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ink/ink41.xml" ContentType="application/inkml+xml"/>
  <Override PartName="/xl/ink/ink42.xml" ContentType="application/inkml+xml"/>
  <Override PartName="/xl/ink/ink43.xml" ContentType="application/inkml+xml"/>
  <Override PartName="/xl/ink/ink44.xml" ContentType="application/inkml+xml"/>
  <Override PartName="/xl/ink/ink45.xml" ContentType="application/inkml+xml"/>
  <Override PartName="/xl/ink/ink46.xml" ContentType="application/inkml+xml"/>
  <Override PartName="/xl/ink/ink47.xml" ContentType="application/inkml+xml"/>
  <Override PartName="/xl/ink/ink48.xml" ContentType="application/inkml+xml"/>
  <Override PartName="/xl/ink/ink49.xml" ContentType="application/inkml+xml"/>
  <Override PartName="/xl/ink/ink50.xml" ContentType="application/inkml+xml"/>
  <Override PartName="/xl/ink/ink51.xml" ContentType="application/inkml+xml"/>
  <Override PartName="/xl/ink/ink52.xml" ContentType="application/inkml+xml"/>
  <Override PartName="/xl/ink/ink53.xml" ContentType="application/inkml+xml"/>
  <Override PartName="/xl/ink/ink54.xml" ContentType="application/inkml+xml"/>
  <Override PartName="/xl/ink/ink55.xml" ContentType="application/inkml+xml"/>
  <Override PartName="/xl/ink/ink56.xml" ContentType="application/inkml+xml"/>
  <Override PartName="/xl/ink/ink57.xml" ContentType="application/inkml+xml"/>
  <Override PartName="/xl/ink/ink58.xml" ContentType="application/inkml+xml"/>
  <Override PartName="/xl/ink/ink59.xml" ContentType="application/inkml+xml"/>
  <Override PartName="/xl/ink/ink60.xml" ContentType="application/inkml+xml"/>
  <Override PartName="/xl/ink/ink61.xml" ContentType="application/inkml+xml"/>
  <Override PartName="/xl/ink/ink62.xml" ContentType="application/inkml+xml"/>
  <Override PartName="/xl/ink/ink63.xml" ContentType="application/inkml+xml"/>
  <Override PartName="/xl/ink/ink64.xml" ContentType="application/inkml+xml"/>
  <Override PartName="/xl/ink/ink65.xml" ContentType="application/inkml+xml"/>
  <Override PartName="/xl/ink/ink66.xml" ContentType="application/inkml+xml"/>
  <Override PartName="/xl/ink/ink67.xml" ContentType="application/inkml+xml"/>
  <Override PartName="/xl/ink/ink68.xml" ContentType="application/inkml+xml"/>
  <Override PartName="/xl/ink/ink69.xml" ContentType="application/inkml+xml"/>
  <Override PartName="/xl/ink/ink70.xml" ContentType="application/inkml+xml"/>
  <Override PartName="/xl/ink/ink71.xml" ContentType="application/inkml+xml"/>
  <Override PartName="/xl/ink/ink72.xml" ContentType="application/inkml+xml"/>
  <Override PartName="/xl/ink/ink73.xml" ContentType="application/inkml+xml"/>
  <Override PartName="/xl/ink/ink74.xml" ContentType="application/inkml+xml"/>
  <Override PartName="/xl/ink/ink75.xml" ContentType="application/inkml+xml"/>
  <Override PartName="/xl/ink/ink76.xml" ContentType="application/inkml+xml"/>
  <Override PartName="/xl/ink/ink77.xml" ContentType="application/inkml+xml"/>
  <Override PartName="/xl/ink/ink78.xml" ContentType="application/inkml+xml"/>
  <Override PartName="/xl/ink/ink79.xml" ContentType="application/inkml+xml"/>
  <Override PartName="/xl/ink/ink80.xml" ContentType="application/inkml+xml"/>
  <Override PartName="/xl/ink/ink81.xml" ContentType="application/inkml+xml"/>
  <Override PartName="/xl/ink/ink82.xml" ContentType="application/inkml+xml"/>
  <Override PartName="/xl/ink/ink83.xml" ContentType="application/inkml+xml"/>
  <Override PartName="/xl/drawings/drawing2.xml" ContentType="application/vnd.openxmlformats-officedocument.drawing+xml"/>
  <Override PartName="/xl/comments1.xml" ContentType="application/vnd.openxmlformats-officedocument.spreadsheetml.comments+xml"/>
  <Override PartName="/xl/ink/ink84.xml" ContentType="application/inkml+xml"/>
  <Override PartName="/xl/ink/ink85.xml" ContentType="application/inkml+xml"/>
  <Override PartName="/xl/ink/ink86.xml" ContentType="application/inkml+xml"/>
  <Override PartName="/xl/ink/ink87.xml" ContentType="application/inkml+xml"/>
  <Override PartName="/xl/ink/ink88.xml" ContentType="application/inkml+xml"/>
  <Override PartName="/xl/ink/ink89.xml" ContentType="application/inkml+xml"/>
  <Override PartName="/xl/ink/ink90.xml" ContentType="application/inkml+xml"/>
  <Override PartName="/xl/ink/ink91.xml" ContentType="application/inkml+xml"/>
  <Override PartName="/xl/ink/ink92.xml" ContentType="application/inkml+xml"/>
  <Override PartName="/xl/ink/ink93.xml" ContentType="application/inkml+xml"/>
  <Override PartName="/xl/ink/ink94.xml" ContentType="application/inkml+xml"/>
  <Override PartName="/xl/ink/ink95.xml" ContentType="application/inkml+xml"/>
  <Override PartName="/xl/ink/ink96.xml" ContentType="application/inkml+xml"/>
  <Override PartName="/xl/ink/ink97.xml" ContentType="application/inkml+xml"/>
  <Override PartName="/xl/ink/ink98.xml" ContentType="application/inkml+xml"/>
  <Override PartName="/xl/ink/ink99.xml" ContentType="application/inkml+xml"/>
  <Override PartName="/xl/ink/ink100.xml" ContentType="application/inkml+xml"/>
  <Override PartName="/xl/ink/ink101.xml" ContentType="application/inkml+xml"/>
  <Override PartName="/xl/ink/ink102.xml" ContentType="application/inkml+xml"/>
  <Override PartName="/xl/ink/ink103.xml" ContentType="application/inkml+xml"/>
  <Override PartName="/xl/ink/ink104.xml" ContentType="application/inkml+xml"/>
  <Override PartName="/xl/ink/ink105.xml" ContentType="application/inkml+xml"/>
  <Override PartName="/xl/ink/ink106.xml" ContentType="application/inkml+xml"/>
  <Override PartName="/xl/ink/ink107.xml" ContentType="application/inkml+xml"/>
  <Override PartName="/xl/ink/ink108.xml" ContentType="application/inkml+xml"/>
  <Override PartName="/xl/ink/ink109.xml" ContentType="application/inkml+xml"/>
  <Override PartName="/xl/ink/ink110.xml" ContentType="application/inkml+xml"/>
  <Override PartName="/xl/ink/ink111.xml" ContentType="application/inkml+xml"/>
  <Override PartName="/xl/ink/ink112.xml" ContentType="application/inkml+xml"/>
  <Override PartName="/xl/ink/ink113.xml" ContentType="application/inkml+xml"/>
  <Override PartName="/xl/ink/ink114.xml" ContentType="application/inkml+xml"/>
  <Override PartName="/xl/ink/ink115.xml" ContentType="application/inkml+xml"/>
  <Override PartName="/xl/ink/ink116.xml" ContentType="application/inkml+xml"/>
  <Override PartName="/xl/ink/ink117.xml" ContentType="application/inkml+xml"/>
  <Override PartName="/xl/ink/ink118.xml" ContentType="application/inkml+xml"/>
  <Override PartName="/xl/ink/ink119.xml" ContentType="application/inkml+xml"/>
  <Override PartName="/xl/ink/ink120.xml" ContentType="application/inkml+xml"/>
  <Override PartName="/xl/ink/ink121.xml" ContentType="application/inkml+xml"/>
  <Override PartName="/xl/ink/ink122.xml" ContentType="application/inkml+xml"/>
  <Override PartName="/xl/ink/ink123.xml" ContentType="application/inkml+xml"/>
  <Override PartName="/xl/ink/ink124.xml" ContentType="application/inkml+xml"/>
  <Override PartName="/xl/ink/ink125.xml" ContentType="application/inkml+xml"/>
  <Override PartName="/xl/ink/ink126.xml" ContentType="application/inkml+xml"/>
  <Override PartName="/xl/ink/ink127.xml" ContentType="application/inkml+xml"/>
  <Override PartName="/xl/ink/ink128.xml" ContentType="application/inkml+xml"/>
  <Override PartName="/xl/ink/ink129.xml" ContentType="application/inkml+xml"/>
  <Override PartName="/xl/ink/ink130.xml" ContentType="application/inkml+xml"/>
  <Override PartName="/xl/ink/ink131.xml" ContentType="application/inkml+xml"/>
  <Override PartName="/xl/ink/ink132.xml" ContentType="application/inkml+xml"/>
  <Override PartName="/xl/ink/ink133.xml" ContentType="application/inkml+xml"/>
  <Override PartName="/xl/ink/ink134.xml" ContentType="application/inkml+xml"/>
  <Override PartName="/xl/ink/ink135.xml" ContentType="application/inkml+xml"/>
  <Override PartName="/xl/ink/ink136.xml" ContentType="application/inkml+xml"/>
  <Override PartName="/xl/ink/ink137.xml" ContentType="application/inkml+xml"/>
  <Override PartName="/xl/ink/ink138.xml" ContentType="application/inkml+xml"/>
  <Override PartName="/xl/ink/ink139.xml" ContentType="application/inkml+xml"/>
  <Override PartName="/xl/ink/ink140.xml" ContentType="application/inkml+xml"/>
  <Override PartName="/xl/ink/ink141.xml" ContentType="application/inkml+xml"/>
  <Override PartName="/xl/ink/ink142.xml" ContentType="application/inkml+xml"/>
  <Override PartName="/xl/ink/ink143.xml" ContentType="application/inkml+xml"/>
  <Override PartName="/xl/ink/ink144.xml" ContentType="application/inkml+xml"/>
  <Override PartName="/xl/ink/ink145.xml" ContentType="application/inkml+xml"/>
  <Override PartName="/xl/ink/ink146.xml" ContentType="application/inkml+xml"/>
  <Override PartName="/xl/ink/ink147.xml" ContentType="application/inkml+xml"/>
  <Override PartName="/xl/ink/ink148.xml" ContentType="application/inkml+xml"/>
  <Override PartName="/xl/ink/ink149.xml" ContentType="application/inkml+xml"/>
  <Override PartName="/xl/ink/ink150.xml" ContentType="application/inkml+xml"/>
  <Override PartName="/xl/ink/ink151.xml" ContentType="application/inkml+xml"/>
  <Override PartName="/xl/ink/ink152.xml" ContentType="application/inkml+xml"/>
  <Override PartName="/xl/drawings/drawing3.xml" ContentType="application/vnd.openxmlformats-officedocument.drawing+xml"/>
  <Override PartName="/xl/ink/ink153.xml" ContentType="application/inkml+xml"/>
  <Override PartName="/xl/ink/ink154.xml" ContentType="application/inkml+xml"/>
  <Override PartName="/xl/ink/ink155.xml" ContentType="application/inkml+xml"/>
  <Override PartName="/xl/ink/ink156.xml" ContentType="application/inkml+xml"/>
  <Override PartName="/xl/ink/ink157.xml" ContentType="application/inkml+xml"/>
  <Override PartName="/xl/ink/ink158.xml" ContentType="application/inkml+xml"/>
  <Override PartName="/xl/ink/ink159.xml" ContentType="application/inkml+xml"/>
  <Override PartName="/xl/ink/ink160.xml" ContentType="application/inkml+xml"/>
  <Override PartName="/xl/ink/ink161.xml" ContentType="application/inkml+xml"/>
  <Override PartName="/xl/ink/ink162.xml" ContentType="application/inkml+xml"/>
  <Override PartName="/xl/ink/ink163.xml" ContentType="application/inkml+xml"/>
  <Override PartName="/xl/ink/ink164.xml" ContentType="application/inkml+xml"/>
  <Override PartName="/xl/ink/ink165.xml" ContentType="application/inkml+xml"/>
  <Override PartName="/xl/ink/ink166.xml" ContentType="application/inkml+xml"/>
  <Override PartName="/xl/ink/ink167.xml" ContentType="application/inkml+xml"/>
  <Override PartName="/xl/ink/ink168.xml" ContentType="application/inkml+xml"/>
  <Override PartName="/xl/ink/ink169.xml" ContentType="application/inkml+xml"/>
  <Override PartName="/xl/ink/ink170.xml" ContentType="application/inkml+xml"/>
  <Override PartName="/xl/ink/ink171.xml" ContentType="application/inkml+xml"/>
  <Override PartName="/xl/ink/ink172.xml" ContentType="application/inkml+xml"/>
  <Override PartName="/xl/ink/ink173.xml" ContentType="application/inkml+xml"/>
  <Override PartName="/xl/ink/ink174.xml" ContentType="application/inkml+xml"/>
  <Override PartName="/xl/ink/ink175.xml" ContentType="application/inkml+xml"/>
  <Override PartName="/xl/ink/ink176.xml" ContentType="application/inkml+xml"/>
  <Override PartName="/xl/ink/ink177.xml" ContentType="application/inkml+xml"/>
  <Override PartName="/xl/ink/ink178.xml" ContentType="application/inkml+xml"/>
  <Override PartName="/xl/ink/ink179.xml" ContentType="application/inkml+xml"/>
  <Override PartName="/xl/ink/ink180.xml" ContentType="application/inkml+xml"/>
  <Override PartName="/xl/ink/ink181.xml" ContentType="application/inkml+xml"/>
  <Override PartName="/xl/ink/ink182.xml" ContentType="application/inkml+xml"/>
  <Override PartName="/xl/ink/ink183.xml" ContentType="application/inkml+xml"/>
  <Override PartName="/xl/ink/ink184.xml" ContentType="application/inkml+xml"/>
  <Override PartName="/xl/ink/ink185.xml" ContentType="application/inkml+xml"/>
  <Override PartName="/xl/ink/ink186.xml" ContentType="application/inkml+xml"/>
  <Override PartName="/xl/ink/ink187.xml" ContentType="application/inkml+xml"/>
  <Override PartName="/xl/ink/ink188.xml" ContentType="application/inkml+xml"/>
  <Override PartName="/xl/ink/ink189.xml" ContentType="application/inkml+xml"/>
  <Override PartName="/xl/ink/ink190.xml" ContentType="application/inkml+xml"/>
  <Override PartName="/xl/ink/ink191.xml" ContentType="application/inkml+xml"/>
  <Override PartName="/xl/ink/ink192.xml" ContentType="application/inkml+xml"/>
  <Override PartName="/xl/ink/ink193.xml" ContentType="application/inkml+xml"/>
  <Override PartName="/xl/ink/ink194.xml" ContentType="application/inkml+xml"/>
  <Override PartName="/xl/ink/ink195.xml" ContentType="application/inkml+xml"/>
  <Override PartName="/xl/ink/ink196.xml" ContentType="application/inkml+xml"/>
  <Override PartName="/xl/ink/ink197.xml" ContentType="application/inkml+xml"/>
  <Override PartName="/xl/ink/ink198.xml" ContentType="application/inkml+xml"/>
  <Override PartName="/xl/ink/ink199.xml" ContentType="application/inkml+xml"/>
  <Override PartName="/xl/ink/ink200.xml" ContentType="application/inkml+xml"/>
  <Override PartName="/xl/ink/ink201.xml" ContentType="application/inkml+xml"/>
  <Override PartName="/xl/ink/ink202.xml" ContentType="application/inkml+xml"/>
  <Override PartName="/xl/ink/ink203.xml" ContentType="application/inkml+xml"/>
  <Override PartName="/xl/ink/ink204.xml" ContentType="application/inkml+xml"/>
  <Override PartName="/xl/ink/ink205.xml" ContentType="application/inkml+xml"/>
  <Override PartName="/xl/ink/ink206.xml" ContentType="application/inkml+xml"/>
  <Override PartName="/xl/ink/ink207.xml" ContentType="application/inkml+xml"/>
  <Override PartName="/xl/ink/ink208.xml" ContentType="application/inkml+xml"/>
  <Override PartName="/xl/ink/ink209.xml" ContentType="application/inkml+xml"/>
  <Override PartName="/xl/ink/ink210.xml" ContentType="application/inkml+xml"/>
  <Override PartName="/xl/ink/ink211.xml" ContentType="application/inkml+xml"/>
  <Override PartName="/xl/ink/ink212.xml" ContentType="application/inkml+xml"/>
  <Override PartName="/xl/ink/ink213.xml" ContentType="application/inkml+xml"/>
  <Override PartName="/xl/ink/ink214.xml" ContentType="application/inkml+xml"/>
  <Override PartName="/xl/ink/ink215.xml" ContentType="application/inkml+xml"/>
  <Override PartName="/xl/ink/ink216.xml" ContentType="application/inkml+xml"/>
  <Override PartName="/xl/ink/ink217.xml" ContentType="application/inkml+xml"/>
  <Override PartName="/xl/ink/ink218.xml" ContentType="application/inkml+xml"/>
  <Override PartName="/xl/ink/ink219.xml" ContentType="application/inkml+xml"/>
  <Override PartName="/xl/ink/ink220.xml" ContentType="application/inkml+xml"/>
  <Override PartName="/xl/ink/ink221.xml" ContentType="application/inkml+xml"/>
  <Override PartName="/xl/ink/ink222.xml" ContentType="application/inkml+xml"/>
  <Override PartName="/xl/ink/ink223.xml" ContentType="application/inkml+xml"/>
  <Override PartName="/xl/ink/ink224.xml" ContentType="application/inkml+xml"/>
  <Override PartName="/xl/ink/ink225.xml" ContentType="application/inkml+xml"/>
  <Override PartName="/xl/ink/ink226.xml" ContentType="application/inkml+xml"/>
  <Override PartName="/xl/ink/ink227.xml" ContentType="application/inkml+xml"/>
  <Override PartName="/xl/ink/ink228.xml" ContentType="application/inkml+xml"/>
  <Override PartName="/xl/ink/ink229.xml" ContentType="application/inkml+xml"/>
  <Override PartName="/xl/ink/ink230.xml" ContentType="application/inkml+xml"/>
  <Override PartName="/xl/ink/ink231.xml" ContentType="application/inkml+xml"/>
  <Override PartName="/xl/ink/ink232.xml" ContentType="application/inkml+xml"/>
  <Override PartName="/xl/ink/ink233.xml" ContentType="application/inkml+xml"/>
  <Override PartName="/xl/ink/ink234.xml" ContentType="application/inkml+xml"/>
  <Override PartName="/xl/ink/ink235.xml" ContentType="application/inkml+xml"/>
  <Override PartName="/xl/ink/ink236.xml" ContentType="application/inkml+xml"/>
  <Override PartName="/xl/ink/ink237.xml" ContentType="application/inkml+xml"/>
  <Override PartName="/xl/ink/ink238.xml" ContentType="application/inkml+xml"/>
  <Override PartName="/xl/ink/ink239.xml" ContentType="application/inkml+xml"/>
  <Override PartName="/xl/ink/ink240.xml" ContentType="application/inkml+xml"/>
  <Override PartName="/xl/ink/ink241.xml" ContentType="application/inkml+xml"/>
  <Override PartName="/xl/ink/ink242.xml" ContentType="application/inkml+xml"/>
  <Override PartName="/xl/ink/ink243.xml" ContentType="application/inkml+xml"/>
  <Override PartName="/xl/ink/ink244.xml" ContentType="application/inkml+xml"/>
  <Override PartName="/xl/ink/ink245.xml" ContentType="application/inkml+xml"/>
  <Override PartName="/xl/ink/ink246.xml" ContentType="application/inkml+xml"/>
  <Override PartName="/xl/ink/ink247.xml" ContentType="application/inkml+xml"/>
  <Override PartName="/xl/ink/ink248.xml" ContentType="application/inkml+xml"/>
  <Override PartName="/xl/ink/ink249.xml" ContentType="application/inkml+xml"/>
  <Override PartName="/xl/ink/ink250.xml" ContentType="application/inkml+xml"/>
  <Override PartName="/xl/ink/ink251.xml" ContentType="application/inkml+xml"/>
  <Override PartName="/xl/ink/ink252.xml" ContentType="application/inkml+xml"/>
  <Override PartName="/xl/ink/ink253.xml" ContentType="application/inkml+xml"/>
  <Override PartName="/xl/ink/ink254.xml" ContentType="application/inkml+xml"/>
  <Override PartName="/xl/ink/ink255.xml" ContentType="application/inkml+xml"/>
  <Override PartName="/xl/ink/ink256.xml" ContentType="application/inkml+xml"/>
  <Override PartName="/xl/ink/ink257.xml" ContentType="application/inkml+xml"/>
  <Override PartName="/xl/ink/ink258.xml" ContentType="application/inkml+xml"/>
  <Override PartName="/xl/ink/ink259.xml" ContentType="application/inkml+xml"/>
  <Override PartName="/xl/ink/ink260.xml" ContentType="application/inkml+xml"/>
  <Override PartName="/xl/ink/ink261.xml" ContentType="application/inkml+xml"/>
  <Override PartName="/xl/ink/ink262.xml" ContentType="application/inkml+xml"/>
  <Override PartName="/xl/ink/ink263.xml" ContentType="application/inkml+xml"/>
  <Override PartName="/xl/ink/ink264.xml" ContentType="application/inkml+xml"/>
  <Override PartName="/xl/ink/ink265.xml" ContentType="application/inkml+xml"/>
  <Override PartName="/xl/drawings/drawing4.xml" ContentType="application/vnd.openxmlformats-officedocument.drawing+xml"/>
  <Override PartName="/xl/ink/ink266.xml" ContentType="application/inkml+xml"/>
  <Override PartName="/xl/ink/ink267.xml" ContentType="application/inkml+xml"/>
  <Override PartName="/xl/ink/ink268.xml" ContentType="application/inkml+xml"/>
  <Override PartName="/xl/ink/ink269.xml" ContentType="application/inkml+xml"/>
  <Override PartName="/xl/ink/ink270.xml" ContentType="application/inkml+xml"/>
  <Override PartName="/xl/ink/ink271.xml" ContentType="application/inkml+xml"/>
  <Override PartName="/xl/ink/ink272.xml" ContentType="application/inkml+xml"/>
  <Override PartName="/xl/ink/ink273.xml" ContentType="application/inkml+xml"/>
  <Override PartName="/xl/ink/ink274.xml" ContentType="application/inkml+xml"/>
  <Override PartName="/xl/ink/ink275.xml" ContentType="application/inkml+xml"/>
  <Override PartName="/xl/ink/ink276.xml" ContentType="application/inkml+xml"/>
  <Override PartName="/xl/ink/ink277.xml" ContentType="application/inkml+xml"/>
  <Override PartName="/xl/ink/ink278.xml" ContentType="application/inkml+xml"/>
  <Override PartName="/xl/ink/ink279.xml" ContentType="application/inkml+xml"/>
  <Override PartName="/xl/ink/ink280.xml" ContentType="application/inkml+xml"/>
  <Override PartName="/xl/ink/ink281.xml" ContentType="application/inkml+xml"/>
  <Override PartName="/xl/ink/ink282.xml" ContentType="application/inkml+xml"/>
  <Override PartName="/xl/ink/ink283.xml" ContentType="application/inkml+xml"/>
  <Override PartName="/xl/ink/ink284.xml" ContentType="application/inkml+xml"/>
  <Override PartName="/xl/ink/ink285.xml" ContentType="application/inkml+xml"/>
  <Override PartName="/xl/ink/ink286.xml" ContentType="application/inkml+xml"/>
  <Override PartName="/xl/ink/ink287.xml" ContentType="application/inkml+xml"/>
  <Override PartName="/xl/ink/ink288.xml" ContentType="application/inkml+xml"/>
  <Override PartName="/xl/ink/ink289.xml" ContentType="application/inkml+xml"/>
  <Override PartName="/xl/ink/ink290.xml" ContentType="application/inkml+xml"/>
  <Override PartName="/xl/ink/ink291.xml" ContentType="application/inkml+xml"/>
  <Override PartName="/xl/ink/ink292.xml" ContentType="application/inkml+xml"/>
  <Override PartName="/xl/ink/ink293.xml" ContentType="application/inkml+xml"/>
  <Override PartName="/xl/ink/ink294.xml" ContentType="application/inkml+xml"/>
  <Override PartName="/xl/ink/ink295.xml" ContentType="application/inkml+xml"/>
  <Override PartName="/xl/ink/ink296.xml" ContentType="application/inkml+xml"/>
  <Override PartName="/xl/ink/ink297.xml" ContentType="application/inkml+xml"/>
  <Override PartName="/xl/ink/ink298.xml" ContentType="application/inkml+xml"/>
  <Override PartName="/xl/ink/ink299.xml" ContentType="application/inkml+xml"/>
  <Override PartName="/xl/ink/ink300.xml" ContentType="application/inkml+xml"/>
  <Override PartName="/xl/ink/ink301.xml" ContentType="application/inkml+xml"/>
  <Override PartName="/xl/ink/ink302.xml" ContentType="application/inkml+xml"/>
  <Override PartName="/xl/ink/ink303.xml" ContentType="application/inkml+xml"/>
  <Override PartName="/xl/ink/ink304.xml" ContentType="application/inkml+xml"/>
  <Override PartName="/xl/ink/ink305.xml" ContentType="application/inkml+xml"/>
  <Override PartName="/xl/ink/ink306.xml" ContentType="application/inkml+xml"/>
  <Override PartName="/xl/ink/ink307.xml" ContentType="application/inkml+xml"/>
  <Override PartName="/xl/ink/ink308.xml" ContentType="application/inkml+xml"/>
  <Override PartName="/xl/ink/ink309.xml" ContentType="application/inkml+xml"/>
  <Override PartName="/xl/ink/ink310.xml" ContentType="application/inkml+xml"/>
  <Override PartName="/xl/ink/ink311.xml" ContentType="application/inkml+xml"/>
  <Override PartName="/xl/ink/ink312.xml" ContentType="application/inkml+xml"/>
  <Override PartName="/xl/ink/ink313.xml" ContentType="application/inkml+xml"/>
  <Override PartName="/xl/ink/ink314.xml" ContentType="application/inkml+xml"/>
  <Override PartName="/xl/ink/ink315.xml" ContentType="application/inkml+xml"/>
  <Override PartName="/xl/ink/ink316.xml" ContentType="application/inkml+xml"/>
  <Override PartName="/xl/ink/ink317.xml" ContentType="application/inkml+xml"/>
  <Override PartName="/xl/ink/ink318.xml" ContentType="application/inkml+xml"/>
  <Override PartName="/xl/ink/ink319.xml" ContentType="application/inkml+xml"/>
  <Override PartName="/xl/ink/ink320.xml" ContentType="application/inkml+xml"/>
  <Override PartName="/xl/ink/ink321.xml" ContentType="application/inkml+xml"/>
  <Override PartName="/xl/ink/ink322.xml" ContentType="application/inkml+xml"/>
  <Override PartName="/xl/ink/ink323.xml" ContentType="application/inkml+xml"/>
  <Override PartName="/xl/ink/ink324.xml" ContentType="application/inkml+xml"/>
  <Override PartName="/xl/ink/ink325.xml" ContentType="application/inkml+xml"/>
  <Override PartName="/xl/ink/ink326.xml" ContentType="application/inkml+xml"/>
  <Override PartName="/xl/ink/ink327.xml" ContentType="application/inkml+xml"/>
  <Override PartName="/xl/ink/ink328.xml" ContentType="application/inkml+xml"/>
  <Override PartName="/xl/ink/ink329.xml" ContentType="application/inkml+xml"/>
  <Override PartName="/xl/ink/ink330.xml" ContentType="application/inkml+xml"/>
  <Override PartName="/xl/ink/ink331.xml" ContentType="application/inkml+xml"/>
  <Override PartName="/xl/ink/ink332.xml" ContentType="application/inkml+xml"/>
  <Override PartName="/xl/ink/ink333.xml" ContentType="application/inkml+xml"/>
  <Override PartName="/xl/ink/ink334.xml" ContentType="application/inkml+xml"/>
  <Override PartName="/xl/ink/ink335.xml" ContentType="application/inkml+xml"/>
  <Override PartName="/xl/ink/ink336.xml" ContentType="application/inkml+xml"/>
  <Override PartName="/xl/ink/ink337.xml" ContentType="application/inkml+xml"/>
  <Override PartName="/xl/ink/ink338.xml" ContentType="application/inkml+xml"/>
  <Override PartName="/xl/ink/ink339.xml" ContentType="application/inkml+xml"/>
  <Override PartName="/xl/ink/ink340.xml" ContentType="application/inkml+xml"/>
  <Override PartName="/xl/ink/ink341.xml" ContentType="application/inkml+xml"/>
  <Override PartName="/xl/ink/ink342.xml" ContentType="application/inkml+xml"/>
  <Override PartName="/xl/ink/ink343.xml" ContentType="application/inkml+xml"/>
  <Override PartName="/xl/ink/ink344.xml" ContentType="application/inkml+xml"/>
  <Override PartName="/xl/ink/ink345.xml" ContentType="application/inkml+xml"/>
  <Override PartName="/xl/ink/ink346.xml" ContentType="application/inkml+xml"/>
  <Override PartName="/xl/ink/ink347.xml" ContentType="application/inkml+xml"/>
  <Override PartName="/xl/ink/ink348.xml" ContentType="application/inkml+xml"/>
  <Override PartName="/xl/ink/ink349.xml" ContentType="application/inkml+xml"/>
  <Override PartName="/xl/ink/ink350.xml" ContentType="application/inkml+xml"/>
  <Override PartName="/xl/ink/ink351.xml" ContentType="application/inkml+xml"/>
  <Override PartName="/xl/ink/ink352.xml" ContentType="application/inkml+xml"/>
  <Override PartName="/xl/ink/ink353.xml" ContentType="application/inkml+xml"/>
  <Override PartName="/xl/ink/ink354.xml" ContentType="application/inkml+xml"/>
  <Override PartName="/xl/ink/ink355.xml" ContentType="application/inkml+xml"/>
  <Override PartName="/xl/ink/ink356.xml" ContentType="application/inkml+xml"/>
  <Override PartName="/xl/ink/ink357.xml" ContentType="application/inkml+xml"/>
  <Override PartName="/xl/ink/ink358.xml" ContentType="application/inkml+xml"/>
  <Override PartName="/xl/ink/ink359.xml" ContentType="application/inkml+xml"/>
  <Override PartName="/xl/ink/ink360.xml" ContentType="application/inkml+xml"/>
  <Override PartName="/xl/ink/ink361.xml" ContentType="application/inkml+xml"/>
  <Override PartName="/xl/ink/ink362.xml" ContentType="application/inkml+xml"/>
  <Override PartName="/xl/ink/ink363.xml" ContentType="application/inkml+xml"/>
  <Override PartName="/xl/ink/ink364.xml" ContentType="application/inkml+xml"/>
  <Override PartName="/xl/ink/ink365.xml" ContentType="application/inkml+xml"/>
  <Override PartName="/xl/ink/ink366.xml" ContentType="application/inkml+xml"/>
  <Override PartName="/xl/ink/ink367.xml" ContentType="application/inkml+xml"/>
  <Override PartName="/xl/ink/ink368.xml" ContentType="application/inkml+xml"/>
  <Override PartName="/xl/ink/ink369.xml" ContentType="application/inkml+xml"/>
  <Override PartName="/xl/ink/ink370.xml" ContentType="application/inkml+xml"/>
  <Override PartName="/xl/ink/ink371.xml" ContentType="application/inkml+xml"/>
  <Override PartName="/xl/ink/ink372.xml" ContentType="application/inkml+xml"/>
  <Override PartName="/xl/ink/ink373.xml" ContentType="application/inkml+xml"/>
  <Override PartName="/xl/ink/ink374.xml" ContentType="application/inkml+xml"/>
  <Override PartName="/xl/ink/ink375.xml" ContentType="application/inkml+xml"/>
  <Override PartName="/xl/ink/ink376.xml" ContentType="application/inkml+xml"/>
  <Override PartName="/xl/ink/ink377.xml" ContentType="application/inkml+xml"/>
  <Override PartName="/xl/ink/ink378.xml" ContentType="application/inkml+xml"/>
  <Override PartName="/xl/ink/ink379.xml" ContentType="application/inkml+xml"/>
  <Override PartName="/xl/ink/ink380.xml" ContentType="application/inkml+xml"/>
  <Override PartName="/xl/ink/ink381.xml" ContentType="application/inkml+xml"/>
  <Override PartName="/xl/ink/ink382.xml" ContentType="application/inkml+xml"/>
  <Override PartName="/xl/ink/ink383.xml" ContentType="application/inkml+xml"/>
  <Override PartName="/xl/drawings/drawing5.xml" ContentType="application/vnd.openxmlformats-officedocument.drawing+xml"/>
  <Override PartName="/xl/ink/ink384.xml" ContentType="application/inkml+xml"/>
  <Override PartName="/xl/ink/ink385.xml" ContentType="application/inkml+xml"/>
  <Override PartName="/xl/ink/ink386.xml" ContentType="application/inkml+xml"/>
  <Override PartName="/xl/ink/ink387.xml" ContentType="application/inkml+xml"/>
  <Override PartName="/xl/ink/ink388.xml" ContentType="application/inkml+xml"/>
  <Override PartName="/xl/ink/ink389.xml" ContentType="application/inkml+xml"/>
  <Override PartName="/xl/ink/ink390.xml" ContentType="application/inkml+xml"/>
  <Override PartName="/xl/ink/ink391.xml" ContentType="application/inkml+xml"/>
  <Override PartName="/xl/ink/ink392.xml" ContentType="application/inkml+xml"/>
  <Override PartName="/xl/ink/ink393.xml" ContentType="application/inkml+xml"/>
  <Override PartName="/xl/ink/ink394.xml" ContentType="application/inkml+xml"/>
  <Override PartName="/xl/ink/ink395.xml" ContentType="application/inkml+xml"/>
  <Override PartName="/xl/ink/ink396.xml" ContentType="application/inkml+xml"/>
  <Override PartName="/xl/ink/ink397.xml" ContentType="application/inkml+xml"/>
  <Override PartName="/xl/ink/ink398.xml" ContentType="application/inkml+xml"/>
  <Override PartName="/xl/ink/ink399.xml" ContentType="application/inkml+xml"/>
  <Override PartName="/xl/ink/ink400.xml" ContentType="application/inkml+xml"/>
  <Override PartName="/xl/ink/ink401.xml" ContentType="application/inkml+xml"/>
  <Override PartName="/xl/ink/ink402.xml" ContentType="application/inkml+xml"/>
  <Override PartName="/xl/ink/ink403.xml" ContentType="application/inkml+xml"/>
  <Override PartName="/xl/ink/ink404.xml" ContentType="application/inkml+xml"/>
  <Override PartName="/xl/ink/ink405.xml" ContentType="application/inkml+xml"/>
  <Override PartName="/xl/ink/ink406.xml" ContentType="application/inkml+xml"/>
  <Override PartName="/xl/ink/ink407.xml" ContentType="application/inkml+xml"/>
  <Override PartName="/xl/ink/ink408.xml" ContentType="application/inkml+xml"/>
  <Override PartName="/xl/ink/ink409.xml" ContentType="application/inkml+xml"/>
  <Override PartName="/xl/ink/ink410.xml" ContentType="application/inkml+xml"/>
  <Override PartName="/xl/ink/ink411.xml" ContentType="application/inkml+xml"/>
  <Override PartName="/xl/ink/ink412.xml" ContentType="application/inkml+xml"/>
  <Override PartName="/xl/ink/ink413.xml" ContentType="application/inkml+xml"/>
  <Override PartName="/xl/ink/ink414.xml" ContentType="application/inkml+xml"/>
  <Override PartName="/xl/ink/ink415.xml" ContentType="application/inkml+xml"/>
  <Override PartName="/xl/ink/ink416.xml" ContentType="application/inkml+xml"/>
  <Override PartName="/xl/ink/ink417.xml" ContentType="application/inkml+xml"/>
  <Override PartName="/xl/ink/ink418.xml" ContentType="application/inkml+xml"/>
  <Override PartName="/xl/ink/ink419.xml" ContentType="application/inkml+xml"/>
  <Override PartName="/xl/ink/ink420.xml" ContentType="application/inkml+xml"/>
  <Override PartName="/xl/ink/ink421.xml" ContentType="application/inkml+xml"/>
  <Override PartName="/xl/ink/ink422.xml" ContentType="application/inkml+xml"/>
  <Override PartName="/xl/ink/ink423.xml" ContentType="application/inkml+xml"/>
  <Override PartName="/xl/ink/ink424.xml" ContentType="application/inkml+xml"/>
  <Override PartName="/xl/ink/ink425.xml" ContentType="application/inkml+xml"/>
  <Override PartName="/xl/ink/ink426.xml" ContentType="application/inkml+xml"/>
  <Override PartName="/xl/ink/ink427.xml" ContentType="application/inkml+xml"/>
  <Override PartName="/xl/ink/ink428.xml" ContentType="application/inkml+xml"/>
  <Override PartName="/xl/ink/ink429.xml" ContentType="application/inkml+xml"/>
  <Override PartName="/xl/ink/ink430.xml" ContentType="application/inkml+xml"/>
  <Override PartName="/xl/ink/ink431.xml" ContentType="application/inkml+xml"/>
  <Override PartName="/xl/ink/ink432.xml" ContentType="application/inkml+xml"/>
  <Override PartName="/xl/ink/ink433.xml" ContentType="application/inkml+xml"/>
  <Override PartName="/xl/ink/ink434.xml" ContentType="application/inkml+xml"/>
  <Override PartName="/xl/ink/ink435.xml" ContentType="application/inkml+xml"/>
  <Override PartName="/xl/ink/ink436.xml" ContentType="application/inkml+xml"/>
  <Override PartName="/xl/ink/ink437.xml" ContentType="application/inkml+xml"/>
  <Override PartName="/xl/ink/ink438.xml" ContentType="application/inkml+xml"/>
  <Override PartName="/xl/ink/ink439.xml" ContentType="application/inkml+xml"/>
  <Override PartName="/xl/ink/ink440.xml" ContentType="application/inkml+xml"/>
  <Override PartName="/xl/ink/ink441.xml" ContentType="application/inkml+xml"/>
  <Override PartName="/xl/ink/ink442.xml" ContentType="application/inkml+xml"/>
  <Override PartName="/xl/ink/ink443.xml" ContentType="application/inkml+xml"/>
  <Override PartName="/xl/ink/ink444.xml" ContentType="application/inkml+xml"/>
  <Override PartName="/xl/ink/ink445.xml" ContentType="application/inkml+xml"/>
  <Override PartName="/xl/ink/ink446.xml" ContentType="application/inkml+xml"/>
  <Override PartName="/xl/ink/ink447.xml" ContentType="application/inkml+xml"/>
  <Override PartName="/xl/ink/ink448.xml" ContentType="application/inkml+xml"/>
  <Override PartName="/xl/ink/ink449.xml" ContentType="application/inkml+xml"/>
  <Override PartName="/xl/ink/ink450.xml" ContentType="application/inkml+xml"/>
  <Override PartName="/xl/ink/ink451.xml" ContentType="application/inkml+xml"/>
  <Override PartName="/xl/ink/ink452.xml" ContentType="application/inkml+xml"/>
  <Override PartName="/xl/ink/ink453.xml" ContentType="application/inkml+xml"/>
  <Override PartName="/xl/ink/ink454.xml" ContentType="application/inkml+xml"/>
  <Override PartName="/xl/ink/ink455.xml" ContentType="application/inkml+xml"/>
  <Override PartName="/xl/ink/ink456.xml" ContentType="application/inkml+xml"/>
  <Override PartName="/xl/ink/ink457.xml" ContentType="application/inkml+xml"/>
  <Override PartName="/xl/ink/ink458.xml" ContentType="application/inkml+xml"/>
  <Override PartName="/xl/ink/ink459.xml" ContentType="application/inkml+xml"/>
  <Override PartName="/xl/ink/ink460.xml" ContentType="application/inkml+xml"/>
  <Override PartName="/xl/ink/ink461.xml" ContentType="application/inkml+xml"/>
  <Override PartName="/xl/ink/ink462.xml" ContentType="application/inkml+xml"/>
  <Override PartName="/xl/ink/ink463.xml" ContentType="application/inkml+xml"/>
  <Override PartName="/xl/ink/ink464.xml" ContentType="application/inkml+xml"/>
  <Override PartName="/xl/ink/ink465.xml" ContentType="application/inkml+xml"/>
  <Override PartName="/xl/ink/ink466.xml" ContentType="application/inkml+xml"/>
  <Override PartName="/xl/ink/ink467.xml" ContentType="application/inkml+xml"/>
  <Override PartName="/xl/ink/ink468.xml" ContentType="application/inkml+xml"/>
  <Override PartName="/xl/ink/ink469.xml" ContentType="application/inkml+xml"/>
  <Override PartName="/xl/ink/ink470.xml" ContentType="application/inkml+xml"/>
  <Override PartName="/xl/ink/ink471.xml" ContentType="application/inkml+xml"/>
  <Override PartName="/xl/ink/ink472.xml" ContentType="application/inkml+xml"/>
  <Override PartName="/xl/ink/ink473.xml" ContentType="application/inkml+xml"/>
  <Override PartName="/xl/ink/ink474.xml" ContentType="application/inkml+xml"/>
  <Override PartName="/xl/ink/ink475.xml" ContentType="application/inkml+xml"/>
  <Override PartName="/xl/ink/ink476.xml" ContentType="application/inkml+xml"/>
  <Override PartName="/xl/ink/ink477.xml" ContentType="application/inkml+xml"/>
  <Override PartName="/xl/ink/ink478.xml" ContentType="application/inkml+xml"/>
  <Override PartName="/xl/ink/ink479.xml" ContentType="application/inkml+xml"/>
  <Override PartName="/xl/ink/ink480.xml" ContentType="application/inkml+xml"/>
  <Override PartName="/xl/ink/ink481.xml" ContentType="application/inkml+xml"/>
  <Override PartName="/xl/ink/ink482.xml" ContentType="application/inkml+xml"/>
  <Override PartName="/xl/ink/ink483.xml" ContentType="application/inkml+xml"/>
  <Override PartName="/xl/ink/ink484.xml" ContentType="application/inkml+xml"/>
  <Override PartName="/xl/ink/ink485.xml" ContentType="application/inkml+xml"/>
  <Override PartName="/xl/ink/ink486.xml" ContentType="application/inkml+xml"/>
  <Override PartName="/xl/ink/ink487.xml" ContentType="application/inkml+xml"/>
  <Override PartName="/xl/ink/ink488.xml" ContentType="application/inkml+xml"/>
  <Override PartName="/xl/ink/ink489.xml" ContentType="application/inkml+xml"/>
  <Override PartName="/xl/ink/ink490.xml" ContentType="application/inkml+xml"/>
  <Override PartName="/xl/ink/ink491.xml" ContentType="application/inkml+xml"/>
  <Override PartName="/xl/ink/ink492.xml" ContentType="application/inkml+xml"/>
  <Override PartName="/xl/ink/ink493.xml" ContentType="application/inkml+xml"/>
  <Override PartName="/xl/ink/ink494.xml" ContentType="application/inkml+xml"/>
  <Override PartName="/xl/ink/ink495.xml" ContentType="application/inkml+xml"/>
  <Override PartName="/xl/ink/ink496.xml" ContentType="application/inkml+xml"/>
  <Override PartName="/xl/ink/ink497.xml" ContentType="application/inkml+xml"/>
  <Override PartName="/xl/ink/ink498.xml" ContentType="application/inkml+xml"/>
  <Override PartName="/xl/ink/ink499.xml" ContentType="application/inkml+xml"/>
  <Override PartName="/xl/ink/ink500.xml" ContentType="application/inkml+xml"/>
  <Override PartName="/xl/ink/ink501.xml" ContentType="application/inkml+xml"/>
  <Override PartName="/xl/ink/ink502.xml" ContentType="application/inkml+xml"/>
  <Override PartName="/xl/ink/ink503.xml" ContentType="application/inkml+xml"/>
  <Override PartName="/xl/ink/ink504.xml" ContentType="application/inkml+xml"/>
  <Override PartName="/xl/drawings/drawing6.xml" ContentType="application/vnd.openxmlformats-officedocument.drawing+xml"/>
  <Override PartName="/xl/comments2.xml" ContentType="application/vnd.openxmlformats-officedocument.spreadsheetml.comments+xml"/>
  <Override PartName="/xl/ink/ink505.xml" ContentType="application/inkml+xml"/>
  <Override PartName="/xl/ink/ink506.xml" ContentType="application/inkml+xml"/>
  <Override PartName="/xl/ink/ink507.xml" ContentType="application/inkml+xml"/>
  <Override PartName="/xl/ink/ink508.xml" ContentType="application/inkml+xml"/>
  <Override PartName="/xl/ink/ink509.xml" ContentType="application/inkml+xml"/>
  <Override PartName="/xl/ink/ink510.xml" ContentType="application/inkml+xml"/>
  <Override PartName="/xl/ink/ink511.xml" ContentType="application/inkml+xml"/>
  <Override PartName="/xl/ink/ink512.xml" ContentType="application/inkml+xml"/>
  <Override PartName="/xl/ink/ink513.xml" ContentType="application/inkml+xml"/>
  <Override PartName="/xl/ink/ink514.xml" ContentType="application/inkml+xml"/>
  <Override PartName="/xl/ink/ink515.xml" ContentType="application/inkml+xml"/>
  <Override PartName="/xl/ink/ink516.xml" ContentType="application/inkml+xml"/>
  <Override PartName="/xl/ink/ink517.xml" ContentType="application/inkml+xml"/>
  <Override PartName="/xl/ink/ink518.xml" ContentType="application/inkml+xml"/>
  <Override PartName="/xl/ink/ink519.xml" ContentType="application/inkml+xml"/>
  <Override PartName="/xl/ink/ink520.xml" ContentType="application/inkml+xml"/>
  <Override PartName="/xl/ink/ink521.xml" ContentType="application/inkml+xml"/>
  <Override PartName="/xl/ink/ink522.xml" ContentType="application/inkml+xml"/>
  <Override PartName="/xl/ink/ink523.xml" ContentType="application/inkml+xml"/>
  <Override PartName="/xl/ink/ink524.xml" ContentType="application/inkml+xml"/>
  <Override PartName="/xl/ink/ink525.xml" ContentType="application/inkml+xml"/>
  <Override PartName="/xl/ink/ink526.xml" ContentType="application/inkml+xml"/>
  <Override PartName="/xl/ink/ink527.xml" ContentType="application/inkml+xml"/>
  <Override PartName="/xl/ink/ink528.xml" ContentType="application/inkml+xml"/>
  <Override PartName="/xl/ink/ink529.xml" ContentType="application/inkml+xml"/>
  <Override PartName="/xl/ink/ink530.xml" ContentType="application/inkml+xml"/>
  <Override PartName="/xl/ink/ink531.xml" ContentType="application/inkml+xml"/>
  <Override PartName="/xl/ink/ink532.xml" ContentType="application/inkml+xml"/>
  <Override PartName="/xl/ink/ink533.xml" ContentType="application/inkml+xml"/>
  <Override PartName="/xl/ink/ink534.xml" ContentType="application/inkml+xml"/>
  <Override PartName="/xl/ink/ink535.xml" ContentType="application/inkml+xml"/>
  <Override PartName="/xl/ink/ink536.xml" ContentType="application/inkml+xml"/>
  <Override PartName="/xl/ink/ink537.xml" ContentType="application/inkml+xml"/>
  <Override PartName="/xl/ink/ink538.xml" ContentType="application/inkml+xml"/>
  <Override PartName="/xl/ink/ink539.xml" ContentType="application/inkml+xml"/>
  <Override PartName="/xl/ink/ink540.xml" ContentType="application/inkml+xml"/>
  <Override PartName="/xl/ink/ink541.xml" ContentType="application/inkml+xml"/>
  <Override PartName="/xl/ink/ink542.xml" ContentType="application/inkml+xml"/>
  <Override PartName="/xl/ink/ink543.xml" ContentType="application/inkml+xml"/>
  <Override PartName="/xl/ink/ink544.xml" ContentType="application/inkml+xml"/>
  <Override PartName="/xl/ink/ink545.xml" ContentType="application/inkml+xml"/>
  <Override PartName="/xl/ink/ink546.xml" ContentType="application/inkml+xml"/>
  <Override PartName="/xl/ink/ink547.xml" ContentType="application/inkml+xml"/>
  <Override PartName="/xl/ink/ink548.xml" ContentType="application/inkml+xml"/>
  <Override PartName="/xl/ink/ink549.xml" ContentType="application/inkml+xml"/>
  <Override PartName="/xl/ink/ink550.xml" ContentType="application/inkml+xml"/>
  <Override PartName="/xl/ink/ink551.xml" ContentType="application/inkml+xml"/>
  <Override PartName="/xl/ink/ink552.xml" ContentType="application/inkml+xml"/>
  <Override PartName="/xl/ink/ink553.xml" ContentType="application/inkml+xml"/>
  <Override PartName="/xl/ink/ink554.xml" ContentType="application/inkml+xml"/>
  <Override PartName="/xl/ink/ink555.xml" ContentType="application/inkml+xml"/>
  <Override PartName="/xl/ink/ink556.xml" ContentType="application/inkml+xml"/>
  <Override PartName="/xl/ink/ink557.xml" ContentType="application/inkml+xml"/>
  <Override PartName="/xl/ink/ink558.xml" ContentType="application/inkml+xml"/>
  <Override PartName="/xl/ink/ink559.xml" ContentType="application/inkml+xml"/>
  <Override PartName="/xl/ink/ink560.xml" ContentType="application/inkml+xml"/>
  <Override PartName="/xl/ink/ink561.xml" ContentType="application/inkml+xml"/>
  <Override PartName="/xl/ink/ink562.xml" ContentType="application/inkml+xml"/>
  <Override PartName="/xl/ink/ink563.xml" ContentType="application/inkml+xml"/>
  <Override PartName="/xl/ink/ink564.xml" ContentType="application/inkml+xml"/>
  <Override PartName="/xl/ink/ink565.xml" ContentType="application/inkml+xml"/>
  <Override PartName="/xl/ink/ink566.xml" ContentType="application/inkml+xml"/>
  <Override PartName="/xl/ink/ink567.xml" ContentType="application/inkml+xml"/>
  <Override PartName="/xl/ink/ink568.xml" ContentType="application/inkml+xml"/>
  <Override PartName="/xl/drawings/drawing7.xml" ContentType="application/vnd.openxmlformats-officedocument.drawing+xml"/>
  <Override PartName="/xl/comments3.xml" ContentType="application/vnd.openxmlformats-officedocument.spreadsheetml.comments+xml"/>
  <Override PartName="/xl/ink/ink569.xml" ContentType="application/inkml+xml"/>
  <Override PartName="/xl/ink/ink570.xml" ContentType="application/inkml+xml"/>
  <Override PartName="/xl/ink/ink571.xml" ContentType="application/inkml+xml"/>
  <Override PartName="/xl/ink/ink572.xml" ContentType="application/inkml+xml"/>
  <Override PartName="/xl/ink/ink573.xml" ContentType="application/inkml+xml"/>
  <Override PartName="/xl/ink/ink574.xml" ContentType="application/inkml+xml"/>
  <Override PartName="/xl/ink/ink575.xml" ContentType="application/inkml+xml"/>
  <Override PartName="/xl/ink/ink576.xml" ContentType="application/inkml+xml"/>
  <Override PartName="/xl/ink/ink577.xml" ContentType="application/inkml+xml"/>
  <Override PartName="/xl/ink/ink578.xml" ContentType="application/inkml+xml"/>
  <Override PartName="/xl/ink/ink579.xml" ContentType="application/inkml+xml"/>
  <Override PartName="/xl/ink/ink580.xml" ContentType="application/inkml+xml"/>
  <Override PartName="/xl/ink/ink581.xml" ContentType="application/inkml+xml"/>
  <Override PartName="/xl/ink/ink582.xml" ContentType="application/inkml+xml"/>
  <Override PartName="/xl/ink/ink583.xml" ContentType="application/inkml+xml"/>
  <Override PartName="/xl/ink/ink584.xml" ContentType="application/inkml+xml"/>
  <Override PartName="/xl/ink/ink585.xml" ContentType="application/inkml+xml"/>
  <Override PartName="/xl/ink/ink586.xml" ContentType="application/inkml+xml"/>
  <Override PartName="/xl/ink/ink587.xml" ContentType="application/inkml+xml"/>
  <Override PartName="/xl/ink/ink588.xml" ContentType="application/inkml+xml"/>
  <Override PartName="/xl/ink/ink589.xml" ContentType="application/inkml+xml"/>
  <Override PartName="/xl/ink/ink590.xml" ContentType="application/inkml+xml"/>
  <Override PartName="/xl/ink/ink591.xml" ContentType="application/inkml+xml"/>
  <Override PartName="/xl/ink/ink592.xml" ContentType="application/inkml+xml"/>
  <Override PartName="/xl/ink/ink593.xml" ContentType="application/inkml+xml"/>
  <Override PartName="/xl/ink/ink594.xml" ContentType="application/inkml+xml"/>
  <Override PartName="/xl/ink/ink595.xml" ContentType="application/inkml+xml"/>
  <Override PartName="/xl/ink/ink596.xml" ContentType="application/inkml+xml"/>
  <Override PartName="/xl/ink/ink597.xml" ContentType="application/inkml+xml"/>
  <Override PartName="/xl/ink/ink598.xml" ContentType="application/inkml+xml"/>
  <Override PartName="/xl/ink/ink599.xml" ContentType="application/inkml+xml"/>
  <Override PartName="/xl/ink/ink600.xml" ContentType="application/inkml+xml"/>
  <Override PartName="/xl/ink/ink601.xml" ContentType="application/inkml+xml"/>
  <Override PartName="/xl/ink/ink602.xml" ContentType="application/inkml+xml"/>
  <Override PartName="/xl/ink/ink603.xml" ContentType="application/inkml+xml"/>
  <Override PartName="/xl/ink/ink604.xml" ContentType="application/inkml+xml"/>
  <Override PartName="/xl/ink/ink605.xml" ContentType="application/inkml+xml"/>
  <Override PartName="/xl/ink/ink606.xml" ContentType="application/inkml+xml"/>
  <Override PartName="/xl/ink/ink607.xml" ContentType="application/inkml+xml"/>
  <Override PartName="/xl/ink/ink608.xml" ContentType="application/inkml+xml"/>
  <Override PartName="/xl/ink/ink609.xml" ContentType="application/inkml+xml"/>
  <Override PartName="/xl/ink/ink610.xml" ContentType="application/inkml+xml"/>
  <Override PartName="/xl/ink/ink611.xml" ContentType="application/inkml+xml"/>
  <Override PartName="/xl/ink/ink612.xml" ContentType="application/inkml+xml"/>
  <Override PartName="/xl/ink/ink613.xml" ContentType="application/inkml+xml"/>
  <Override PartName="/xl/ink/ink614.xml" ContentType="application/inkml+xml"/>
  <Override PartName="/xl/ink/ink615.xml" ContentType="application/inkml+xml"/>
  <Override PartName="/xl/ink/ink616.xml" ContentType="application/inkml+xml"/>
  <Override PartName="/xl/ink/ink617.xml" ContentType="application/inkml+xml"/>
  <Override PartName="/xl/ink/ink618.xml" ContentType="application/inkml+xml"/>
  <Override PartName="/xl/ink/ink619.xml" ContentType="application/inkml+xml"/>
  <Override PartName="/xl/ink/ink620.xml" ContentType="application/inkml+xml"/>
  <Override PartName="/xl/ink/ink621.xml" ContentType="application/inkml+xml"/>
  <Override PartName="/xl/ink/ink622.xml" ContentType="application/inkml+xml"/>
  <Override PartName="/xl/ink/ink623.xml" ContentType="application/inkml+xml"/>
  <Override PartName="/xl/ink/ink624.xml" ContentType="application/inkml+xml"/>
  <Override PartName="/xl/ink/ink625.xml" ContentType="application/inkml+xml"/>
  <Override PartName="/xl/ink/ink626.xml" ContentType="application/inkml+xml"/>
  <Override PartName="/xl/ink/ink627.xml" ContentType="application/inkml+xml"/>
  <Override PartName="/xl/ink/ink628.xml" ContentType="application/inkml+xml"/>
  <Override PartName="/xl/ink/ink629.xml" ContentType="application/inkml+xml"/>
  <Override PartName="/xl/ink/ink630.xml" ContentType="application/inkml+xml"/>
  <Override PartName="/xl/ink/ink631.xml" ContentType="application/inkml+xml"/>
  <Override PartName="/xl/ink/ink632.xml" ContentType="application/inkml+xml"/>
  <Override PartName="/xl/drawings/drawing8.xml" ContentType="application/vnd.openxmlformats-officedocument.drawing+xml"/>
  <Override PartName="/xl/comments4.xml" ContentType="application/vnd.openxmlformats-officedocument.spreadsheetml.comments+xml"/>
  <Override PartName="/xl/ink/ink633.xml" ContentType="application/inkml+xml"/>
  <Override PartName="/xl/ink/ink634.xml" ContentType="application/inkml+xml"/>
  <Override PartName="/xl/ink/ink635.xml" ContentType="application/inkml+xml"/>
  <Override PartName="/xl/ink/ink636.xml" ContentType="application/inkml+xml"/>
  <Override PartName="/xl/ink/ink637.xml" ContentType="application/inkml+xml"/>
  <Override PartName="/xl/ink/ink638.xml" ContentType="application/inkml+xml"/>
  <Override PartName="/xl/ink/ink639.xml" ContentType="application/inkml+xml"/>
  <Override PartName="/xl/ink/ink640.xml" ContentType="application/inkml+xml"/>
  <Override PartName="/xl/ink/ink641.xml" ContentType="application/inkml+xml"/>
  <Override PartName="/xl/ink/ink642.xml" ContentType="application/inkml+xml"/>
  <Override PartName="/xl/ink/ink643.xml" ContentType="application/inkml+xml"/>
  <Override PartName="/xl/ink/ink644.xml" ContentType="application/inkml+xml"/>
  <Override PartName="/xl/ink/ink645.xml" ContentType="application/inkml+xml"/>
  <Override PartName="/xl/ink/ink646.xml" ContentType="application/inkml+xml"/>
  <Override PartName="/xl/ink/ink647.xml" ContentType="application/inkml+xml"/>
  <Override PartName="/xl/ink/ink648.xml" ContentType="application/inkml+xml"/>
  <Override PartName="/xl/ink/ink649.xml" ContentType="application/inkml+xml"/>
  <Override PartName="/xl/ink/ink650.xml" ContentType="application/inkml+xml"/>
  <Override PartName="/xl/ink/ink651.xml" ContentType="application/inkml+xml"/>
  <Override PartName="/xl/ink/ink652.xml" ContentType="application/inkml+xml"/>
  <Override PartName="/xl/ink/ink653.xml" ContentType="application/inkml+xml"/>
  <Override PartName="/xl/ink/ink654.xml" ContentType="application/inkml+xml"/>
  <Override PartName="/xl/ink/ink655.xml" ContentType="application/inkml+xml"/>
  <Override PartName="/xl/ink/ink656.xml" ContentType="application/inkml+xml"/>
  <Override PartName="/xl/ink/ink657.xml" ContentType="application/inkml+xml"/>
  <Override PartName="/xl/ink/ink658.xml" ContentType="application/inkml+xml"/>
  <Override PartName="/xl/ink/ink659.xml" ContentType="application/inkml+xml"/>
  <Override PartName="/xl/ink/ink660.xml" ContentType="application/inkml+xml"/>
  <Override PartName="/xl/ink/ink661.xml" ContentType="application/inkml+xml"/>
  <Override PartName="/xl/ink/ink662.xml" ContentType="application/inkml+xml"/>
  <Override PartName="/xl/ink/ink663.xml" ContentType="application/inkml+xml"/>
  <Override PartName="/xl/ink/ink664.xml" ContentType="application/inkml+xml"/>
  <Override PartName="/xl/ink/ink665.xml" ContentType="application/inkml+xml"/>
  <Override PartName="/xl/ink/ink666.xml" ContentType="application/inkml+xml"/>
  <Override PartName="/xl/ink/ink667.xml" ContentType="application/inkml+xml"/>
  <Override PartName="/xl/ink/ink668.xml" ContentType="application/inkml+xml"/>
  <Override PartName="/xl/ink/ink669.xml" ContentType="application/inkml+xml"/>
  <Override PartName="/xl/ink/ink670.xml" ContentType="application/inkml+xml"/>
  <Override PartName="/xl/ink/ink671.xml" ContentType="application/inkml+xml"/>
  <Override PartName="/xl/ink/ink672.xml" ContentType="application/inkml+xml"/>
  <Override PartName="/xl/ink/ink673.xml" ContentType="application/inkml+xml"/>
  <Override PartName="/xl/ink/ink674.xml" ContentType="application/inkml+xml"/>
  <Override PartName="/xl/ink/ink675.xml" ContentType="application/inkml+xml"/>
  <Override PartName="/xl/ink/ink676.xml" ContentType="application/inkml+xml"/>
  <Override PartName="/xl/ink/ink677.xml" ContentType="application/inkml+xml"/>
  <Override PartName="/xl/ink/ink678.xml" ContentType="application/inkml+xml"/>
  <Override PartName="/xl/ink/ink679.xml" ContentType="application/inkml+xml"/>
  <Override PartName="/xl/ink/ink680.xml" ContentType="application/inkml+xml"/>
  <Override PartName="/xl/ink/ink681.xml" ContentType="application/inkml+xml"/>
  <Override PartName="/xl/ink/ink682.xml" ContentType="application/inkml+xml"/>
  <Override PartName="/xl/ink/ink683.xml" ContentType="application/inkml+xml"/>
  <Override PartName="/xl/ink/ink684.xml" ContentType="application/inkml+xml"/>
  <Override PartName="/xl/ink/ink685.xml" ContentType="application/inkml+xml"/>
  <Override PartName="/xl/ink/ink686.xml" ContentType="application/inkml+xml"/>
  <Override PartName="/xl/ink/ink687.xml" ContentType="application/inkml+xml"/>
  <Override PartName="/xl/ink/ink688.xml" ContentType="application/inkml+xml"/>
  <Override PartName="/xl/ink/ink689.xml" ContentType="application/inkml+xml"/>
  <Override PartName="/xl/ink/ink690.xml" ContentType="application/inkml+xml"/>
  <Override PartName="/xl/ink/ink691.xml" ContentType="application/inkml+xml"/>
  <Override PartName="/xl/ink/ink692.xml" ContentType="application/inkml+xml"/>
  <Override PartName="/xl/ink/ink693.xml" ContentType="application/inkml+xml"/>
  <Override PartName="/xl/ink/ink694.xml" ContentType="application/inkml+xml"/>
  <Override PartName="/xl/ink/ink695.xml" ContentType="application/inkml+xml"/>
  <Override PartName="/xl/ink/ink696.xml" ContentType="application/inkml+xml"/>
  <Override PartName="/xl/drawings/drawing9.xml" ContentType="application/vnd.openxmlformats-officedocument.drawing+xml"/>
  <Override PartName="/xl/comments5.xml" ContentType="application/vnd.openxmlformats-officedocument.spreadsheetml.comments+xml"/>
  <Override PartName="/xl/ink/ink697.xml" ContentType="application/inkml+xml"/>
  <Override PartName="/xl/ink/ink698.xml" ContentType="application/inkml+xml"/>
  <Override PartName="/xl/ink/ink699.xml" ContentType="application/inkml+xml"/>
  <Override PartName="/xl/ink/ink700.xml" ContentType="application/inkml+xml"/>
  <Override PartName="/xl/ink/ink701.xml" ContentType="application/inkml+xml"/>
  <Override PartName="/xl/ink/ink702.xml" ContentType="application/inkml+xml"/>
  <Override PartName="/xl/ink/ink703.xml" ContentType="application/inkml+xml"/>
  <Override PartName="/xl/ink/ink704.xml" ContentType="application/inkml+xml"/>
  <Override PartName="/xl/ink/ink705.xml" ContentType="application/inkml+xml"/>
  <Override PartName="/xl/ink/ink706.xml" ContentType="application/inkml+xml"/>
  <Override PartName="/xl/ink/ink707.xml" ContentType="application/inkml+xml"/>
  <Override PartName="/xl/ink/ink708.xml" ContentType="application/inkml+xml"/>
  <Override PartName="/xl/ink/ink709.xml" ContentType="application/inkml+xml"/>
  <Override PartName="/xl/ink/ink710.xml" ContentType="application/inkml+xml"/>
  <Override PartName="/xl/ink/ink711.xml" ContentType="application/inkml+xml"/>
  <Override PartName="/xl/ink/ink712.xml" ContentType="application/inkml+xml"/>
  <Override PartName="/xl/ink/ink713.xml" ContentType="application/inkml+xml"/>
  <Override PartName="/xl/ink/ink714.xml" ContentType="application/inkml+xml"/>
  <Override PartName="/xl/ink/ink715.xml" ContentType="application/inkml+xml"/>
  <Override PartName="/xl/ink/ink716.xml" ContentType="application/inkml+xml"/>
  <Override PartName="/xl/ink/ink717.xml" ContentType="application/inkml+xml"/>
  <Override PartName="/xl/ink/ink718.xml" ContentType="application/inkml+xml"/>
  <Override PartName="/xl/ink/ink719.xml" ContentType="application/inkml+xml"/>
  <Override PartName="/xl/ink/ink720.xml" ContentType="application/inkml+xml"/>
  <Override PartName="/xl/ink/ink721.xml" ContentType="application/inkml+xml"/>
  <Override PartName="/xl/ink/ink722.xml" ContentType="application/inkml+xml"/>
  <Override PartName="/xl/ink/ink723.xml" ContentType="application/inkml+xml"/>
  <Override PartName="/xl/ink/ink724.xml" ContentType="application/inkml+xml"/>
  <Override PartName="/xl/ink/ink725.xml" ContentType="application/inkml+xml"/>
  <Override PartName="/xl/ink/ink726.xml" ContentType="application/inkml+xml"/>
  <Override PartName="/xl/ink/ink727.xml" ContentType="application/inkml+xml"/>
  <Override PartName="/xl/ink/ink728.xml" ContentType="application/inkml+xml"/>
  <Override PartName="/xl/ink/ink729.xml" ContentType="application/inkml+xml"/>
  <Override PartName="/xl/ink/ink730.xml" ContentType="application/inkml+xml"/>
  <Override PartName="/xl/ink/ink731.xml" ContentType="application/inkml+xml"/>
  <Override PartName="/xl/ink/ink732.xml" ContentType="application/inkml+xml"/>
  <Override PartName="/xl/ink/ink733.xml" ContentType="application/inkml+xml"/>
  <Override PartName="/xl/ink/ink734.xml" ContentType="application/inkml+xml"/>
  <Override PartName="/xl/ink/ink735.xml" ContentType="application/inkml+xml"/>
  <Override PartName="/xl/ink/ink736.xml" ContentType="application/inkml+xml"/>
  <Override PartName="/xl/ink/ink737.xml" ContentType="application/inkml+xml"/>
  <Override PartName="/xl/ink/ink738.xml" ContentType="application/inkml+xml"/>
  <Override PartName="/xl/ink/ink739.xml" ContentType="application/inkml+xml"/>
  <Override PartName="/xl/ink/ink740.xml" ContentType="application/inkml+xml"/>
  <Override PartName="/xl/ink/ink741.xml" ContentType="application/inkml+xml"/>
  <Override PartName="/xl/ink/ink742.xml" ContentType="application/inkml+xml"/>
  <Override PartName="/xl/ink/ink743.xml" ContentType="application/inkml+xml"/>
  <Override PartName="/xl/ink/ink744.xml" ContentType="application/inkml+xml"/>
  <Override PartName="/xl/ink/ink745.xml" ContentType="application/inkml+xml"/>
  <Override PartName="/xl/ink/ink746.xml" ContentType="application/inkml+xml"/>
  <Override PartName="/xl/ink/ink747.xml" ContentType="application/inkml+xml"/>
  <Override PartName="/xl/ink/ink748.xml" ContentType="application/inkml+xml"/>
  <Override PartName="/xl/ink/ink749.xml" ContentType="application/inkml+xml"/>
  <Override PartName="/xl/ink/ink750.xml" ContentType="application/inkml+xml"/>
  <Override PartName="/xl/ink/ink751.xml" ContentType="application/inkml+xml"/>
  <Override PartName="/xl/ink/ink752.xml" ContentType="application/inkml+xml"/>
  <Override PartName="/xl/ink/ink753.xml" ContentType="application/inkml+xml"/>
  <Override PartName="/xl/ink/ink754.xml" ContentType="application/inkml+xml"/>
  <Override PartName="/xl/ink/ink755.xml" ContentType="application/inkml+xml"/>
  <Override PartName="/xl/ink/ink756.xml" ContentType="application/inkml+xml"/>
  <Override PartName="/xl/ink/ink757.xml" ContentType="application/inkml+xml"/>
  <Override PartName="/xl/ink/ink758.xml" ContentType="application/inkml+xml"/>
  <Override PartName="/xl/ink/ink759.xml" ContentType="application/inkml+xml"/>
  <Override PartName="/xl/ink/ink760.xml" ContentType="application/inkml+xml"/>
  <Override PartName="/xl/drawings/drawing10.xml" ContentType="application/vnd.openxmlformats-officedocument.drawing+xml"/>
  <Override PartName="/xl/comments6.xml" ContentType="application/vnd.openxmlformats-officedocument.spreadsheetml.comments+xml"/>
  <Override PartName="/xl/ink/ink761.xml" ContentType="application/inkml+xml"/>
  <Override PartName="/xl/ink/ink762.xml" ContentType="application/inkml+xml"/>
  <Override PartName="/xl/ink/ink763.xml" ContentType="application/inkml+xml"/>
  <Override PartName="/xl/ink/ink764.xml" ContentType="application/inkml+xml"/>
  <Override PartName="/xl/ink/ink765.xml" ContentType="application/inkml+xml"/>
  <Override PartName="/xl/ink/ink766.xml" ContentType="application/inkml+xml"/>
  <Override PartName="/xl/ink/ink767.xml" ContentType="application/inkml+xml"/>
  <Override PartName="/xl/ink/ink768.xml" ContentType="application/inkml+xml"/>
  <Override PartName="/xl/ink/ink769.xml" ContentType="application/inkml+xml"/>
  <Override PartName="/xl/ink/ink770.xml" ContentType="application/inkml+xml"/>
  <Override PartName="/xl/ink/ink771.xml" ContentType="application/inkml+xml"/>
  <Override PartName="/xl/ink/ink772.xml" ContentType="application/inkml+xml"/>
  <Override PartName="/xl/ink/ink773.xml" ContentType="application/inkml+xml"/>
  <Override PartName="/xl/ink/ink774.xml" ContentType="application/inkml+xml"/>
  <Override PartName="/xl/ink/ink775.xml" ContentType="application/inkml+xml"/>
  <Override PartName="/xl/ink/ink776.xml" ContentType="application/inkml+xml"/>
  <Override PartName="/xl/ink/ink777.xml" ContentType="application/inkml+xml"/>
  <Override PartName="/xl/ink/ink778.xml" ContentType="application/inkml+xml"/>
  <Override PartName="/xl/ink/ink779.xml" ContentType="application/inkml+xml"/>
  <Override PartName="/xl/ink/ink780.xml" ContentType="application/inkml+xml"/>
  <Override PartName="/xl/ink/ink781.xml" ContentType="application/inkml+xml"/>
  <Override PartName="/xl/ink/ink782.xml" ContentType="application/inkml+xml"/>
  <Override PartName="/xl/ink/ink783.xml" ContentType="application/inkml+xml"/>
  <Override PartName="/xl/ink/ink784.xml" ContentType="application/inkml+xml"/>
  <Override PartName="/xl/ink/ink785.xml" ContentType="application/inkml+xml"/>
  <Override PartName="/xl/ink/ink786.xml" ContentType="application/inkml+xml"/>
  <Override PartName="/xl/ink/ink787.xml" ContentType="application/inkml+xml"/>
  <Override PartName="/xl/ink/ink788.xml" ContentType="application/inkml+xml"/>
  <Override PartName="/xl/ink/ink789.xml" ContentType="application/inkml+xml"/>
  <Override PartName="/xl/ink/ink790.xml" ContentType="application/inkml+xml"/>
  <Override PartName="/xl/ink/ink791.xml" ContentType="application/inkml+xml"/>
  <Override PartName="/xl/ink/ink792.xml" ContentType="application/inkml+xml"/>
  <Override PartName="/xl/ink/ink793.xml" ContentType="application/inkml+xml"/>
  <Override PartName="/xl/ink/ink794.xml" ContentType="application/inkml+xml"/>
  <Override PartName="/xl/ink/ink795.xml" ContentType="application/inkml+xml"/>
  <Override PartName="/xl/ink/ink796.xml" ContentType="application/inkml+xml"/>
  <Override PartName="/xl/ink/ink797.xml" ContentType="application/inkml+xml"/>
  <Override PartName="/xl/ink/ink798.xml" ContentType="application/inkml+xml"/>
  <Override PartName="/xl/ink/ink799.xml" ContentType="application/inkml+xml"/>
  <Override PartName="/xl/ink/ink800.xml" ContentType="application/inkml+xml"/>
  <Override PartName="/xl/ink/ink801.xml" ContentType="application/inkml+xml"/>
  <Override PartName="/xl/ink/ink802.xml" ContentType="application/inkml+xml"/>
  <Override PartName="/xl/ink/ink803.xml" ContentType="application/inkml+xml"/>
  <Override PartName="/xl/ink/ink804.xml" ContentType="application/inkml+xml"/>
  <Override PartName="/xl/ink/ink805.xml" ContentType="application/inkml+xml"/>
  <Override PartName="/xl/ink/ink806.xml" ContentType="application/inkml+xml"/>
  <Override PartName="/xl/ink/ink807.xml" ContentType="application/inkml+xml"/>
  <Override PartName="/xl/ink/ink808.xml" ContentType="application/inkml+xml"/>
  <Override PartName="/xl/ink/ink809.xml" ContentType="application/inkml+xml"/>
  <Override PartName="/xl/ink/ink810.xml" ContentType="application/inkml+xml"/>
  <Override PartName="/xl/ink/ink811.xml" ContentType="application/inkml+xml"/>
  <Override PartName="/xl/ink/ink812.xml" ContentType="application/inkml+xml"/>
  <Override PartName="/xl/ink/ink813.xml" ContentType="application/inkml+xml"/>
  <Override PartName="/xl/ink/ink814.xml" ContentType="application/inkml+xml"/>
  <Override PartName="/xl/ink/ink815.xml" ContentType="application/inkml+xml"/>
  <Override PartName="/xl/ink/ink816.xml" ContentType="application/inkml+xml"/>
  <Override PartName="/xl/ink/ink817.xml" ContentType="application/inkml+xml"/>
  <Override PartName="/xl/ink/ink818.xml" ContentType="application/inkml+xml"/>
  <Override PartName="/xl/ink/ink819.xml" ContentType="application/inkml+xml"/>
  <Override PartName="/xl/ink/ink820.xml" ContentType="application/inkml+xml"/>
  <Override PartName="/xl/ink/ink821.xml" ContentType="application/inkml+xml"/>
  <Override PartName="/xl/ink/ink822.xml" ContentType="application/inkml+xml"/>
  <Override PartName="/xl/ink/ink823.xml" ContentType="application/inkml+xml"/>
  <Override PartName="/xl/ink/ink824.xml" ContentType="application/inkml+xml"/>
  <Override PartName="/xl/drawings/drawing11.xml" ContentType="application/vnd.openxmlformats-officedocument.drawing+xml"/>
  <Override PartName="/xl/comments7.xml" ContentType="application/vnd.openxmlformats-officedocument.spreadsheetml.comments+xml"/>
  <Override PartName="/xl/ink/ink825.xml" ContentType="application/inkml+xml"/>
  <Override PartName="/xl/ink/ink826.xml" ContentType="application/inkml+xml"/>
  <Override PartName="/xl/ink/ink827.xml" ContentType="application/inkml+xml"/>
  <Override PartName="/xl/ink/ink828.xml" ContentType="application/inkml+xml"/>
  <Override PartName="/xl/ink/ink829.xml" ContentType="application/inkml+xml"/>
  <Override PartName="/xl/ink/ink830.xml" ContentType="application/inkml+xml"/>
  <Override PartName="/xl/ink/ink831.xml" ContentType="application/inkml+xml"/>
  <Override PartName="/xl/ink/ink832.xml" ContentType="application/inkml+xml"/>
  <Override PartName="/xl/ink/ink833.xml" ContentType="application/inkml+xml"/>
  <Override PartName="/xl/ink/ink834.xml" ContentType="application/inkml+xml"/>
  <Override PartName="/xl/ink/ink835.xml" ContentType="application/inkml+xml"/>
  <Override PartName="/xl/ink/ink836.xml" ContentType="application/inkml+xml"/>
  <Override PartName="/xl/ink/ink837.xml" ContentType="application/inkml+xml"/>
  <Override PartName="/xl/ink/ink838.xml" ContentType="application/inkml+xml"/>
  <Override PartName="/xl/ink/ink839.xml" ContentType="application/inkml+xml"/>
  <Override PartName="/xl/ink/ink840.xml" ContentType="application/inkml+xml"/>
  <Override PartName="/xl/ink/ink841.xml" ContentType="application/inkml+xml"/>
  <Override PartName="/xl/ink/ink842.xml" ContentType="application/inkml+xml"/>
  <Override PartName="/xl/ink/ink843.xml" ContentType="application/inkml+xml"/>
  <Override PartName="/xl/ink/ink844.xml" ContentType="application/inkml+xml"/>
  <Override PartName="/xl/ink/ink845.xml" ContentType="application/inkml+xml"/>
  <Override PartName="/xl/ink/ink846.xml" ContentType="application/inkml+xml"/>
  <Override PartName="/xl/ink/ink847.xml" ContentType="application/inkml+xml"/>
  <Override PartName="/xl/ink/ink848.xml" ContentType="application/inkml+xml"/>
  <Override PartName="/xl/ink/ink849.xml" ContentType="application/inkml+xml"/>
  <Override PartName="/xl/ink/ink850.xml" ContentType="application/inkml+xml"/>
  <Override PartName="/xl/ink/ink851.xml" ContentType="application/inkml+xml"/>
  <Override PartName="/xl/ink/ink852.xml" ContentType="application/inkml+xml"/>
  <Override PartName="/xl/ink/ink853.xml" ContentType="application/inkml+xml"/>
  <Override PartName="/xl/ink/ink854.xml" ContentType="application/inkml+xml"/>
  <Override PartName="/xl/ink/ink855.xml" ContentType="application/inkml+xml"/>
  <Override PartName="/xl/ink/ink856.xml" ContentType="application/inkml+xml"/>
  <Override PartName="/xl/ink/ink857.xml" ContentType="application/inkml+xml"/>
  <Override PartName="/xl/ink/ink858.xml" ContentType="application/inkml+xml"/>
  <Override PartName="/xl/ink/ink859.xml" ContentType="application/inkml+xml"/>
  <Override PartName="/xl/ink/ink860.xml" ContentType="application/inkml+xml"/>
  <Override PartName="/xl/ink/ink861.xml" ContentType="application/inkml+xml"/>
  <Override PartName="/xl/ink/ink862.xml" ContentType="application/inkml+xml"/>
  <Override PartName="/xl/ink/ink863.xml" ContentType="application/inkml+xml"/>
  <Override PartName="/xl/ink/ink864.xml" ContentType="application/inkml+xml"/>
  <Override PartName="/xl/ink/ink865.xml" ContentType="application/inkml+xml"/>
  <Override PartName="/xl/ink/ink866.xml" ContentType="application/inkml+xml"/>
  <Override PartName="/xl/ink/ink867.xml" ContentType="application/inkml+xml"/>
  <Override PartName="/xl/ink/ink868.xml" ContentType="application/inkml+xml"/>
  <Override PartName="/xl/ink/ink869.xml" ContentType="application/inkml+xml"/>
  <Override PartName="/xl/ink/ink870.xml" ContentType="application/inkml+xml"/>
  <Override PartName="/xl/ink/ink871.xml" ContentType="application/inkml+xml"/>
  <Override PartName="/xl/ink/ink872.xml" ContentType="application/inkml+xml"/>
  <Override PartName="/xl/ink/ink873.xml" ContentType="application/inkml+xml"/>
  <Override PartName="/xl/ink/ink874.xml" ContentType="application/inkml+xml"/>
  <Override PartName="/xl/ink/ink875.xml" ContentType="application/inkml+xml"/>
  <Override PartName="/xl/ink/ink876.xml" ContentType="application/inkml+xml"/>
  <Override PartName="/xl/ink/ink877.xml" ContentType="application/inkml+xml"/>
  <Override PartName="/xl/ink/ink878.xml" ContentType="application/inkml+xml"/>
  <Override PartName="/xl/ink/ink879.xml" ContentType="application/inkml+xml"/>
  <Override PartName="/xl/ink/ink880.xml" ContentType="application/inkml+xml"/>
  <Override PartName="/xl/ink/ink881.xml" ContentType="application/inkml+xml"/>
  <Override PartName="/xl/ink/ink882.xml" ContentType="application/inkml+xml"/>
  <Override PartName="/xl/ink/ink883.xml" ContentType="application/inkml+xml"/>
  <Override PartName="/xl/ink/ink884.xml" ContentType="application/inkml+xml"/>
  <Override PartName="/xl/ink/ink885.xml" ContentType="application/inkml+xml"/>
  <Override PartName="/xl/ink/ink886.xml" ContentType="application/inkml+xml"/>
  <Override PartName="/xl/ink/ink887.xml" ContentType="application/inkml+xml"/>
  <Override PartName="/xl/ink/ink888.xml" ContentType="application/inkml+xml"/>
  <Override PartName="/xl/drawings/drawing12.xml" ContentType="application/vnd.openxmlformats-officedocument.drawing+xml"/>
  <Override PartName="/xl/ink/ink889.xml" ContentType="application/inkml+xml"/>
  <Override PartName="/xl/ink/ink890.xml" ContentType="application/inkml+xml"/>
  <Override PartName="/xl/ink/ink891.xml" ContentType="application/inkml+xml"/>
  <Override PartName="/xl/ink/ink892.xml" ContentType="application/inkml+xml"/>
  <Override PartName="/xl/ink/ink893.xml" ContentType="application/inkml+xml"/>
  <Override PartName="/xl/ink/ink894.xml" ContentType="application/inkml+xml"/>
  <Override PartName="/xl/ink/ink895.xml" ContentType="application/inkml+xml"/>
  <Override PartName="/xl/ink/ink896.xml" ContentType="application/inkml+xml"/>
  <Override PartName="/xl/ink/ink897.xml" ContentType="application/inkml+xml"/>
  <Override PartName="/xl/ink/ink898.xml" ContentType="application/inkml+xml"/>
  <Override PartName="/xl/ink/ink899.xml" ContentType="application/inkml+xml"/>
  <Override PartName="/xl/ink/ink900.xml" ContentType="application/inkml+xml"/>
  <Override PartName="/xl/ink/ink901.xml" ContentType="application/inkml+xml"/>
  <Override PartName="/xl/ink/ink902.xml" ContentType="application/inkml+xml"/>
  <Override PartName="/xl/ink/ink903.xml" ContentType="application/inkml+xml"/>
  <Override PartName="/xl/ink/ink904.xml" ContentType="application/inkml+xml"/>
  <Override PartName="/xl/ink/ink905.xml" ContentType="application/inkml+xml"/>
  <Override PartName="/xl/ink/ink906.xml" ContentType="application/inkml+xml"/>
  <Override PartName="/xl/ink/ink907.xml" ContentType="application/inkml+xml"/>
  <Override PartName="/xl/ink/ink908.xml" ContentType="application/inkml+xml"/>
  <Override PartName="/xl/ink/ink909.xml" ContentType="application/inkml+xml"/>
  <Override PartName="/xl/ink/ink910.xml" ContentType="application/inkml+xml"/>
  <Override PartName="/xl/ink/ink911.xml" ContentType="application/inkml+xml"/>
  <Override PartName="/xl/ink/ink912.xml" ContentType="application/inkml+xml"/>
  <Override PartName="/xl/ink/ink913.xml" ContentType="application/inkml+xml"/>
  <Override PartName="/xl/ink/ink914.xml" ContentType="application/inkml+xml"/>
  <Override PartName="/xl/ink/ink915.xml" ContentType="application/inkml+xml"/>
  <Override PartName="/xl/ink/ink916.xml" ContentType="application/inkml+xml"/>
  <Override PartName="/xl/ink/ink917.xml" ContentType="application/inkml+xml"/>
  <Override PartName="/xl/ink/ink918.xml" ContentType="application/inkml+xml"/>
  <Override PartName="/xl/ink/ink919.xml" ContentType="application/inkml+xml"/>
  <Override PartName="/xl/ink/ink920.xml" ContentType="application/inkml+xml"/>
  <Override PartName="/xl/ink/ink921.xml" ContentType="application/inkml+xml"/>
  <Override PartName="/xl/ink/ink922.xml" ContentType="application/inkml+xml"/>
  <Override PartName="/xl/ink/ink923.xml" ContentType="application/inkml+xml"/>
  <Override PartName="/xl/ink/ink924.xml" ContentType="application/inkml+xml"/>
  <Override PartName="/xl/ink/ink925.xml" ContentType="application/inkml+xml"/>
  <Override PartName="/xl/ink/ink926.xml" ContentType="application/inkml+xml"/>
  <Override PartName="/xl/ink/ink927.xml" ContentType="application/inkml+xml"/>
  <Override PartName="/xl/ink/ink928.xml" ContentType="application/inkml+xml"/>
  <Override PartName="/xl/ink/ink929.xml" ContentType="application/inkml+xml"/>
  <Override PartName="/xl/ink/ink930.xml" ContentType="application/inkml+xml"/>
  <Override PartName="/xl/ink/ink931.xml" ContentType="application/inkml+xml"/>
  <Override PartName="/xl/ink/ink932.xml" ContentType="application/inkml+xml"/>
  <Override PartName="/xl/ink/ink933.xml" ContentType="application/inkml+xml"/>
  <Override PartName="/xl/ink/ink934.xml" ContentType="application/inkml+xml"/>
  <Override PartName="/xl/ink/ink935.xml" ContentType="application/inkml+xml"/>
  <Override PartName="/xl/ink/ink936.xml" ContentType="application/inkml+xml"/>
  <Override PartName="/xl/ink/ink937.xml" ContentType="application/inkml+xml"/>
  <Override PartName="/xl/ink/ink938.xml" ContentType="application/inkml+xml"/>
  <Override PartName="/xl/ink/ink939.xml" ContentType="application/inkml+xml"/>
  <Override PartName="/xl/ink/ink940.xml" ContentType="application/inkml+xml"/>
  <Override PartName="/xl/ink/ink941.xml" ContentType="application/inkml+xml"/>
  <Override PartName="/xl/ink/ink942.xml" ContentType="application/inkml+xml"/>
  <Override PartName="/xl/ink/ink943.xml" ContentType="application/inkml+xml"/>
  <Override PartName="/xl/ink/ink944.xml" ContentType="application/inkml+xml"/>
  <Override PartName="/xl/ink/ink945.xml" ContentType="application/inkml+xml"/>
  <Override PartName="/xl/ink/ink946.xml" ContentType="application/inkml+xml"/>
  <Override PartName="/xl/ink/ink947.xml" ContentType="application/inkml+xml"/>
  <Override PartName="/xl/ink/ink948.xml" ContentType="application/inkml+xml"/>
  <Override PartName="/xl/ink/ink949.xml" ContentType="application/inkml+xml"/>
  <Override PartName="/xl/ink/ink950.xml" ContentType="application/inkml+xml"/>
  <Override PartName="/xl/ink/ink951.xml" ContentType="application/inkml+xml"/>
  <Override PartName="/xl/ink/ink952.xml" ContentType="application/inkml+xml"/>
  <Override PartName="/xl/drawings/drawing13.xml" ContentType="application/vnd.openxmlformats-officedocument.drawing+xml"/>
  <Override PartName="/xl/comments8.xml" ContentType="application/vnd.openxmlformats-officedocument.spreadsheetml.comments+xml"/>
  <Override PartName="/xl/ink/ink953.xml" ContentType="application/inkml+xml"/>
  <Override PartName="/xl/ink/ink954.xml" ContentType="application/inkml+xml"/>
  <Override PartName="/xl/ink/ink955.xml" ContentType="application/inkml+xml"/>
  <Override PartName="/xl/ink/ink956.xml" ContentType="application/inkml+xml"/>
  <Override PartName="/xl/ink/ink957.xml" ContentType="application/inkml+xml"/>
  <Override PartName="/xl/ink/ink958.xml" ContentType="application/inkml+xml"/>
  <Override PartName="/xl/ink/ink959.xml" ContentType="application/inkml+xml"/>
  <Override PartName="/xl/ink/ink960.xml" ContentType="application/inkml+xml"/>
  <Override PartName="/xl/ink/ink961.xml" ContentType="application/inkml+xml"/>
  <Override PartName="/xl/ink/ink962.xml" ContentType="application/inkml+xml"/>
  <Override PartName="/xl/ink/ink963.xml" ContentType="application/inkml+xml"/>
  <Override PartName="/xl/ink/ink964.xml" ContentType="application/inkml+xml"/>
  <Override PartName="/xl/ink/ink965.xml" ContentType="application/inkml+xml"/>
  <Override PartName="/xl/ink/ink966.xml" ContentType="application/inkml+xml"/>
  <Override PartName="/xl/ink/ink967.xml" ContentType="application/inkml+xml"/>
  <Override PartName="/xl/ink/ink968.xml" ContentType="application/inkml+xml"/>
  <Override PartName="/xl/ink/ink969.xml" ContentType="application/inkml+xml"/>
  <Override PartName="/xl/ink/ink970.xml" ContentType="application/inkml+xml"/>
  <Override PartName="/xl/ink/ink971.xml" ContentType="application/inkml+xml"/>
  <Override PartName="/xl/ink/ink972.xml" ContentType="application/inkml+xml"/>
  <Override PartName="/xl/ink/ink973.xml" ContentType="application/inkml+xml"/>
  <Override PartName="/xl/ink/ink974.xml" ContentType="application/inkml+xml"/>
  <Override PartName="/xl/ink/ink975.xml" ContentType="application/inkml+xml"/>
  <Override PartName="/xl/ink/ink976.xml" ContentType="application/inkml+xml"/>
  <Override PartName="/xl/ink/ink977.xml" ContentType="application/inkml+xml"/>
  <Override PartName="/xl/ink/ink978.xml" ContentType="application/inkml+xml"/>
  <Override PartName="/xl/ink/ink979.xml" ContentType="application/inkml+xml"/>
  <Override PartName="/xl/ink/ink980.xml" ContentType="application/inkml+xml"/>
  <Override PartName="/xl/ink/ink981.xml" ContentType="application/inkml+xml"/>
  <Override PartName="/xl/ink/ink982.xml" ContentType="application/inkml+xml"/>
  <Override PartName="/xl/ink/ink983.xml" ContentType="application/inkml+xml"/>
  <Override PartName="/xl/ink/ink984.xml" ContentType="application/inkml+xml"/>
  <Override PartName="/xl/ink/ink985.xml" ContentType="application/inkml+xml"/>
  <Override PartName="/xl/ink/ink986.xml" ContentType="application/inkml+xml"/>
  <Override PartName="/xl/ink/ink987.xml" ContentType="application/inkml+xml"/>
  <Override PartName="/xl/ink/ink988.xml" ContentType="application/inkml+xml"/>
  <Override PartName="/xl/ink/ink989.xml" ContentType="application/inkml+xml"/>
  <Override PartName="/xl/ink/ink990.xml" ContentType="application/inkml+xml"/>
  <Override PartName="/xl/ink/ink991.xml" ContentType="application/inkml+xml"/>
  <Override PartName="/xl/ink/ink992.xml" ContentType="application/inkml+xml"/>
  <Override PartName="/xl/ink/ink993.xml" ContentType="application/inkml+xml"/>
  <Override PartName="/xl/ink/ink994.xml" ContentType="application/inkml+xml"/>
  <Override PartName="/xl/ink/ink995.xml" ContentType="application/inkml+xml"/>
  <Override PartName="/xl/ink/ink996.xml" ContentType="application/inkml+xml"/>
  <Override PartName="/xl/ink/ink997.xml" ContentType="application/inkml+xml"/>
  <Override PartName="/xl/ink/ink998.xml" ContentType="application/inkml+xml"/>
  <Override PartName="/xl/ink/ink999.xml" ContentType="application/inkml+xml"/>
  <Override PartName="/xl/ink/ink1000.xml" ContentType="application/inkml+xml"/>
  <Override PartName="/xl/ink/ink1001.xml" ContentType="application/inkml+xml"/>
  <Override PartName="/xl/ink/ink1002.xml" ContentType="application/inkml+xml"/>
  <Override PartName="/xl/ink/ink1003.xml" ContentType="application/inkml+xml"/>
  <Override PartName="/xl/ink/ink1004.xml" ContentType="application/inkml+xml"/>
  <Override PartName="/xl/ink/ink1005.xml" ContentType="application/inkml+xml"/>
  <Override PartName="/xl/ink/ink1006.xml" ContentType="application/inkml+xml"/>
  <Override PartName="/xl/ink/ink1007.xml" ContentType="application/inkml+xml"/>
  <Override PartName="/xl/ink/ink1008.xml" ContentType="application/inkml+xml"/>
  <Override PartName="/xl/ink/ink1009.xml" ContentType="application/inkml+xml"/>
  <Override PartName="/xl/ink/ink1010.xml" ContentType="application/inkml+xml"/>
  <Override PartName="/xl/ink/ink1011.xml" ContentType="application/inkml+xml"/>
  <Override PartName="/xl/ink/ink1012.xml" ContentType="application/inkml+xml"/>
  <Override PartName="/xl/ink/ink1013.xml" ContentType="application/inkml+xml"/>
  <Override PartName="/xl/ink/ink1014.xml" ContentType="application/inkml+xml"/>
  <Override PartName="/xl/ink/ink1015.xml" ContentType="application/inkml+xml"/>
  <Override PartName="/xl/ink/ink1016.xml" ContentType="application/inkml+xml"/>
  <Override PartName="/xl/drawings/drawing14.xml" ContentType="application/vnd.openxmlformats-officedocument.drawing+xml"/>
  <Override PartName="/xl/comments9.xml" ContentType="application/vnd.openxmlformats-officedocument.spreadsheetml.comments+xml"/>
  <Override PartName="/xl/ink/ink1017.xml" ContentType="application/inkml+xml"/>
  <Override PartName="/xl/ink/ink1018.xml" ContentType="application/inkml+xml"/>
  <Override PartName="/xl/ink/ink1019.xml" ContentType="application/inkml+xml"/>
  <Override PartName="/xl/ink/ink1020.xml" ContentType="application/inkml+xml"/>
  <Override PartName="/xl/ink/ink1021.xml" ContentType="application/inkml+xml"/>
  <Override PartName="/xl/ink/ink1022.xml" ContentType="application/inkml+xml"/>
  <Override PartName="/xl/ink/ink1023.xml" ContentType="application/inkml+xml"/>
  <Override PartName="/xl/ink/ink1024.xml" ContentType="application/inkml+xml"/>
  <Override PartName="/xl/ink/ink1025.xml" ContentType="application/inkml+xml"/>
  <Override PartName="/xl/ink/ink1026.xml" ContentType="application/inkml+xml"/>
  <Override PartName="/xl/ink/ink1027.xml" ContentType="application/inkml+xml"/>
  <Override PartName="/xl/ink/ink1028.xml" ContentType="application/inkml+xml"/>
  <Override PartName="/xl/ink/ink1029.xml" ContentType="application/inkml+xml"/>
  <Override PartName="/xl/ink/ink1030.xml" ContentType="application/inkml+xml"/>
  <Override PartName="/xl/ink/ink1031.xml" ContentType="application/inkml+xml"/>
  <Override PartName="/xl/ink/ink1032.xml" ContentType="application/inkml+xml"/>
  <Override PartName="/xl/ink/ink1033.xml" ContentType="application/inkml+xml"/>
  <Override PartName="/xl/ink/ink1034.xml" ContentType="application/inkml+xml"/>
  <Override PartName="/xl/ink/ink1035.xml" ContentType="application/inkml+xml"/>
  <Override PartName="/xl/ink/ink1036.xml" ContentType="application/inkml+xml"/>
  <Override PartName="/xl/ink/ink1037.xml" ContentType="application/inkml+xml"/>
  <Override PartName="/xl/ink/ink1038.xml" ContentType="application/inkml+xml"/>
  <Override PartName="/xl/ink/ink1039.xml" ContentType="application/inkml+xml"/>
  <Override PartName="/xl/ink/ink1040.xml" ContentType="application/inkml+xml"/>
  <Override PartName="/xl/ink/ink1041.xml" ContentType="application/inkml+xml"/>
  <Override PartName="/xl/ink/ink1042.xml" ContentType="application/inkml+xml"/>
  <Override PartName="/xl/ink/ink1043.xml" ContentType="application/inkml+xml"/>
  <Override PartName="/xl/ink/ink1044.xml" ContentType="application/inkml+xml"/>
  <Override PartName="/xl/ink/ink1045.xml" ContentType="application/inkml+xml"/>
  <Override PartName="/xl/ink/ink1046.xml" ContentType="application/inkml+xml"/>
  <Override PartName="/xl/ink/ink1047.xml" ContentType="application/inkml+xml"/>
  <Override PartName="/xl/ink/ink1048.xml" ContentType="application/inkml+xml"/>
  <Override PartName="/xl/ink/ink1049.xml" ContentType="application/inkml+xml"/>
  <Override PartName="/xl/ink/ink1050.xml" ContentType="application/inkml+xml"/>
  <Override PartName="/xl/ink/ink1051.xml" ContentType="application/inkml+xml"/>
  <Override PartName="/xl/ink/ink1052.xml" ContentType="application/inkml+xml"/>
  <Override PartName="/xl/ink/ink1053.xml" ContentType="application/inkml+xml"/>
  <Override PartName="/xl/ink/ink1054.xml" ContentType="application/inkml+xml"/>
  <Override PartName="/xl/ink/ink1055.xml" ContentType="application/inkml+xml"/>
  <Override PartName="/xl/ink/ink1056.xml" ContentType="application/inkml+xml"/>
  <Override PartName="/xl/ink/ink1057.xml" ContentType="application/inkml+xml"/>
  <Override PartName="/xl/ink/ink1058.xml" ContentType="application/inkml+xml"/>
  <Override PartName="/xl/ink/ink1059.xml" ContentType="application/inkml+xml"/>
  <Override PartName="/xl/ink/ink1060.xml" ContentType="application/inkml+xml"/>
  <Override PartName="/xl/ink/ink1061.xml" ContentType="application/inkml+xml"/>
  <Override PartName="/xl/ink/ink1062.xml" ContentType="application/inkml+xml"/>
  <Override PartName="/xl/ink/ink1063.xml" ContentType="application/inkml+xml"/>
  <Override PartName="/xl/ink/ink1064.xml" ContentType="application/inkml+xml"/>
  <Override PartName="/xl/ink/ink1065.xml" ContentType="application/inkml+xml"/>
  <Override PartName="/xl/ink/ink1066.xml" ContentType="application/inkml+xml"/>
  <Override PartName="/xl/ink/ink1067.xml" ContentType="application/inkml+xml"/>
  <Override PartName="/xl/ink/ink1068.xml" ContentType="application/inkml+xml"/>
  <Override PartName="/xl/ink/ink1069.xml" ContentType="application/inkml+xml"/>
  <Override PartName="/xl/ink/ink1070.xml" ContentType="application/inkml+xml"/>
  <Override PartName="/xl/ink/ink1071.xml" ContentType="application/inkml+xml"/>
  <Override PartName="/xl/ink/ink1072.xml" ContentType="application/inkml+xml"/>
  <Override PartName="/xl/ink/ink1073.xml" ContentType="application/inkml+xml"/>
  <Override PartName="/xl/ink/ink1074.xml" ContentType="application/inkml+xml"/>
  <Override PartName="/xl/ink/ink1075.xml" ContentType="application/inkml+xml"/>
  <Override PartName="/xl/ink/ink1076.xml" ContentType="application/inkml+xml"/>
  <Override PartName="/xl/ink/ink1077.xml" ContentType="application/inkml+xml"/>
  <Override PartName="/xl/ink/ink1078.xml" ContentType="application/inkml+xml"/>
  <Override PartName="/xl/ink/ink1079.xml" ContentType="application/inkml+xml"/>
  <Override PartName="/xl/ink/ink1080.xml" ContentType="application/inkml+xml"/>
  <Override PartName="/xl/drawings/drawing15.xml" ContentType="application/vnd.openxmlformats-officedocument.drawing+xml"/>
  <Override PartName="/xl/comments10.xml" ContentType="application/vnd.openxmlformats-officedocument.spreadsheetml.comments+xml"/>
  <Override PartName="/xl/ink/ink1081.xml" ContentType="application/inkml+xml"/>
  <Override PartName="/xl/ink/ink1082.xml" ContentType="application/inkml+xml"/>
  <Override PartName="/xl/ink/ink1083.xml" ContentType="application/inkml+xml"/>
  <Override PartName="/xl/ink/ink1084.xml" ContentType="application/inkml+xml"/>
  <Override PartName="/xl/ink/ink1085.xml" ContentType="application/inkml+xml"/>
  <Override PartName="/xl/ink/ink1086.xml" ContentType="application/inkml+xml"/>
  <Override PartName="/xl/ink/ink1087.xml" ContentType="application/inkml+xml"/>
  <Override PartName="/xl/ink/ink1088.xml" ContentType="application/inkml+xml"/>
  <Override PartName="/xl/ink/ink1089.xml" ContentType="application/inkml+xml"/>
  <Override PartName="/xl/ink/ink1090.xml" ContentType="application/inkml+xml"/>
  <Override PartName="/xl/ink/ink1091.xml" ContentType="application/inkml+xml"/>
  <Override PartName="/xl/ink/ink1092.xml" ContentType="application/inkml+xml"/>
  <Override PartName="/xl/ink/ink1093.xml" ContentType="application/inkml+xml"/>
  <Override PartName="/xl/ink/ink1094.xml" ContentType="application/inkml+xml"/>
  <Override PartName="/xl/ink/ink1095.xml" ContentType="application/inkml+xml"/>
  <Override PartName="/xl/ink/ink1096.xml" ContentType="application/inkml+xml"/>
  <Override PartName="/xl/ink/ink1097.xml" ContentType="application/inkml+xml"/>
  <Override PartName="/xl/ink/ink1098.xml" ContentType="application/inkml+xml"/>
  <Override PartName="/xl/ink/ink1099.xml" ContentType="application/inkml+xml"/>
  <Override PartName="/xl/ink/ink1100.xml" ContentType="application/inkml+xml"/>
  <Override PartName="/xl/ink/ink1101.xml" ContentType="application/inkml+xml"/>
  <Override PartName="/xl/ink/ink1102.xml" ContentType="application/inkml+xml"/>
  <Override PartName="/xl/ink/ink1103.xml" ContentType="application/inkml+xml"/>
  <Override PartName="/xl/ink/ink1104.xml" ContentType="application/inkml+xml"/>
  <Override PartName="/xl/ink/ink1105.xml" ContentType="application/inkml+xml"/>
  <Override PartName="/xl/ink/ink1106.xml" ContentType="application/inkml+xml"/>
  <Override PartName="/xl/ink/ink1107.xml" ContentType="application/inkml+xml"/>
  <Override PartName="/xl/ink/ink1108.xml" ContentType="application/inkml+xml"/>
  <Override PartName="/xl/ink/ink1109.xml" ContentType="application/inkml+xml"/>
  <Override PartName="/xl/ink/ink1110.xml" ContentType="application/inkml+xml"/>
  <Override PartName="/xl/ink/ink1111.xml" ContentType="application/inkml+xml"/>
  <Override PartName="/xl/ink/ink1112.xml" ContentType="application/inkml+xml"/>
  <Override PartName="/xl/ink/ink1113.xml" ContentType="application/inkml+xml"/>
  <Override PartName="/xl/ink/ink1114.xml" ContentType="application/inkml+xml"/>
  <Override PartName="/xl/ink/ink1115.xml" ContentType="application/inkml+xml"/>
  <Override PartName="/xl/ink/ink1116.xml" ContentType="application/inkml+xml"/>
  <Override PartName="/xl/ink/ink1117.xml" ContentType="application/inkml+xml"/>
  <Override PartName="/xl/ink/ink1118.xml" ContentType="application/inkml+xml"/>
  <Override PartName="/xl/ink/ink1119.xml" ContentType="application/inkml+xml"/>
  <Override PartName="/xl/ink/ink1120.xml" ContentType="application/inkml+xml"/>
  <Override PartName="/xl/ink/ink1121.xml" ContentType="application/inkml+xml"/>
  <Override PartName="/xl/ink/ink1122.xml" ContentType="application/inkml+xml"/>
  <Override PartName="/xl/ink/ink1123.xml" ContentType="application/inkml+xml"/>
  <Override PartName="/xl/ink/ink1124.xml" ContentType="application/inkml+xml"/>
  <Override PartName="/xl/ink/ink1125.xml" ContentType="application/inkml+xml"/>
  <Override PartName="/xl/ink/ink1126.xml" ContentType="application/inkml+xml"/>
  <Override PartName="/xl/ink/ink1127.xml" ContentType="application/inkml+xml"/>
  <Override PartName="/xl/ink/ink1128.xml" ContentType="application/inkml+xml"/>
  <Override PartName="/xl/ink/ink1129.xml" ContentType="application/inkml+xml"/>
  <Override PartName="/xl/ink/ink1130.xml" ContentType="application/inkml+xml"/>
  <Override PartName="/xl/ink/ink1131.xml" ContentType="application/inkml+xml"/>
  <Override PartName="/xl/ink/ink1132.xml" ContentType="application/inkml+xml"/>
  <Override PartName="/xl/ink/ink1133.xml" ContentType="application/inkml+xml"/>
  <Override PartName="/xl/ink/ink1134.xml" ContentType="application/inkml+xml"/>
  <Override PartName="/xl/ink/ink1135.xml" ContentType="application/inkml+xml"/>
  <Override PartName="/xl/ink/ink1136.xml" ContentType="application/inkml+xml"/>
  <Override PartName="/xl/ink/ink1137.xml" ContentType="application/inkml+xml"/>
  <Override PartName="/xl/ink/ink1138.xml" ContentType="application/inkml+xml"/>
  <Override PartName="/xl/ink/ink1139.xml" ContentType="application/inkml+xml"/>
  <Override PartName="/xl/ink/ink1140.xml" ContentType="application/inkml+xml"/>
  <Override PartName="/xl/ink/ink1141.xml" ContentType="application/inkml+xml"/>
  <Override PartName="/xl/ink/ink1142.xml" ContentType="application/inkml+xml"/>
  <Override PartName="/xl/ink/ink1143.xml" ContentType="application/inkml+xml"/>
  <Override PartName="/xl/ink/ink1144.xml" ContentType="application/inkml+xml"/>
  <Override PartName="/xl/drawings/drawing16.xml" ContentType="application/vnd.openxmlformats-officedocument.drawing+xml"/>
  <Override PartName="/xl/ink/ink1145.xml" ContentType="application/inkml+xml"/>
  <Override PartName="/xl/ink/ink1146.xml" ContentType="application/inkml+xml"/>
  <Override PartName="/xl/ink/ink1147.xml" ContentType="application/inkml+xml"/>
  <Override PartName="/xl/ink/ink1148.xml" ContentType="application/inkml+xml"/>
  <Override PartName="/xl/ink/ink1149.xml" ContentType="application/inkml+xml"/>
  <Override PartName="/xl/ink/ink1150.xml" ContentType="application/inkml+xml"/>
  <Override PartName="/xl/ink/ink1151.xml" ContentType="application/inkml+xml"/>
  <Override PartName="/xl/ink/ink1152.xml" ContentType="application/inkml+xml"/>
  <Override PartName="/xl/ink/ink1153.xml" ContentType="application/inkml+xml"/>
  <Override PartName="/xl/ink/ink1154.xml" ContentType="application/inkml+xml"/>
  <Override PartName="/xl/ink/ink1155.xml" ContentType="application/inkml+xml"/>
  <Override PartName="/xl/ink/ink1156.xml" ContentType="application/inkml+xml"/>
  <Override PartName="/xl/ink/ink1157.xml" ContentType="application/inkml+xml"/>
  <Override PartName="/xl/ink/ink1158.xml" ContentType="application/inkml+xml"/>
  <Override PartName="/xl/ink/ink1159.xml" ContentType="application/inkml+xml"/>
  <Override PartName="/xl/ink/ink1160.xml" ContentType="application/inkml+xml"/>
  <Override PartName="/xl/ink/ink1161.xml" ContentType="application/inkml+xml"/>
  <Override PartName="/xl/ink/ink1162.xml" ContentType="application/inkml+xml"/>
  <Override PartName="/xl/ink/ink1163.xml" ContentType="application/inkml+xml"/>
  <Override PartName="/xl/ink/ink1164.xml" ContentType="application/inkml+xml"/>
  <Override PartName="/xl/ink/ink1165.xml" ContentType="application/inkml+xml"/>
  <Override PartName="/xl/ink/ink1166.xml" ContentType="application/inkml+xml"/>
  <Override PartName="/xl/ink/ink1167.xml" ContentType="application/inkml+xml"/>
  <Override PartName="/xl/ink/ink1168.xml" ContentType="application/inkml+xml"/>
  <Override PartName="/xl/ink/ink1169.xml" ContentType="application/inkml+xml"/>
  <Override PartName="/xl/ink/ink1170.xml" ContentType="application/inkml+xml"/>
  <Override PartName="/xl/ink/ink1171.xml" ContentType="application/inkml+xml"/>
  <Override PartName="/xl/ink/ink1172.xml" ContentType="application/inkml+xml"/>
  <Override PartName="/xl/ink/ink1173.xml" ContentType="application/inkml+xml"/>
  <Override PartName="/xl/ink/ink1174.xml" ContentType="application/inkml+xml"/>
  <Override PartName="/xl/ink/ink1175.xml" ContentType="application/inkml+xml"/>
  <Override PartName="/xl/ink/ink1176.xml" ContentType="application/inkml+xml"/>
  <Override PartName="/xl/ink/ink1177.xml" ContentType="application/inkml+xml"/>
  <Override PartName="/xl/ink/ink1178.xml" ContentType="application/inkml+xml"/>
  <Override PartName="/xl/ink/ink1179.xml" ContentType="application/inkml+xml"/>
  <Override PartName="/xl/ink/ink1180.xml" ContentType="application/inkml+xml"/>
  <Override PartName="/xl/ink/ink1181.xml" ContentType="application/inkml+xml"/>
  <Override PartName="/xl/ink/ink1182.xml" ContentType="application/inkml+xml"/>
  <Override PartName="/xl/ink/ink1183.xml" ContentType="application/inkml+xml"/>
  <Override PartName="/xl/ink/ink1184.xml" ContentType="application/inkml+xml"/>
  <Override PartName="/xl/ink/ink1185.xml" ContentType="application/inkml+xml"/>
  <Override PartName="/xl/ink/ink1186.xml" ContentType="application/inkml+xml"/>
  <Override PartName="/xl/ink/ink1187.xml" ContentType="application/inkml+xml"/>
  <Override PartName="/xl/ink/ink1188.xml" ContentType="application/inkml+xml"/>
  <Override PartName="/xl/ink/ink1189.xml" ContentType="application/inkml+xml"/>
  <Override PartName="/xl/ink/ink1190.xml" ContentType="application/inkml+xml"/>
  <Override PartName="/xl/ink/ink1191.xml" ContentType="application/inkml+xml"/>
  <Override PartName="/xl/ink/ink1192.xml" ContentType="application/inkml+xml"/>
  <Override PartName="/xl/ink/ink1193.xml" ContentType="application/inkml+xml"/>
  <Override PartName="/xl/ink/ink1194.xml" ContentType="application/inkml+xml"/>
  <Override PartName="/xl/ink/ink1195.xml" ContentType="application/inkml+xml"/>
  <Override PartName="/xl/ink/ink1196.xml" ContentType="application/inkml+xml"/>
  <Override PartName="/xl/ink/ink1197.xml" ContentType="application/inkml+xml"/>
  <Override PartName="/xl/ink/ink1198.xml" ContentType="application/inkml+xml"/>
  <Override PartName="/xl/ink/ink1199.xml" ContentType="application/inkml+xml"/>
  <Override PartName="/xl/ink/ink1200.xml" ContentType="application/inkml+xml"/>
  <Override PartName="/xl/ink/ink1201.xml" ContentType="application/inkml+xml"/>
  <Override PartName="/xl/ink/ink1202.xml" ContentType="application/inkml+xml"/>
  <Override PartName="/xl/ink/ink1203.xml" ContentType="application/inkml+xml"/>
  <Override PartName="/xl/ink/ink1204.xml" ContentType="application/inkml+xml"/>
  <Override PartName="/xl/ink/ink1205.xml" ContentType="application/inkml+xml"/>
  <Override PartName="/xl/ink/ink1206.xml" ContentType="application/inkml+xml"/>
  <Override PartName="/xl/ink/ink1207.xml" ContentType="application/inkml+xml"/>
  <Override PartName="/xl/ink/ink1208.xml" ContentType="application/inkml+xml"/>
  <Override PartName="/xl/drawings/drawing17.xml" ContentType="application/vnd.openxmlformats-officedocument.drawing+xml"/>
  <Override PartName="/xl/comments11.xml" ContentType="application/vnd.openxmlformats-officedocument.spreadsheetml.comments+xml"/>
  <Override PartName="/xl/ink/ink1209.xml" ContentType="application/inkml+xml"/>
  <Override PartName="/xl/ink/ink1210.xml" ContentType="application/inkml+xml"/>
  <Override PartName="/xl/ink/ink1211.xml" ContentType="application/inkml+xml"/>
  <Override PartName="/xl/ink/ink1212.xml" ContentType="application/inkml+xml"/>
  <Override PartName="/xl/ink/ink1213.xml" ContentType="application/inkml+xml"/>
  <Override PartName="/xl/ink/ink1214.xml" ContentType="application/inkml+xml"/>
  <Override PartName="/xl/ink/ink1215.xml" ContentType="application/inkml+xml"/>
  <Override PartName="/xl/ink/ink1216.xml" ContentType="application/inkml+xml"/>
  <Override PartName="/xl/ink/ink1217.xml" ContentType="application/inkml+xml"/>
  <Override PartName="/xl/ink/ink1218.xml" ContentType="application/inkml+xml"/>
  <Override PartName="/xl/ink/ink1219.xml" ContentType="application/inkml+xml"/>
  <Override PartName="/xl/ink/ink1220.xml" ContentType="application/inkml+xml"/>
  <Override PartName="/xl/ink/ink1221.xml" ContentType="application/inkml+xml"/>
  <Override PartName="/xl/ink/ink1222.xml" ContentType="application/inkml+xml"/>
  <Override PartName="/xl/ink/ink1223.xml" ContentType="application/inkml+xml"/>
  <Override PartName="/xl/ink/ink1224.xml" ContentType="application/inkml+xml"/>
  <Override PartName="/xl/ink/ink1225.xml" ContentType="application/inkml+xml"/>
  <Override PartName="/xl/ink/ink1226.xml" ContentType="application/inkml+xml"/>
  <Override PartName="/xl/ink/ink1227.xml" ContentType="application/inkml+xml"/>
  <Override PartName="/xl/ink/ink1228.xml" ContentType="application/inkml+xml"/>
  <Override PartName="/xl/ink/ink1229.xml" ContentType="application/inkml+xml"/>
  <Override PartName="/xl/ink/ink1230.xml" ContentType="application/inkml+xml"/>
  <Override PartName="/xl/ink/ink1231.xml" ContentType="application/inkml+xml"/>
  <Override PartName="/xl/ink/ink1232.xml" ContentType="application/inkml+xml"/>
  <Override PartName="/xl/ink/ink1233.xml" ContentType="application/inkml+xml"/>
  <Override PartName="/xl/ink/ink1234.xml" ContentType="application/inkml+xml"/>
  <Override PartName="/xl/ink/ink1235.xml" ContentType="application/inkml+xml"/>
  <Override PartName="/xl/ink/ink1236.xml" ContentType="application/inkml+xml"/>
  <Override PartName="/xl/ink/ink1237.xml" ContentType="application/inkml+xml"/>
  <Override PartName="/xl/ink/ink1238.xml" ContentType="application/inkml+xml"/>
  <Override PartName="/xl/ink/ink1239.xml" ContentType="application/inkml+xml"/>
  <Override PartName="/xl/ink/ink1240.xml" ContentType="application/inkml+xml"/>
  <Override PartName="/xl/ink/ink1241.xml" ContentType="application/inkml+xml"/>
  <Override PartName="/xl/ink/ink1242.xml" ContentType="application/inkml+xml"/>
  <Override PartName="/xl/ink/ink1243.xml" ContentType="application/inkml+xml"/>
  <Override PartName="/xl/ink/ink1244.xml" ContentType="application/inkml+xml"/>
  <Override PartName="/xl/ink/ink1245.xml" ContentType="application/inkml+xml"/>
  <Override PartName="/xl/ink/ink1246.xml" ContentType="application/inkml+xml"/>
  <Override PartName="/xl/ink/ink1247.xml" ContentType="application/inkml+xml"/>
  <Override PartName="/xl/ink/ink1248.xml" ContentType="application/inkml+xml"/>
  <Override PartName="/xl/ink/ink1249.xml" ContentType="application/inkml+xml"/>
  <Override PartName="/xl/ink/ink1250.xml" ContentType="application/inkml+xml"/>
  <Override PartName="/xl/ink/ink1251.xml" ContentType="application/inkml+xml"/>
  <Override PartName="/xl/ink/ink1252.xml" ContentType="application/inkml+xml"/>
  <Override PartName="/xl/ink/ink1253.xml" ContentType="application/inkml+xml"/>
  <Override PartName="/xl/ink/ink1254.xml" ContentType="application/inkml+xml"/>
  <Override PartName="/xl/ink/ink1255.xml" ContentType="application/inkml+xml"/>
  <Override PartName="/xl/ink/ink1256.xml" ContentType="application/inkml+xml"/>
  <Override PartName="/xl/ink/ink1257.xml" ContentType="application/inkml+xml"/>
  <Override PartName="/xl/ink/ink1258.xml" ContentType="application/inkml+xml"/>
  <Override PartName="/xl/ink/ink1259.xml" ContentType="application/inkml+xml"/>
  <Override PartName="/xl/ink/ink1260.xml" ContentType="application/inkml+xml"/>
  <Override PartName="/xl/ink/ink1261.xml" ContentType="application/inkml+xml"/>
  <Override PartName="/xl/ink/ink1262.xml" ContentType="application/inkml+xml"/>
  <Override PartName="/xl/ink/ink1263.xml" ContentType="application/inkml+xml"/>
  <Override PartName="/xl/ink/ink1264.xml" ContentType="application/inkml+xml"/>
  <Override PartName="/xl/ink/ink1265.xml" ContentType="application/inkml+xml"/>
  <Override PartName="/xl/ink/ink1266.xml" ContentType="application/inkml+xml"/>
  <Override PartName="/xl/ink/ink1267.xml" ContentType="application/inkml+xml"/>
  <Override PartName="/xl/ink/ink1268.xml" ContentType="application/inkml+xml"/>
  <Override PartName="/xl/ink/ink1269.xml" ContentType="application/inkml+xml"/>
  <Override PartName="/xl/ink/ink1270.xml" ContentType="application/inkml+xml"/>
  <Override PartName="/xl/ink/ink1271.xml" ContentType="application/inkml+xml"/>
  <Override PartName="/xl/ink/ink1272.xml" ContentType="application/inkml+xml"/>
  <Override PartName="/xl/drawings/drawing18.xml" ContentType="application/vnd.openxmlformats-officedocument.drawing+xml"/>
  <Override PartName="/xl/ink/ink1273.xml" ContentType="application/inkml+xml"/>
  <Override PartName="/xl/ink/ink1274.xml" ContentType="application/inkml+xml"/>
  <Override PartName="/xl/ink/ink1275.xml" ContentType="application/inkml+xml"/>
  <Override PartName="/xl/ink/ink1276.xml" ContentType="application/inkml+xml"/>
  <Override PartName="/xl/ink/ink1277.xml" ContentType="application/inkml+xml"/>
  <Override PartName="/xl/ink/ink1278.xml" ContentType="application/inkml+xml"/>
  <Override PartName="/xl/ink/ink1279.xml" ContentType="application/inkml+xml"/>
  <Override PartName="/xl/ink/ink1280.xml" ContentType="application/inkml+xml"/>
  <Override PartName="/xl/ink/ink1281.xml" ContentType="application/inkml+xml"/>
  <Override PartName="/xl/ink/ink1282.xml" ContentType="application/inkml+xml"/>
  <Override PartName="/xl/ink/ink1283.xml" ContentType="application/inkml+xml"/>
  <Override PartName="/xl/ink/ink1284.xml" ContentType="application/inkml+xml"/>
  <Override PartName="/xl/ink/ink1285.xml" ContentType="application/inkml+xml"/>
  <Override PartName="/xl/ink/ink1286.xml" ContentType="application/inkml+xml"/>
  <Override PartName="/xl/ink/ink1287.xml" ContentType="application/inkml+xml"/>
  <Override PartName="/xl/ink/ink1288.xml" ContentType="application/inkml+xml"/>
  <Override PartName="/xl/ink/ink1289.xml" ContentType="application/inkml+xml"/>
  <Override PartName="/xl/ink/ink1290.xml" ContentType="application/inkml+xml"/>
  <Override PartName="/xl/ink/ink1291.xml" ContentType="application/inkml+xml"/>
  <Override PartName="/xl/ink/ink1292.xml" ContentType="application/inkml+xml"/>
  <Override PartName="/xl/ink/ink1293.xml" ContentType="application/inkml+xml"/>
  <Override PartName="/xl/ink/ink1294.xml" ContentType="application/inkml+xml"/>
  <Override PartName="/xl/ink/ink1295.xml" ContentType="application/inkml+xml"/>
  <Override PartName="/xl/ink/ink1296.xml" ContentType="application/inkml+xml"/>
  <Override PartName="/xl/ink/ink1297.xml" ContentType="application/inkml+xml"/>
  <Override PartName="/xl/ink/ink1298.xml" ContentType="application/inkml+xml"/>
  <Override PartName="/xl/ink/ink1299.xml" ContentType="application/inkml+xml"/>
  <Override PartName="/xl/ink/ink1300.xml" ContentType="application/inkml+xml"/>
  <Override PartName="/xl/ink/ink1301.xml" ContentType="application/inkml+xml"/>
  <Override PartName="/xl/ink/ink1302.xml" ContentType="application/inkml+xml"/>
  <Override PartName="/xl/ink/ink1303.xml" ContentType="application/inkml+xml"/>
  <Override PartName="/xl/ink/ink1304.xml" ContentType="application/inkml+xml"/>
  <Override PartName="/xl/ink/ink1305.xml" ContentType="application/inkml+xml"/>
  <Override PartName="/xl/ink/ink1306.xml" ContentType="application/inkml+xml"/>
  <Override PartName="/xl/ink/ink1307.xml" ContentType="application/inkml+xml"/>
  <Override PartName="/xl/ink/ink1308.xml" ContentType="application/inkml+xml"/>
  <Override PartName="/xl/ink/ink1309.xml" ContentType="application/inkml+xml"/>
  <Override PartName="/xl/ink/ink1310.xml" ContentType="application/inkml+xml"/>
  <Override PartName="/xl/ink/ink1311.xml" ContentType="application/inkml+xml"/>
  <Override PartName="/xl/ink/ink1312.xml" ContentType="application/inkml+xml"/>
  <Override PartName="/xl/ink/ink1313.xml" ContentType="application/inkml+xml"/>
  <Override PartName="/xl/ink/ink1314.xml" ContentType="application/inkml+xml"/>
  <Override PartName="/xl/ink/ink1315.xml" ContentType="application/inkml+xml"/>
  <Override PartName="/xl/ink/ink1316.xml" ContentType="application/inkml+xml"/>
  <Override PartName="/xl/ink/ink1317.xml" ContentType="application/inkml+xml"/>
  <Override PartName="/xl/ink/ink1318.xml" ContentType="application/inkml+xml"/>
  <Override PartName="/xl/ink/ink1319.xml" ContentType="application/inkml+xml"/>
  <Override PartName="/xl/ink/ink1320.xml" ContentType="application/inkml+xml"/>
  <Override PartName="/xl/ink/ink1321.xml" ContentType="application/inkml+xml"/>
  <Override PartName="/xl/ink/ink1322.xml" ContentType="application/inkml+xml"/>
  <Override PartName="/xl/ink/ink1323.xml" ContentType="application/inkml+xml"/>
  <Override PartName="/xl/ink/ink1324.xml" ContentType="application/inkml+xml"/>
  <Override PartName="/xl/ink/ink1325.xml" ContentType="application/inkml+xml"/>
  <Override PartName="/xl/ink/ink1326.xml" ContentType="application/inkml+xml"/>
  <Override PartName="/xl/ink/ink1327.xml" ContentType="application/inkml+xml"/>
  <Override PartName="/xl/ink/ink1328.xml" ContentType="application/inkml+xml"/>
  <Override PartName="/xl/ink/ink1329.xml" ContentType="application/inkml+xml"/>
  <Override PartName="/xl/ink/ink1330.xml" ContentType="application/inkml+xml"/>
  <Override PartName="/xl/ink/ink1331.xml" ContentType="application/inkml+xml"/>
  <Override PartName="/xl/ink/ink1332.xml" ContentType="application/inkml+xml"/>
  <Override PartName="/xl/ink/ink1333.xml" ContentType="application/inkml+xml"/>
  <Override PartName="/xl/ink/ink1334.xml" ContentType="application/inkml+xml"/>
  <Override PartName="/xl/ink/ink1335.xml" ContentType="application/inkml+xml"/>
  <Override PartName="/xl/ink/ink1336.xml" ContentType="application/inkml+xml"/>
  <Override PartName="/xl/drawings/drawing19.xml" ContentType="application/vnd.openxmlformats-officedocument.drawing+xml"/>
  <Override PartName="/xl/comments12.xml" ContentType="application/vnd.openxmlformats-officedocument.spreadsheetml.comments+xml"/>
  <Override PartName="/xl/ink/ink1337.xml" ContentType="application/inkml+xml"/>
  <Override PartName="/xl/ink/ink1338.xml" ContentType="application/inkml+xml"/>
  <Override PartName="/xl/ink/ink1339.xml" ContentType="application/inkml+xml"/>
  <Override PartName="/xl/ink/ink1340.xml" ContentType="application/inkml+xml"/>
  <Override PartName="/xl/ink/ink1341.xml" ContentType="application/inkml+xml"/>
  <Override PartName="/xl/ink/ink1342.xml" ContentType="application/inkml+xml"/>
  <Override PartName="/xl/ink/ink1343.xml" ContentType="application/inkml+xml"/>
  <Override PartName="/xl/ink/ink1344.xml" ContentType="application/inkml+xml"/>
  <Override PartName="/xl/ink/ink1345.xml" ContentType="application/inkml+xml"/>
  <Override PartName="/xl/ink/ink1346.xml" ContentType="application/inkml+xml"/>
  <Override PartName="/xl/ink/ink1347.xml" ContentType="application/inkml+xml"/>
  <Override PartName="/xl/ink/ink1348.xml" ContentType="application/inkml+xml"/>
  <Override PartName="/xl/ink/ink1349.xml" ContentType="application/inkml+xml"/>
  <Override PartName="/xl/ink/ink1350.xml" ContentType="application/inkml+xml"/>
  <Override PartName="/xl/ink/ink1351.xml" ContentType="application/inkml+xml"/>
  <Override PartName="/xl/ink/ink1352.xml" ContentType="application/inkml+xml"/>
  <Override PartName="/xl/ink/ink1353.xml" ContentType="application/inkml+xml"/>
  <Override PartName="/xl/ink/ink1354.xml" ContentType="application/inkml+xml"/>
  <Override PartName="/xl/ink/ink1355.xml" ContentType="application/inkml+xml"/>
  <Override PartName="/xl/ink/ink1356.xml" ContentType="application/inkml+xml"/>
  <Override PartName="/xl/ink/ink1357.xml" ContentType="application/inkml+xml"/>
  <Override PartName="/xl/ink/ink1358.xml" ContentType="application/inkml+xml"/>
  <Override PartName="/xl/ink/ink1359.xml" ContentType="application/inkml+xml"/>
  <Override PartName="/xl/ink/ink1360.xml" ContentType="application/inkml+xml"/>
  <Override PartName="/xl/ink/ink1361.xml" ContentType="application/inkml+xml"/>
  <Override PartName="/xl/ink/ink1362.xml" ContentType="application/inkml+xml"/>
  <Override PartName="/xl/ink/ink1363.xml" ContentType="application/inkml+xml"/>
  <Override PartName="/xl/ink/ink1364.xml" ContentType="application/inkml+xml"/>
  <Override PartName="/xl/ink/ink1365.xml" ContentType="application/inkml+xml"/>
  <Override PartName="/xl/ink/ink1366.xml" ContentType="application/inkml+xml"/>
  <Override PartName="/xl/ink/ink1367.xml" ContentType="application/inkml+xml"/>
  <Override PartName="/xl/ink/ink1368.xml" ContentType="application/inkml+xml"/>
  <Override PartName="/xl/ink/ink1369.xml" ContentType="application/inkml+xml"/>
  <Override PartName="/xl/ink/ink1370.xml" ContentType="application/inkml+xml"/>
  <Override PartName="/xl/ink/ink1371.xml" ContentType="application/inkml+xml"/>
  <Override PartName="/xl/ink/ink1372.xml" ContentType="application/inkml+xml"/>
  <Override PartName="/xl/ink/ink1373.xml" ContentType="application/inkml+xml"/>
  <Override PartName="/xl/ink/ink1374.xml" ContentType="application/inkml+xml"/>
  <Override PartName="/xl/ink/ink1375.xml" ContentType="application/inkml+xml"/>
  <Override PartName="/xl/ink/ink1376.xml" ContentType="application/inkml+xml"/>
  <Override PartName="/xl/ink/ink1377.xml" ContentType="application/inkml+xml"/>
  <Override PartName="/xl/ink/ink1378.xml" ContentType="application/inkml+xml"/>
  <Override PartName="/xl/ink/ink1379.xml" ContentType="application/inkml+xml"/>
  <Override PartName="/xl/ink/ink1380.xml" ContentType="application/inkml+xml"/>
  <Override PartName="/xl/ink/ink1381.xml" ContentType="application/inkml+xml"/>
  <Override PartName="/xl/ink/ink1382.xml" ContentType="application/inkml+xml"/>
  <Override PartName="/xl/ink/ink1383.xml" ContentType="application/inkml+xml"/>
  <Override PartName="/xl/ink/ink1384.xml" ContentType="application/inkml+xml"/>
  <Override PartName="/xl/ink/ink1385.xml" ContentType="application/inkml+xml"/>
  <Override PartName="/xl/ink/ink1386.xml" ContentType="application/inkml+xml"/>
  <Override PartName="/xl/ink/ink1387.xml" ContentType="application/inkml+xml"/>
  <Override PartName="/xl/ink/ink1388.xml" ContentType="application/inkml+xml"/>
  <Override PartName="/xl/ink/ink1389.xml" ContentType="application/inkml+xml"/>
  <Override PartName="/xl/ink/ink1390.xml" ContentType="application/inkml+xml"/>
  <Override PartName="/xl/ink/ink1391.xml" ContentType="application/inkml+xml"/>
  <Override PartName="/xl/ink/ink1392.xml" ContentType="application/inkml+xml"/>
  <Override PartName="/xl/ink/ink1393.xml" ContentType="application/inkml+xml"/>
  <Override PartName="/xl/ink/ink1394.xml" ContentType="application/inkml+xml"/>
  <Override PartName="/xl/ink/ink1395.xml" ContentType="application/inkml+xml"/>
  <Override PartName="/xl/ink/ink1396.xml" ContentType="application/inkml+xml"/>
  <Override PartName="/xl/ink/ink1397.xml" ContentType="application/inkml+xml"/>
  <Override PartName="/xl/ink/ink1398.xml" ContentType="application/inkml+xml"/>
  <Override PartName="/xl/ink/ink1399.xml" ContentType="application/inkml+xml"/>
  <Override PartName="/xl/ink/ink1400.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EstaPasta_de_trabalho" defaultThemeVersion="124226"/>
  <mc:AlternateContent xmlns:mc="http://schemas.openxmlformats.org/markup-compatibility/2006">
    <mc:Choice Requires="x15">
      <x15ac:absPath xmlns:x15ac="http://schemas.microsoft.com/office/spreadsheetml/2010/11/ac" url="I:\SEGECON\2. Atas SRP\UDESC\VIGÊNCIA EXPIRADA\2024 PROCESSOS ENCERRADOS\PE 0582.2023 SRP SGPE 55008.2022 - Aquisição de EPI's e EPC's - VIG 14.07.2024\"/>
    </mc:Choice>
  </mc:AlternateContent>
  <xr:revisionPtr revIDLastSave="0" documentId="13_ncr:1_{AFFBFDE6-9DCB-4540-B967-B16DA8AF9865}" xr6:coauthVersionLast="47" xr6:coauthVersionMax="47" xr10:uidLastSave="{00000000-0000-0000-0000-000000000000}"/>
  <bookViews>
    <workbookView xWindow="-120" yWindow="-120" windowWidth="20730" windowHeight="11160" tabRatio="835" activeTab="10" xr2:uid="{00000000-000D-0000-FFFF-FFFF00000000}"/>
  </bookViews>
  <sheets>
    <sheet name="CEPO" sheetId="113" r:id="rId1"/>
    <sheet name="CDH e PROAD" sheetId="108" r:id="rId2"/>
    <sheet name="SEMS" sheetId="105" r:id="rId3"/>
    <sheet name="CAD" sheetId="111" r:id="rId4"/>
    <sheet name="PROEX" sheetId="114" r:id="rId5"/>
    <sheet name="ESAG" sheetId="112" r:id="rId6"/>
    <sheet name="CEART" sheetId="110" r:id="rId7"/>
    <sheet name="FAED" sheetId="117" r:id="rId8"/>
    <sheet name="CEFID" sheetId="121" r:id="rId9"/>
    <sheet name="CESFI" sheetId="128" r:id="rId10"/>
    <sheet name="CCT" sheetId="123" r:id="rId11"/>
    <sheet name="CEAD" sheetId="122" r:id="rId12"/>
    <sheet name="CEPLAN" sheetId="124" r:id="rId13"/>
    <sheet name="CAV" sheetId="125" r:id="rId14"/>
    <sheet name="CEO" sheetId="126" r:id="rId15"/>
    <sheet name="CEAVI" sheetId="127" r:id="rId16"/>
    <sheet name="CERES" sheetId="129" r:id="rId17"/>
    <sheet name="GESTOR" sheetId="91" r:id="rId18"/>
    <sheet name="(CARONA)" sheetId="130" r:id="rId19"/>
  </sheets>
  <externalReferences>
    <externalReference r:id="rId20"/>
  </externalReferences>
  <definedNames>
    <definedName name="_xlnm._FilterDatabase" localSheetId="10" hidden="1">CCT!$A$3:$AB$3</definedName>
    <definedName name="_xlnm._FilterDatabase" localSheetId="15" hidden="1">CEAVI!$A$3:$AC$133</definedName>
    <definedName name="_xlnm._FilterDatabase" localSheetId="14" hidden="1">CEO!$A$3:$AA$133</definedName>
    <definedName name="diasuteis" localSheetId="11">#REF!</definedName>
    <definedName name="diasuteis" localSheetId="17">#REF!</definedName>
    <definedName name="diasuteis">#REF!</definedName>
    <definedName name="Ferias" localSheetId="11">#REF!</definedName>
    <definedName name="Ferias" localSheetId="17">#REF!</definedName>
    <definedName name="Ferias">#REF!</definedName>
    <definedName name="RD" localSheetId="11">OFFSET(#REF!,(MATCH(SMALL(#REF!,ROW()-10),#REF!,0)-1),0)</definedName>
    <definedName name="RD" localSheetId="17">OFFSET(#REF!,(MATCH(SMALL(#REF!,ROW()-10),#REF!,0)-1),0)</definedName>
    <definedName name="RD">OFFSET(#REF!,(MATCH(SMALL(#REF!,ROW()-10),#REF!,0)-1),0)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3" i="123" l="1"/>
  <c r="K133" i="126"/>
  <c r="L133" i="126"/>
  <c r="M133" i="126"/>
  <c r="N133" i="126"/>
  <c r="O133" i="126"/>
  <c r="P133" i="126"/>
  <c r="Q133" i="126"/>
  <c r="R133" i="126"/>
  <c r="S133" i="126"/>
  <c r="T133" i="126"/>
  <c r="U133" i="126"/>
  <c r="V133" i="126"/>
  <c r="W133" i="126"/>
  <c r="X133" i="126"/>
  <c r="Y133" i="126"/>
  <c r="Z133" i="126"/>
  <c r="AA133" i="126"/>
  <c r="I118" i="126"/>
  <c r="Q133" i="127" l="1"/>
  <c r="K133" i="127"/>
  <c r="W133" i="127"/>
  <c r="V133" i="127"/>
  <c r="U133" i="127"/>
  <c r="T133" i="127"/>
  <c r="S133" i="127"/>
  <c r="R133" i="127"/>
  <c r="P133" i="127"/>
  <c r="O133" i="127"/>
  <c r="N133" i="127"/>
  <c r="M133" i="127"/>
  <c r="L133" i="127"/>
  <c r="H133" i="127"/>
  <c r="L133" i="124"/>
  <c r="M133" i="124"/>
  <c r="N133" i="124"/>
  <c r="O133" i="124"/>
  <c r="P133" i="124"/>
  <c r="Q133" i="124"/>
  <c r="R133" i="124"/>
  <c r="S133" i="124"/>
  <c r="T133" i="124"/>
  <c r="U133" i="124"/>
  <c r="V133" i="124"/>
  <c r="W133" i="124"/>
  <c r="X133" i="124"/>
  <c r="Y133" i="124"/>
  <c r="Z133" i="124"/>
  <c r="AA133" i="124"/>
  <c r="AB133" i="124"/>
  <c r="K133" i="124"/>
  <c r="H133" i="124"/>
  <c r="I5" i="123" l="1"/>
  <c r="I6" i="123"/>
  <c r="I7" i="123"/>
  <c r="I8" i="123"/>
  <c r="I9" i="123"/>
  <c r="I10" i="123"/>
  <c r="I11" i="123"/>
  <c r="I12" i="123"/>
  <c r="I13" i="123"/>
  <c r="I14" i="123"/>
  <c r="I15" i="123"/>
  <c r="I16" i="123"/>
  <c r="I17" i="123"/>
  <c r="I18" i="123"/>
  <c r="I19" i="123"/>
  <c r="I20" i="123"/>
  <c r="I21" i="123"/>
  <c r="I22" i="123"/>
  <c r="I23" i="123"/>
  <c r="I24" i="123"/>
  <c r="I25" i="123"/>
  <c r="I26" i="123"/>
  <c r="I27" i="123"/>
  <c r="I28" i="123"/>
  <c r="I29" i="123"/>
  <c r="I30" i="123"/>
  <c r="I31" i="123"/>
  <c r="I32" i="123"/>
  <c r="I33" i="123"/>
  <c r="I34" i="123"/>
  <c r="I35" i="123"/>
  <c r="I36" i="123"/>
  <c r="I37" i="123"/>
  <c r="I38" i="123"/>
  <c r="I39" i="123"/>
  <c r="I40" i="123"/>
  <c r="I41" i="123"/>
  <c r="I42" i="123"/>
  <c r="I43" i="123"/>
  <c r="I44" i="123"/>
  <c r="I45" i="123"/>
  <c r="I46" i="123"/>
  <c r="I47" i="123"/>
  <c r="I48" i="123"/>
  <c r="I49" i="123"/>
  <c r="I50" i="123"/>
  <c r="I51" i="123"/>
  <c r="I52" i="123"/>
  <c r="I53" i="123"/>
  <c r="I133" i="123" s="1"/>
  <c r="I54" i="123"/>
  <c r="I55" i="123"/>
  <c r="I56" i="123"/>
  <c r="I57" i="123"/>
  <c r="I58" i="123"/>
  <c r="I59" i="123"/>
  <c r="I60" i="123"/>
  <c r="I61" i="123"/>
  <c r="I62" i="123"/>
  <c r="I63" i="123"/>
  <c r="I64" i="123"/>
  <c r="I65" i="123"/>
  <c r="I66" i="123"/>
  <c r="I67" i="123"/>
  <c r="I68" i="123"/>
  <c r="I69" i="123"/>
  <c r="I70" i="123"/>
  <c r="I71" i="123"/>
  <c r="I72" i="123"/>
  <c r="I73" i="123"/>
  <c r="I74" i="123"/>
  <c r="I75" i="123"/>
  <c r="I76" i="123"/>
  <c r="I77" i="123"/>
  <c r="I78" i="123"/>
  <c r="I79" i="123"/>
  <c r="I80" i="123"/>
  <c r="I81" i="123"/>
  <c r="I82" i="123"/>
  <c r="I83" i="123"/>
  <c r="I84" i="123"/>
  <c r="I85" i="123"/>
  <c r="I86" i="123"/>
  <c r="I87" i="123"/>
  <c r="I88" i="123"/>
  <c r="I89" i="123"/>
  <c r="I90" i="123"/>
  <c r="I91" i="123"/>
  <c r="I92" i="123"/>
  <c r="I93" i="123"/>
  <c r="I94" i="123"/>
  <c r="I95" i="123"/>
  <c r="I96" i="123"/>
  <c r="I97" i="123"/>
  <c r="I98" i="123"/>
  <c r="I99" i="123"/>
  <c r="I100" i="123"/>
  <c r="I101" i="123"/>
  <c r="I102" i="123"/>
  <c r="I103" i="123"/>
  <c r="I104" i="123"/>
  <c r="I105" i="123"/>
  <c r="I106" i="123"/>
  <c r="I107" i="123"/>
  <c r="I108" i="123"/>
  <c r="I109" i="123"/>
  <c r="I110" i="123"/>
  <c r="I111" i="123"/>
  <c r="I112" i="123"/>
  <c r="I113" i="123"/>
  <c r="I114" i="123"/>
  <c r="I115" i="123"/>
  <c r="I116" i="123"/>
  <c r="I117" i="123"/>
  <c r="I118" i="123"/>
  <c r="I119" i="123"/>
  <c r="I120" i="123"/>
  <c r="I121" i="123"/>
  <c r="I122" i="123"/>
  <c r="I123" i="123"/>
  <c r="I124" i="123"/>
  <c r="I125" i="123"/>
  <c r="I126" i="123"/>
  <c r="I127" i="123"/>
  <c r="I128" i="123"/>
  <c r="I129" i="123"/>
  <c r="I130" i="123"/>
  <c r="I131" i="123"/>
  <c r="I132" i="123"/>
  <c r="I4" i="123"/>
  <c r="BD133" i="123"/>
  <c r="BC133" i="123"/>
  <c r="BB133" i="123"/>
  <c r="BA133" i="123"/>
  <c r="AZ133" i="123"/>
  <c r="AY133" i="123"/>
  <c r="AX133" i="123"/>
  <c r="AW133" i="123"/>
  <c r="AV133" i="123"/>
  <c r="AU133" i="123"/>
  <c r="AT133" i="123"/>
  <c r="AS133" i="123"/>
  <c r="AR133" i="123"/>
  <c r="AQ133" i="123"/>
  <c r="AP133" i="123"/>
  <c r="AO133" i="123"/>
  <c r="AN133" i="123"/>
  <c r="AM133" i="123"/>
  <c r="AL133" i="123"/>
  <c r="AK133" i="123"/>
  <c r="AJ133" i="123"/>
  <c r="AI133" i="123"/>
  <c r="AH133" i="123"/>
  <c r="AG133" i="123"/>
  <c r="AF133" i="123"/>
  <c r="AE133" i="123"/>
  <c r="AD133" i="123"/>
  <c r="AC133" i="123"/>
  <c r="AB133" i="123"/>
  <c r="AA133" i="123"/>
  <c r="Z133" i="123"/>
  <c r="Y133" i="123"/>
  <c r="X133" i="123"/>
  <c r="W133" i="123"/>
  <c r="V133" i="123"/>
  <c r="U133" i="123"/>
  <c r="T133" i="123"/>
  <c r="S133" i="123"/>
  <c r="R133" i="123"/>
  <c r="Q133" i="123"/>
  <c r="P133" i="123"/>
  <c r="O133" i="123"/>
  <c r="N133" i="123"/>
  <c r="M133" i="123"/>
  <c r="L133" i="123"/>
  <c r="K133" i="123"/>
  <c r="H133" i="123"/>
  <c r="L133" i="128" l="1"/>
  <c r="M133" i="128"/>
  <c r="N133" i="128"/>
  <c r="O133" i="128"/>
  <c r="P133" i="128"/>
  <c r="Q133" i="128"/>
  <c r="R133" i="128"/>
  <c r="S133" i="128"/>
  <c r="T133" i="128"/>
  <c r="U133" i="128"/>
  <c r="V133" i="128"/>
  <c r="W133" i="128"/>
  <c r="X133" i="128"/>
  <c r="Y133" i="128"/>
  <c r="Z133" i="128"/>
  <c r="AA133" i="128"/>
  <c r="AB133" i="128"/>
  <c r="K133" i="128"/>
  <c r="I133" i="128"/>
  <c r="H133" i="128"/>
  <c r="L133" i="129" l="1"/>
  <c r="M133" i="129"/>
  <c r="N133" i="129"/>
  <c r="O133" i="129"/>
  <c r="P133" i="129"/>
  <c r="Q133" i="129"/>
  <c r="R133" i="129"/>
  <c r="S133" i="129"/>
  <c r="T133" i="129"/>
  <c r="U133" i="129"/>
  <c r="V133" i="129"/>
  <c r="W133" i="129"/>
  <c r="X133" i="129"/>
  <c r="Y133" i="129"/>
  <c r="Z133" i="129"/>
  <c r="AA133" i="129"/>
  <c r="AB133" i="129"/>
  <c r="AC133" i="129"/>
  <c r="K133" i="129"/>
  <c r="I133" i="129"/>
  <c r="H133" i="129"/>
  <c r="Q133" i="121" l="1"/>
  <c r="P133" i="121"/>
  <c r="O133" i="121"/>
  <c r="N133" i="121"/>
  <c r="M133" i="121"/>
  <c r="L133" i="121"/>
  <c r="K133" i="121"/>
  <c r="R133" i="121" l="1"/>
  <c r="S133" i="121"/>
  <c r="T133" i="121"/>
  <c r="U133" i="121"/>
  <c r="V133" i="121"/>
  <c r="W133" i="121"/>
  <c r="X133" i="121"/>
  <c r="Y133" i="121"/>
  <c r="Z133" i="121"/>
  <c r="AA133" i="121"/>
  <c r="AB133" i="121"/>
  <c r="H133" i="121" l="1"/>
  <c r="L133" i="117"/>
  <c r="M133" i="117"/>
  <c r="N133" i="117"/>
  <c r="O133" i="117"/>
  <c r="P133" i="117"/>
  <c r="Q133" i="117"/>
  <c r="R133" i="117"/>
  <c r="S133" i="117"/>
  <c r="T133" i="117"/>
  <c r="U133" i="117"/>
  <c r="V133" i="117"/>
  <c r="W133" i="117"/>
  <c r="X133" i="117"/>
  <c r="Y133" i="117"/>
  <c r="Z133" i="117"/>
  <c r="AA133" i="117"/>
  <c r="AB133" i="117"/>
  <c r="K133" i="117"/>
  <c r="H133" i="117"/>
  <c r="H133" i="110"/>
  <c r="H124" i="110"/>
  <c r="L133" i="110" l="1"/>
  <c r="M133" i="110"/>
  <c r="N133" i="110"/>
  <c r="O133" i="110"/>
  <c r="P133" i="110"/>
  <c r="Q133" i="110"/>
  <c r="R133" i="110"/>
  <c r="S133" i="110"/>
  <c r="T133" i="110"/>
  <c r="U133" i="110"/>
  <c r="V133" i="110"/>
  <c r="W133" i="110"/>
  <c r="X133" i="110"/>
  <c r="Y133" i="110"/>
  <c r="Z133" i="110"/>
  <c r="AA133" i="110"/>
  <c r="AB133" i="110"/>
  <c r="AC133" i="110"/>
  <c r="AD133" i="110"/>
  <c r="AE133" i="110"/>
  <c r="K133" i="110"/>
  <c r="P133" i="114"/>
  <c r="Q133" i="114"/>
  <c r="R133" i="114"/>
  <c r="S133" i="114"/>
  <c r="T133" i="114"/>
  <c r="U133" i="114"/>
  <c r="V133" i="114"/>
  <c r="W133" i="114"/>
  <c r="X133" i="114"/>
  <c r="Y133" i="114"/>
  <c r="Z133" i="114"/>
  <c r="AA133" i="114"/>
  <c r="AB133" i="114"/>
  <c r="AC133" i="114"/>
  <c r="AD133" i="114"/>
  <c r="AE133" i="114"/>
  <c r="AF133" i="114"/>
  <c r="O133" i="114"/>
  <c r="L133" i="112" l="1"/>
  <c r="M133" i="112"/>
  <c r="N133" i="112"/>
  <c r="O133" i="112"/>
  <c r="P133" i="112"/>
  <c r="Q133" i="112"/>
  <c r="R133" i="112"/>
  <c r="S133" i="112"/>
  <c r="T133" i="112"/>
  <c r="U133" i="112"/>
  <c r="V133" i="112"/>
  <c r="W133" i="112"/>
  <c r="X133" i="112"/>
  <c r="Y133" i="112"/>
  <c r="Z133" i="112"/>
  <c r="AA133" i="112"/>
  <c r="K133" i="112"/>
  <c r="I5" i="110" l="1"/>
  <c r="I6" i="110"/>
  <c r="I7" i="110"/>
  <c r="I8" i="110"/>
  <c r="I9" i="110"/>
  <c r="I10" i="110"/>
  <c r="I11" i="110"/>
  <c r="I12" i="110"/>
  <c r="I13" i="110"/>
  <c r="I14" i="110"/>
  <c r="I15" i="110"/>
  <c r="I16" i="110"/>
  <c r="I17" i="110"/>
  <c r="I18" i="110"/>
  <c r="I19" i="110"/>
  <c r="I20" i="110"/>
  <c r="I21" i="110"/>
  <c r="I22" i="110"/>
  <c r="I23" i="110"/>
  <c r="I24" i="110"/>
  <c r="I25" i="110"/>
  <c r="I26" i="110"/>
  <c r="I27" i="110"/>
  <c r="I28" i="110"/>
  <c r="I29" i="110"/>
  <c r="I30" i="110"/>
  <c r="I31" i="110"/>
  <c r="I32" i="110"/>
  <c r="I33" i="110"/>
  <c r="I34" i="110"/>
  <c r="I35" i="110"/>
  <c r="I36" i="110"/>
  <c r="I37" i="110"/>
  <c r="I38" i="110"/>
  <c r="I39" i="110"/>
  <c r="I40" i="110"/>
  <c r="I41" i="110"/>
  <c r="I42" i="110"/>
  <c r="I43" i="110"/>
  <c r="I44" i="110"/>
  <c r="I45" i="110"/>
  <c r="I46" i="110"/>
  <c r="I47" i="110"/>
  <c r="I48" i="110"/>
  <c r="I49" i="110"/>
  <c r="I50" i="110"/>
  <c r="I51" i="110"/>
  <c r="I52" i="110"/>
  <c r="I53" i="110"/>
  <c r="I54" i="110"/>
  <c r="I55" i="110"/>
  <c r="I56" i="110"/>
  <c r="I57" i="110"/>
  <c r="I58" i="110"/>
  <c r="I59" i="110"/>
  <c r="I60" i="110"/>
  <c r="I61" i="110"/>
  <c r="I62" i="110"/>
  <c r="I63" i="110"/>
  <c r="I64" i="110"/>
  <c r="I65" i="110"/>
  <c r="I66" i="110"/>
  <c r="I67" i="110"/>
  <c r="I68" i="110"/>
  <c r="I69" i="110"/>
  <c r="I70" i="110"/>
  <c r="I71" i="110"/>
  <c r="I72" i="110"/>
  <c r="I73" i="110"/>
  <c r="I74" i="110"/>
  <c r="I75" i="110"/>
  <c r="I76" i="110"/>
  <c r="I77" i="110"/>
  <c r="I78" i="110"/>
  <c r="I79" i="110"/>
  <c r="I80" i="110"/>
  <c r="I81" i="110"/>
  <c r="I82" i="110"/>
  <c r="I83" i="110"/>
  <c r="I84" i="110"/>
  <c r="I85" i="110"/>
  <c r="I86" i="110"/>
  <c r="I87" i="110"/>
  <c r="I88" i="110"/>
  <c r="I89" i="110"/>
  <c r="I90" i="110"/>
  <c r="I91" i="110"/>
  <c r="I92" i="110"/>
  <c r="I93" i="110"/>
  <c r="I94" i="110"/>
  <c r="I95" i="110"/>
  <c r="I96" i="110"/>
  <c r="I97" i="110"/>
  <c r="I98" i="110"/>
  <c r="I99" i="110"/>
  <c r="I100" i="110"/>
  <c r="I101" i="110"/>
  <c r="I102" i="110"/>
  <c r="I103" i="110"/>
  <c r="I104" i="110"/>
  <c r="I105" i="110"/>
  <c r="I106" i="110"/>
  <c r="I107" i="110"/>
  <c r="I108" i="110"/>
  <c r="I109" i="110"/>
  <c r="I110" i="110"/>
  <c r="I111" i="110"/>
  <c r="I112" i="110"/>
  <c r="I113" i="110"/>
  <c r="I114" i="110"/>
  <c r="I115" i="110"/>
  <c r="I116" i="110"/>
  <c r="I117" i="110"/>
  <c r="I118" i="110"/>
  <c r="I119" i="110"/>
  <c r="I120" i="110"/>
  <c r="I121" i="110"/>
  <c r="I122" i="110"/>
  <c r="I123" i="110"/>
  <c r="I124" i="110"/>
  <c r="I125" i="110"/>
  <c r="I126" i="110"/>
  <c r="I127" i="110"/>
  <c r="I128" i="110"/>
  <c r="I129" i="110"/>
  <c r="I130" i="110"/>
  <c r="I131" i="110"/>
  <c r="I132" i="110"/>
  <c r="I4" i="110"/>
  <c r="I133" i="110" l="1"/>
  <c r="H50" i="110"/>
  <c r="H50" i="121"/>
  <c r="H51" i="121" l="1"/>
  <c r="H51" i="125"/>
  <c r="H50" i="125"/>
  <c r="H17" i="123" l="1"/>
  <c r="H17" i="124"/>
  <c r="H121" i="126"/>
  <c r="H121" i="123"/>
  <c r="J124" i="114"/>
  <c r="J123" i="114"/>
  <c r="J122" i="114"/>
  <c r="J121" i="114"/>
  <c r="J120" i="114"/>
  <c r="J119" i="114"/>
  <c r="J118" i="114"/>
  <c r="J117" i="114"/>
  <c r="J116" i="114"/>
  <c r="J115" i="114"/>
  <c r="J114" i="114"/>
  <c r="J113" i="114"/>
  <c r="J112" i="114"/>
  <c r="J111" i="114"/>
  <c r="J110" i="114"/>
  <c r="J109" i="114"/>
  <c r="J108" i="114"/>
  <c r="J107" i="114"/>
  <c r="J106" i="114"/>
  <c r="J105" i="114"/>
  <c r="J104" i="114"/>
  <c r="J103" i="114"/>
  <c r="J102" i="114"/>
  <c r="J101" i="114"/>
  <c r="J100" i="114"/>
  <c r="J99" i="114"/>
  <c r="J98" i="114"/>
  <c r="J97" i="114"/>
  <c r="J96" i="114"/>
  <c r="J95" i="114"/>
  <c r="J94" i="114"/>
  <c r="J93" i="114"/>
  <c r="J92" i="114"/>
  <c r="J91" i="114"/>
  <c r="J90" i="114"/>
  <c r="J89" i="114"/>
  <c r="J88" i="114"/>
  <c r="J87" i="114"/>
  <c r="J86" i="114"/>
  <c r="J85" i="114"/>
  <c r="J84" i="114"/>
  <c r="J83" i="114"/>
  <c r="J82" i="114"/>
  <c r="J81" i="114"/>
  <c r="J80" i="114"/>
  <c r="J79" i="114"/>
  <c r="J78" i="114"/>
  <c r="J77" i="114"/>
  <c r="J76" i="114"/>
  <c r="J75" i="114"/>
  <c r="J74" i="114"/>
  <c r="J73" i="114"/>
  <c r="J72" i="114"/>
  <c r="J71" i="114"/>
  <c r="J70" i="114"/>
  <c r="J69" i="114"/>
  <c r="J68" i="114"/>
  <c r="J67" i="114"/>
  <c r="J66" i="114"/>
  <c r="J65" i="114"/>
  <c r="J64" i="114"/>
  <c r="J63" i="114"/>
  <c r="J62" i="114"/>
  <c r="J61" i="114"/>
  <c r="J60" i="114"/>
  <c r="J59" i="114"/>
  <c r="J58" i="114"/>
  <c r="J57" i="114"/>
  <c r="J56" i="114"/>
  <c r="J55" i="114"/>
  <c r="J54" i="114"/>
  <c r="J53" i="114"/>
  <c r="J52" i="114"/>
  <c r="J51" i="114"/>
  <c r="J50" i="114"/>
  <c r="J49" i="114"/>
  <c r="J48" i="114"/>
  <c r="J47" i="114"/>
  <c r="J46" i="114"/>
  <c r="J45" i="114"/>
  <c r="J33" i="114"/>
  <c r="J32" i="114"/>
  <c r="J31" i="114"/>
  <c r="J30" i="114"/>
  <c r="J29" i="114"/>
  <c r="J28" i="114"/>
  <c r="J27" i="114"/>
  <c r="J26" i="114"/>
  <c r="J25" i="114"/>
  <c r="J24" i="114"/>
  <c r="J23" i="114"/>
  <c r="J22" i="114"/>
  <c r="J21" i="114"/>
  <c r="J20" i="114"/>
  <c r="J19" i="114"/>
  <c r="J17" i="114"/>
  <c r="J16" i="114"/>
  <c r="J15" i="114"/>
  <c r="J14" i="114"/>
  <c r="J13" i="114"/>
  <c r="J12" i="114"/>
  <c r="J11" i="114"/>
  <c r="J10" i="114"/>
  <c r="J9" i="114"/>
  <c r="J8" i="114"/>
  <c r="J7" i="114"/>
  <c r="J6" i="114"/>
  <c r="J5" i="114"/>
  <c r="J4" i="114"/>
  <c r="J124" i="105"/>
  <c r="J123" i="105"/>
  <c r="J122" i="105"/>
  <c r="J121" i="105"/>
  <c r="J120" i="105"/>
  <c r="J119" i="105"/>
  <c r="J118" i="105"/>
  <c r="J117" i="105"/>
  <c r="J116" i="105"/>
  <c r="J115" i="105"/>
  <c r="J114" i="105"/>
  <c r="J113" i="105"/>
  <c r="J112" i="105"/>
  <c r="J111" i="105"/>
  <c r="J110" i="105"/>
  <c r="J109" i="105"/>
  <c r="J108" i="105"/>
  <c r="J107" i="105"/>
  <c r="J106" i="105"/>
  <c r="J105" i="105"/>
  <c r="J104" i="105"/>
  <c r="J103" i="105"/>
  <c r="J102" i="105"/>
  <c r="J101" i="105"/>
  <c r="J100" i="105"/>
  <c r="J99" i="105"/>
  <c r="J98" i="105"/>
  <c r="J97" i="105"/>
  <c r="J96" i="105"/>
  <c r="J95" i="105"/>
  <c r="J94" i="105"/>
  <c r="J93" i="105"/>
  <c r="J92" i="105"/>
  <c r="J91" i="105"/>
  <c r="J90" i="105"/>
  <c r="J89" i="105"/>
  <c r="J88" i="105"/>
  <c r="J87" i="105"/>
  <c r="J86" i="105"/>
  <c r="J85" i="105"/>
  <c r="J84" i="105"/>
  <c r="J83" i="105"/>
  <c r="J82" i="105"/>
  <c r="J81" i="105"/>
  <c r="J80" i="105"/>
  <c r="J79" i="105"/>
  <c r="J78" i="105"/>
  <c r="J77" i="105"/>
  <c r="J76" i="105"/>
  <c r="J75" i="105"/>
  <c r="J74" i="105"/>
  <c r="J73" i="105"/>
  <c r="J72" i="105"/>
  <c r="J71" i="105"/>
  <c r="J70" i="105"/>
  <c r="J69" i="105"/>
  <c r="J68" i="105"/>
  <c r="J67" i="105"/>
  <c r="J66" i="105"/>
  <c r="J65" i="105"/>
  <c r="J64" i="105"/>
  <c r="J63" i="105"/>
  <c r="J62" i="105"/>
  <c r="J61" i="105"/>
  <c r="J60" i="105"/>
  <c r="J59" i="105"/>
  <c r="J58" i="105"/>
  <c r="J57" i="105"/>
  <c r="J56" i="105"/>
  <c r="J55" i="105"/>
  <c r="J54" i="105"/>
  <c r="J53" i="105"/>
  <c r="J52" i="105"/>
  <c r="J51" i="105"/>
  <c r="J50" i="105"/>
  <c r="J49" i="105"/>
  <c r="J48" i="105"/>
  <c r="J47" i="105"/>
  <c r="J46" i="105"/>
  <c r="J45" i="105"/>
  <c r="J33" i="105"/>
  <c r="J32" i="105"/>
  <c r="J31" i="105"/>
  <c r="J30" i="105"/>
  <c r="J29" i="105"/>
  <c r="J28" i="105"/>
  <c r="J27" i="105"/>
  <c r="J26" i="105"/>
  <c r="J25" i="105"/>
  <c r="J24" i="105"/>
  <c r="J23" i="105"/>
  <c r="J22" i="105"/>
  <c r="J21" i="105"/>
  <c r="J20" i="105"/>
  <c r="J19" i="105"/>
  <c r="J17" i="105"/>
  <c r="J16" i="105"/>
  <c r="J15" i="105"/>
  <c r="J14" i="105"/>
  <c r="J13" i="105"/>
  <c r="J12" i="105"/>
  <c r="J11" i="105"/>
  <c r="J10" i="105"/>
  <c r="J9" i="105"/>
  <c r="J8" i="105"/>
  <c r="J7" i="105"/>
  <c r="J6" i="105"/>
  <c r="J5" i="105"/>
  <c r="J4" i="105"/>
  <c r="J124" i="113"/>
  <c r="J123" i="113"/>
  <c r="J122" i="113"/>
  <c r="J121" i="113"/>
  <c r="J120" i="113"/>
  <c r="J119" i="113"/>
  <c r="J118" i="113"/>
  <c r="J117" i="113"/>
  <c r="J116" i="113"/>
  <c r="J115" i="113"/>
  <c r="J114" i="113"/>
  <c r="J113" i="113"/>
  <c r="J112" i="113"/>
  <c r="J111" i="113"/>
  <c r="J110" i="113"/>
  <c r="J109" i="113"/>
  <c r="J108" i="113"/>
  <c r="J107" i="113"/>
  <c r="J106" i="113"/>
  <c r="J105" i="113"/>
  <c r="J104" i="113"/>
  <c r="J103" i="113"/>
  <c r="J102" i="113"/>
  <c r="J101" i="113"/>
  <c r="J100" i="113"/>
  <c r="J99" i="113"/>
  <c r="J98" i="113"/>
  <c r="J97" i="113"/>
  <c r="J96" i="113"/>
  <c r="J95" i="113"/>
  <c r="J94" i="113"/>
  <c r="J93" i="113"/>
  <c r="J92" i="113"/>
  <c r="J91" i="113"/>
  <c r="J90" i="113"/>
  <c r="J89" i="113"/>
  <c r="J88" i="113"/>
  <c r="J87" i="113"/>
  <c r="J86" i="113"/>
  <c r="J85" i="113"/>
  <c r="J84" i="113"/>
  <c r="J83" i="113"/>
  <c r="J82" i="113"/>
  <c r="J81" i="113"/>
  <c r="J80" i="113"/>
  <c r="J79" i="113"/>
  <c r="J78" i="113"/>
  <c r="J77" i="113"/>
  <c r="J76" i="113"/>
  <c r="J75" i="113"/>
  <c r="J74" i="113"/>
  <c r="J73" i="113"/>
  <c r="J72" i="113"/>
  <c r="J71" i="113"/>
  <c r="J70" i="113"/>
  <c r="J69" i="113"/>
  <c r="J68" i="113"/>
  <c r="J67" i="113"/>
  <c r="J66" i="113"/>
  <c r="J65" i="113"/>
  <c r="J64" i="113"/>
  <c r="J63" i="113"/>
  <c r="J62" i="113"/>
  <c r="J61" i="113"/>
  <c r="J60" i="113"/>
  <c r="J59" i="113"/>
  <c r="J58" i="113"/>
  <c r="J57" i="113"/>
  <c r="J56" i="113"/>
  <c r="J55" i="113"/>
  <c r="J54" i="113"/>
  <c r="J53" i="113"/>
  <c r="J52" i="113"/>
  <c r="J51" i="113"/>
  <c r="J50" i="113"/>
  <c r="J49" i="113"/>
  <c r="J48" i="113"/>
  <c r="J47" i="113"/>
  <c r="J46" i="113"/>
  <c r="J45" i="113"/>
  <c r="J33" i="113"/>
  <c r="J32" i="113"/>
  <c r="J31" i="113"/>
  <c r="J30" i="113"/>
  <c r="J29" i="113"/>
  <c r="J28" i="113"/>
  <c r="J27" i="113"/>
  <c r="J26" i="113"/>
  <c r="J25" i="113"/>
  <c r="J24" i="113"/>
  <c r="J23" i="113"/>
  <c r="J22" i="113"/>
  <c r="J21" i="113"/>
  <c r="J20" i="113"/>
  <c r="J19" i="113"/>
  <c r="J17" i="113"/>
  <c r="J16" i="113"/>
  <c r="J15" i="113"/>
  <c r="J14" i="113"/>
  <c r="J13" i="113"/>
  <c r="J12" i="113"/>
  <c r="J11" i="113"/>
  <c r="J10" i="113"/>
  <c r="J9" i="113"/>
  <c r="J8" i="113"/>
  <c r="J7" i="113"/>
  <c r="J6" i="113"/>
  <c r="J5" i="113"/>
  <c r="J4" i="113"/>
  <c r="M4" i="111"/>
  <c r="N4" i="111" s="1"/>
  <c r="M5" i="111"/>
  <c r="N5" i="111" s="1"/>
  <c r="M6" i="111"/>
  <c r="N6" i="111" s="1"/>
  <c r="M7" i="111"/>
  <c r="N7" i="111" s="1"/>
  <c r="M8" i="111"/>
  <c r="N8" i="111" s="1"/>
  <c r="M9" i="111"/>
  <c r="N9" i="111" s="1"/>
  <c r="M10" i="111"/>
  <c r="N10" i="111" s="1"/>
  <c r="M11" i="111"/>
  <c r="N11" i="111" s="1"/>
  <c r="M12" i="111"/>
  <c r="N12" i="111" s="1"/>
  <c r="M13" i="111"/>
  <c r="N13" i="111" s="1"/>
  <c r="M14" i="111"/>
  <c r="N14" i="111" s="1"/>
  <c r="M15" i="111"/>
  <c r="N15" i="111" s="1"/>
  <c r="M16" i="111"/>
  <c r="N16" i="111" s="1"/>
  <c r="M17" i="111"/>
  <c r="N17" i="111" s="1"/>
  <c r="M18" i="111"/>
  <c r="N18" i="111" s="1"/>
  <c r="M19" i="111"/>
  <c r="N19" i="111" s="1"/>
  <c r="M20" i="111"/>
  <c r="N20" i="111" s="1"/>
  <c r="M21" i="111"/>
  <c r="N21" i="111" s="1"/>
  <c r="M22" i="111"/>
  <c r="N22" i="111" s="1"/>
  <c r="M23" i="111"/>
  <c r="N23" i="111" s="1"/>
  <c r="M24" i="111"/>
  <c r="N24" i="111" s="1"/>
  <c r="M25" i="111"/>
  <c r="N25" i="111" s="1"/>
  <c r="M26" i="111"/>
  <c r="N26" i="111" s="1"/>
  <c r="M27" i="111"/>
  <c r="N27" i="111" s="1"/>
  <c r="M28" i="111"/>
  <c r="N28" i="111" s="1"/>
  <c r="M29" i="111"/>
  <c r="N29" i="111" s="1"/>
  <c r="M30" i="111"/>
  <c r="N30" i="111" s="1"/>
  <c r="M31" i="111"/>
  <c r="N31" i="111" s="1"/>
  <c r="M32" i="111"/>
  <c r="N32" i="111" s="1"/>
  <c r="M33" i="111"/>
  <c r="N33" i="111" s="1"/>
  <c r="M34" i="111"/>
  <c r="N34" i="111" s="1"/>
  <c r="M35" i="111"/>
  <c r="N35" i="111" s="1"/>
  <c r="M36" i="111"/>
  <c r="N36" i="111" s="1"/>
  <c r="M37" i="111"/>
  <c r="N37" i="111" s="1"/>
  <c r="M38" i="111"/>
  <c r="N38" i="111" s="1"/>
  <c r="M39" i="111"/>
  <c r="N39" i="111" s="1"/>
  <c r="M40" i="111"/>
  <c r="N40" i="111" s="1"/>
  <c r="M41" i="111"/>
  <c r="N41" i="111" s="1"/>
  <c r="M42" i="111"/>
  <c r="N42" i="111" s="1"/>
  <c r="M43" i="111"/>
  <c r="N43" i="111" s="1"/>
  <c r="M44" i="111"/>
  <c r="N44" i="111" s="1"/>
  <c r="M45" i="111"/>
  <c r="N45" i="111" s="1"/>
  <c r="M46" i="111"/>
  <c r="N46" i="111" s="1"/>
  <c r="M47" i="111"/>
  <c r="N47" i="111" s="1"/>
  <c r="M48" i="111"/>
  <c r="N48" i="111" s="1"/>
  <c r="M49" i="111"/>
  <c r="N49" i="111" s="1"/>
  <c r="M50" i="111"/>
  <c r="N50" i="111" s="1"/>
  <c r="M51" i="111"/>
  <c r="N51" i="111" s="1"/>
  <c r="M52" i="111"/>
  <c r="N52" i="111" s="1"/>
  <c r="M53" i="111"/>
  <c r="N53" i="111" s="1"/>
  <c r="M54" i="111"/>
  <c r="N54" i="111" s="1"/>
  <c r="M55" i="111"/>
  <c r="N55" i="111" s="1"/>
  <c r="M56" i="111"/>
  <c r="N56" i="111" s="1"/>
  <c r="M57" i="111"/>
  <c r="N57" i="111" s="1"/>
  <c r="M58" i="111"/>
  <c r="N58" i="111" s="1"/>
  <c r="M59" i="111"/>
  <c r="N59" i="111" s="1"/>
  <c r="M60" i="111"/>
  <c r="N60" i="111" s="1"/>
  <c r="M61" i="111"/>
  <c r="N61" i="111" s="1"/>
  <c r="M62" i="111"/>
  <c r="N62" i="111" s="1"/>
  <c r="M63" i="111"/>
  <c r="N63" i="111" s="1"/>
  <c r="M64" i="111"/>
  <c r="N64" i="111" s="1"/>
  <c r="M65" i="111"/>
  <c r="N65" i="111" s="1"/>
  <c r="M66" i="111"/>
  <c r="N66" i="111" s="1"/>
  <c r="M67" i="111"/>
  <c r="N67" i="111" s="1"/>
  <c r="M68" i="111"/>
  <c r="N68" i="111" s="1"/>
  <c r="M69" i="111"/>
  <c r="N69" i="111" s="1"/>
  <c r="M70" i="111"/>
  <c r="N70" i="111" s="1"/>
  <c r="M71" i="111"/>
  <c r="N71" i="111" s="1"/>
  <c r="M72" i="111"/>
  <c r="N72" i="111" s="1"/>
  <c r="M73" i="111"/>
  <c r="N73" i="111" s="1"/>
  <c r="M74" i="111"/>
  <c r="N74" i="111" s="1"/>
  <c r="M75" i="111"/>
  <c r="N75" i="111" s="1"/>
  <c r="M76" i="111"/>
  <c r="N76" i="111" s="1"/>
  <c r="M77" i="111"/>
  <c r="N77" i="111" s="1"/>
  <c r="M78" i="111"/>
  <c r="N78" i="111" s="1"/>
  <c r="M79" i="111"/>
  <c r="N79" i="111" s="1"/>
  <c r="M80" i="111"/>
  <c r="N80" i="111"/>
  <c r="M81" i="111"/>
  <c r="N81" i="111" s="1"/>
  <c r="M82" i="111"/>
  <c r="N82" i="111" s="1"/>
  <c r="M83" i="111"/>
  <c r="N83" i="111" s="1"/>
  <c r="M84" i="111"/>
  <c r="N84" i="111" s="1"/>
  <c r="M85" i="111"/>
  <c r="N85" i="111" s="1"/>
  <c r="M86" i="111"/>
  <c r="N86" i="111" s="1"/>
  <c r="M87" i="111"/>
  <c r="N87" i="111" s="1"/>
  <c r="M88" i="111"/>
  <c r="N88" i="111" s="1"/>
  <c r="M89" i="111"/>
  <c r="N89" i="111"/>
  <c r="M90" i="111"/>
  <c r="N90" i="111" s="1"/>
  <c r="M91" i="111"/>
  <c r="N91" i="111" s="1"/>
  <c r="M92" i="111"/>
  <c r="N92" i="111"/>
  <c r="M93" i="111"/>
  <c r="N93" i="111" s="1"/>
  <c r="M94" i="111"/>
  <c r="N94" i="111" s="1"/>
  <c r="M95" i="111"/>
  <c r="N95" i="111" s="1"/>
  <c r="M96" i="111"/>
  <c r="N96" i="111" s="1"/>
  <c r="M97" i="111"/>
  <c r="N97" i="111" s="1"/>
  <c r="M98" i="111"/>
  <c r="N98" i="111" s="1"/>
  <c r="M99" i="111"/>
  <c r="N99" i="111" s="1"/>
  <c r="M100" i="111"/>
  <c r="N100" i="111" s="1"/>
  <c r="M101" i="111"/>
  <c r="N101" i="111" s="1"/>
  <c r="M102" i="111"/>
  <c r="N102" i="111" s="1"/>
  <c r="M103" i="111"/>
  <c r="N103" i="111" s="1"/>
  <c r="M104" i="111"/>
  <c r="N104" i="111" s="1"/>
  <c r="M105" i="111"/>
  <c r="N105" i="111" s="1"/>
  <c r="M106" i="111"/>
  <c r="N106" i="111" s="1"/>
  <c r="M107" i="111"/>
  <c r="N107" i="111" s="1"/>
  <c r="M108" i="111"/>
  <c r="N108" i="111" s="1"/>
  <c r="M109" i="111"/>
  <c r="N109" i="111" s="1"/>
  <c r="M110" i="111"/>
  <c r="N110" i="111" s="1"/>
  <c r="M111" i="111"/>
  <c r="N111" i="111" s="1"/>
  <c r="M112" i="111"/>
  <c r="N112" i="111" s="1"/>
  <c r="M113" i="111"/>
  <c r="N113" i="111" s="1"/>
  <c r="M114" i="111"/>
  <c r="N114" i="111" s="1"/>
  <c r="M115" i="111"/>
  <c r="N115" i="111" s="1"/>
  <c r="M116" i="111"/>
  <c r="N116" i="111" s="1"/>
  <c r="M117" i="111"/>
  <c r="N117" i="111" s="1"/>
  <c r="M118" i="111"/>
  <c r="N118" i="111" s="1"/>
  <c r="M119" i="111"/>
  <c r="N119" i="111" s="1"/>
  <c r="M120" i="111"/>
  <c r="N120" i="111" s="1"/>
  <c r="M121" i="111"/>
  <c r="N121" i="111" s="1"/>
  <c r="M122" i="111"/>
  <c r="N122" i="111" s="1"/>
  <c r="M123" i="111"/>
  <c r="N123" i="111" s="1"/>
  <c r="M124" i="111"/>
  <c r="N124" i="111" s="1"/>
  <c r="M125" i="111"/>
  <c r="N125" i="111" s="1"/>
  <c r="M126" i="111"/>
  <c r="N126" i="111" s="1"/>
  <c r="M127" i="111"/>
  <c r="N127" i="111" s="1"/>
  <c r="M128" i="111"/>
  <c r="N128" i="111" s="1"/>
  <c r="M129" i="111"/>
  <c r="N129" i="111" s="1"/>
  <c r="M130" i="111"/>
  <c r="N130" i="111" s="1"/>
  <c r="M131" i="111"/>
  <c r="N131" i="111" s="1"/>
  <c r="P133" i="105"/>
  <c r="Q133" i="105"/>
  <c r="R133" i="105"/>
  <c r="S133" i="105"/>
  <c r="T133" i="105"/>
  <c r="U133" i="105"/>
  <c r="V133" i="105"/>
  <c r="W133" i="105"/>
  <c r="X133" i="105"/>
  <c r="Y133" i="105"/>
  <c r="Z133" i="105"/>
  <c r="AA133" i="105"/>
  <c r="AB133" i="105"/>
  <c r="AC133" i="105"/>
  <c r="AD133" i="105"/>
  <c r="AE133" i="105"/>
  <c r="AF133" i="105"/>
  <c r="O133" i="105"/>
  <c r="P133" i="113"/>
  <c r="Q133" i="113"/>
  <c r="R133" i="113"/>
  <c r="S133" i="113"/>
  <c r="T133" i="113"/>
  <c r="U133" i="113"/>
  <c r="V133" i="113"/>
  <c r="W133" i="113"/>
  <c r="X133" i="113"/>
  <c r="Y133" i="113"/>
  <c r="Z133" i="113"/>
  <c r="AA133" i="113"/>
  <c r="AB133" i="113"/>
  <c r="AC133" i="113"/>
  <c r="AD133" i="113"/>
  <c r="AE133" i="113"/>
  <c r="AF133" i="113"/>
  <c r="O133" i="113"/>
  <c r="S133" i="108"/>
  <c r="T133" i="108"/>
  <c r="U133" i="108"/>
  <c r="V133" i="108"/>
  <c r="W133" i="108"/>
  <c r="X133" i="108"/>
  <c r="Y133" i="108"/>
  <c r="Z133" i="108"/>
  <c r="AA133" i="108"/>
  <c r="AB133" i="108"/>
  <c r="AC133" i="108"/>
  <c r="AD133" i="108"/>
  <c r="AE133" i="108"/>
  <c r="AF133" i="108"/>
  <c r="P133" i="108"/>
  <c r="Q133" i="108"/>
  <c r="R133" i="108"/>
  <c r="O133" i="108"/>
  <c r="R133" i="111"/>
  <c r="S133" i="111"/>
  <c r="T133" i="111"/>
  <c r="U133" i="111"/>
  <c r="V133" i="111"/>
  <c r="W133" i="111"/>
  <c r="X133" i="111"/>
  <c r="Y133" i="111"/>
  <c r="Z133" i="111"/>
  <c r="AA133" i="111"/>
  <c r="AB133" i="111"/>
  <c r="AC133" i="111"/>
  <c r="AD133" i="111"/>
  <c r="AE133" i="111"/>
  <c r="AF133" i="111"/>
  <c r="P133" i="111"/>
  <c r="Q133" i="111"/>
  <c r="O133" i="111"/>
  <c r="H121" i="124"/>
  <c r="G1" i="130"/>
  <c r="M100" i="130"/>
  <c r="N100" i="130"/>
  <c r="O100" i="130"/>
  <c r="P100" i="130"/>
  <c r="Q100" i="130"/>
  <c r="R100" i="130"/>
  <c r="S100" i="130"/>
  <c r="T100" i="130"/>
  <c r="U100" i="130"/>
  <c r="V100" i="130"/>
  <c r="W100" i="130"/>
  <c r="X100" i="130"/>
  <c r="Y100" i="130"/>
  <c r="Z100" i="130"/>
  <c r="L100" i="130"/>
  <c r="J100" i="130" l="1"/>
  <c r="G102" i="130"/>
  <c r="G99" i="130"/>
  <c r="G98" i="130"/>
  <c r="H98" i="130" s="1"/>
  <c r="I98" i="130" s="1"/>
  <c r="G97" i="130"/>
  <c r="G96" i="130"/>
  <c r="G95" i="130"/>
  <c r="G94" i="130"/>
  <c r="G93" i="130"/>
  <c r="G92" i="130"/>
  <c r="G91" i="130"/>
  <c r="G90" i="130"/>
  <c r="G89" i="130"/>
  <c r="G88" i="130"/>
  <c r="G87" i="130"/>
  <c r="G86" i="130"/>
  <c r="G84" i="130"/>
  <c r="G83" i="130"/>
  <c r="G82" i="130"/>
  <c r="G81" i="130"/>
  <c r="G80" i="130"/>
  <c r="G77" i="130"/>
  <c r="E76" i="130"/>
  <c r="G73" i="130"/>
  <c r="G72" i="130"/>
  <c r="G71" i="130"/>
  <c r="G70" i="130"/>
  <c r="G69" i="130"/>
  <c r="G68" i="130"/>
  <c r="G67" i="130"/>
  <c r="G66" i="130"/>
  <c r="G64" i="130"/>
  <c r="G63" i="130"/>
  <c r="G62" i="130"/>
  <c r="G61" i="130"/>
  <c r="G60" i="130"/>
  <c r="G59" i="130"/>
  <c r="G58" i="130"/>
  <c r="G57" i="130"/>
  <c r="G56" i="130"/>
  <c r="G54" i="130"/>
  <c r="G49" i="130"/>
  <c r="G48" i="130"/>
  <c r="G47" i="130"/>
  <c r="G46" i="130"/>
  <c r="G45" i="130"/>
  <c r="G44" i="130"/>
  <c r="G43" i="130"/>
  <c r="G42" i="130"/>
  <c r="G41" i="130"/>
  <c r="G40" i="130"/>
  <c r="G39" i="130"/>
  <c r="G38" i="130"/>
  <c r="G37" i="130"/>
  <c r="G36" i="130"/>
  <c r="G35" i="130"/>
  <c r="G34" i="130"/>
  <c r="G33" i="130"/>
  <c r="G32" i="130"/>
  <c r="G31" i="130"/>
  <c r="G30" i="130"/>
  <c r="G29" i="130"/>
  <c r="G28" i="130"/>
  <c r="G27" i="130"/>
  <c r="G26" i="130"/>
  <c r="G25" i="130"/>
  <c r="G24" i="130"/>
  <c r="G23" i="130"/>
  <c r="G22" i="130"/>
  <c r="G21" i="130"/>
  <c r="G20" i="130"/>
  <c r="G19" i="130"/>
  <c r="G18" i="130"/>
  <c r="G17" i="130"/>
  <c r="G16" i="130"/>
  <c r="G15" i="130"/>
  <c r="G14" i="130"/>
  <c r="G13" i="130"/>
  <c r="G11" i="130"/>
  <c r="G10" i="130"/>
  <c r="G9" i="130"/>
  <c r="G8" i="130"/>
  <c r="G7" i="130"/>
  <c r="G6" i="130"/>
  <c r="G4" i="130"/>
  <c r="G104" i="130"/>
  <c r="D1" i="130"/>
  <c r="G103" i="130" s="1"/>
  <c r="H113" i="121"/>
  <c r="H103" i="121"/>
  <c r="G75" i="130" s="1"/>
  <c r="H71" i="121"/>
  <c r="H5" i="121"/>
  <c r="H113" i="123"/>
  <c r="H103" i="123"/>
  <c r="H71" i="123"/>
  <c r="H5" i="123"/>
  <c r="H113" i="112"/>
  <c r="H103" i="128"/>
  <c r="H70" i="110"/>
  <c r="H70" i="123"/>
  <c r="H70" i="126"/>
  <c r="H70" i="117"/>
  <c r="L73" i="108"/>
  <c r="H133" i="112" l="1"/>
  <c r="G85" i="130"/>
  <c r="K85" i="130" s="1"/>
  <c r="K13" i="130"/>
  <c r="H13" i="130"/>
  <c r="I13" i="130" s="1"/>
  <c r="K25" i="130"/>
  <c r="H25" i="130"/>
  <c r="I25" i="130" s="1"/>
  <c r="K37" i="130"/>
  <c r="H37" i="130"/>
  <c r="I37" i="130" s="1"/>
  <c r="K49" i="130"/>
  <c r="H49" i="130"/>
  <c r="I49" i="130" s="1"/>
  <c r="K61" i="130"/>
  <c r="H61" i="130"/>
  <c r="I61" i="130" s="1"/>
  <c r="K73" i="130"/>
  <c r="H73" i="130"/>
  <c r="I73" i="130" s="1"/>
  <c r="K90" i="130"/>
  <c r="H90" i="130"/>
  <c r="I90" i="130" s="1"/>
  <c r="K8" i="130"/>
  <c r="H8" i="130"/>
  <c r="I8" i="130" s="1"/>
  <c r="K20" i="130"/>
  <c r="H20" i="130"/>
  <c r="I20" i="130" s="1"/>
  <c r="K32" i="130"/>
  <c r="H32" i="130"/>
  <c r="I32" i="130" s="1"/>
  <c r="K38" i="130"/>
  <c r="H38" i="130"/>
  <c r="I38" i="130" s="1"/>
  <c r="K44" i="130"/>
  <c r="H44" i="130"/>
  <c r="I44" i="130" s="1"/>
  <c r="K56" i="130"/>
  <c r="H56" i="130"/>
  <c r="I56" i="130" s="1"/>
  <c r="K62" i="130"/>
  <c r="H62" i="130"/>
  <c r="I62" i="130" s="1"/>
  <c r="K68" i="130"/>
  <c r="H68" i="130"/>
  <c r="I68" i="130" s="1"/>
  <c r="K91" i="130"/>
  <c r="H91" i="130"/>
  <c r="I91" i="130" s="1"/>
  <c r="K97" i="130"/>
  <c r="H97" i="130"/>
  <c r="I97" i="130" s="1"/>
  <c r="K7" i="130"/>
  <c r="H7" i="130"/>
  <c r="I7" i="130" s="1"/>
  <c r="K19" i="130"/>
  <c r="H19" i="130"/>
  <c r="I19" i="130" s="1"/>
  <c r="K31" i="130"/>
  <c r="H31" i="130"/>
  <c r="I31" i="130" s="1"/>
  <c r="K43" i="130"/>
  <c r="H43" i="130"/>
  <c r="I43" i="130" s="1"/>
  <c r="K67" i="130"/>
  <c r="H67" i="130"/>
  <c r="I67" i="130" s="1"/>
  <c r="K84" i="130"/>
  <c r="H84" i="130"/>
  <c r="I84" i="130" s="1"/>
  <c r="K96" i="130"/>
  <c r="H96" i="130"/>
  <c r="I96" i="130" s="1"/>
  <c r="K14" i="130"/>
  <c r="H14" i="130"/>
  <c r="I14" i="130" s="1"/>
  <c r="K26" i="130"/>
  <c r="H26" i="130"/>
  <c r="I26" i="130" s="1"/>
  <c r="K9" i="130"/>
  <c r="H9" i="130"/>
  <c r="I9" i="130" s="1"/>
  <c r="K15" i="130"/>
  <c r="H15" i="130"/>
  <c r="I15" i="130" s="1"/>
  <c r="K21" i="130"/>
  <c r="H21" i="130"/>
  <c r="I21" i="130" s="1"/>
  <c r="K27" i="130"/>
  <c r="H27" i="130"/>
  <c r="I27" i="130" s="1"/>
  <c r="K33" i="130"/>
  <c r="H33" i="130"/>
  <c r="I33" i="130" s="1"/>
  <c r="K39" i="130"/>
  <c r="H39" i="130"/>
  <c r="I39" i="130" s="1"/>
  <c r="K45" i="130"/>
  <c r="H45" i="130"/>
  <c r="I45" i="130" s="1"/>
  <c r="K57" i="130"/>
  <c r="H57" i="130"/>
  <c r="I57" i="130" s="1"/>
  <c r="K63" i="130"/>
  <c r="H63" i="130"/>
  <c r="I63" i="130" s="1"/>
  <c r="K69" i="130"/>
  <c r="H69" i="130"/>
  <c r="I69" i="130" s="1"/>
  <c r="K75" i="130"/>
  <c r="H75" i="130"/>
  <c r="I75" i="130" s="1"/>
  <c r="K80" i="130"/>
  <c r="H80" i="130"/>
  <c r="I80" i="130" s="1"/>
  <c r="K86" i="130"/>
  <c r="H86" i="130"/>
  <c r="I86" i="130" s="1"/>
  <c r="K92" i="130"/>
  <c r="H92" i="130"/>
  <c r="I92" i="130" s="1"/>
  <c r="K64" i="130"/>
  <c r="H64" i="130"/>
  <c r="I64" i="130" s="1"/>
  <c r="K70" i="130"/>
  <c r="H70" i="130"/>
  <c r="I70" i="130" s="1"/>
  <c r="K81" i="130"/>
  <c r="H81" i="130"/>
  <c r="I81" i="130" s="1"/>
  <c r="K87" i="130"/>
  <c r="H87" i="130"/>
  <c r="I87" i="130" s="1"/>
  <c r="K99" i="130"/>
  <c r="H99" i="130"/>
  <c r="I99" i="130" s="1"/>
  <c r="K6" i="130"/>
  <c r="H6" i="130"/>
  <c r="I6" i="130" s="1"/>
  <c r="K4" i="130"/>
  <c r="H4" i="130"/>
  <c r="I4" i="130" s="1"/>
  <c r="K10" i="130"/>
  <c r="H10" i="130"/>
  <c r="I10" i="130" s="1"/>
  <c r="K16" i="130"/>
  <c r="H16" i="130"/>
  <c r="I16" i="130" s="1"/>
  <c r="K22" i="130"/>
  <c r="H22" i="130"/>
  <c r="I22" i="130" s="1"/>
  <c r="K28" i="130"/>
  <c r="H28" i="130"/>
  <c r="I28" i="130" s="1"/>
  <c r="K34" i="130"/>
  <c r="H34" i="130"/>
  <c r="I34" i="130" s="1"/>
  <c r="K40" i="130"/>
  <c r="H40" i="130"/>
  <c r="I40" i="130" s="1"/>
  <c r="K46" i="130"/>
  <c r="H46" i="130"/>
  <c r="I46" i="130" s="1"/>
  <c r="K58" i="130"/>
  <c r="H58" i="130"/>
  <c r="I58" i="130" s="1"/>
  <c r="K11" i="130"/>
  <c r="H11" i="130"/>
  <c r="I11" i="130" s="1"/>
  <c r="K17" i="130"/>
  <c r="H17" i="130"/>
  <c r="I17" i="130" s="1"/>
  <c r="K23" i="130"/>
  <c r="H23" i="130"/>
  <c r="I23" i="130" s="1"/>
  <c r="K29" i="130"/>
  <c r="H29" i="130"/>
  <c r="I29" i="130" s="1"/>
  <c r="K35" i="130"/>
  <c r="H35" i="130"/>
  <c r="I35" i="130" s="1"/>
  <c r="K41" i="130"/>
  <c r="H41" i="130"/>
  <c r="I41" i="130" s="1"/>
  <c r="K47" i="130"/>
  <c r="H47" i="130"/>
  <c r="I47" i="130" s="1"/>
  <c r="K59" i="130"/>
  <c r="H59" i="130"/>
  <c r="I59" i="130" s="1"/>
  <c r="K71" i="130"/>
  <c r="H71" i="130"/>
  <c r="I71" i="130" s="1"/>
  <c r="K82" i="130"/>
  <c r="H82" i="130"/>
  <c r="I82" i="130" s="1"/>
  <c r="K88" i="130"/>
  <c r="H88" i="130"/>
  <c r="I88" i="130" s="1"/>
  <c r="K94" i="130"/>
  <c r="H94" i="130"/>
  <c r="I94" i="130" s="1"/>
  <c r="K18" i="130"/>
  <c r="H18" i="130"/>
  <c r="I18" i="130" s="1"/>
  <c r="K24" i="130"/>
  <c r="H24" i="130"/>
  <c r="I24" i="130" s="1"/>
  <c r="K30" i="130"/>
  <c r="H30" i="130"/>
  <c r="I30" i="130" s="1"/>
  <c r="K36" i="130"/>
  <c r="H36" i="130"/>
  <c r="I36" i="130" s="1"/>
  <c r="K42" i="130"/>
  <c r="H42" i="130"/>
  <c r="I42" i="130" s="1"/>
  <c r="K48" i="130"/>
  <c r="H48" i="130"/>
  <c r="I48" i="130" s="1"/>
  <c r="K54" i="130"/>
  <c r="H54" i="130"/>
  <c r="I54" i="130" s="1"/>
  <c r="K60" i="130"/>
  <c r="H60" i="130"/>
  <c r="I60" i="130" s="1"/>
  <c r="K66" i="130"/>
  <c r="H66" i="130"/>
  <c r="I66" i="130" s="1"/>
  <c r="K72" i="130"/>
  <c r="H72" i="130"/>
  <c r="I72" i="130" s="1"/>
  <c r="K77" i="130"/>
  <c r="H77" i="130"/>
  <c r="I77" i="130" s="1"/>
  <c r="K83" i="130"/>
  <c r="H83" i="130"/>
  <c r="I83" i="130" s="1"/>
  <c r="K89" i="130"/>
  <c r="H89" i="130"/>
  <c r="I89" i="130" s="1"/>
  <c r="K95" i="130"/>
  <c r="H95" i="130"/>
  <c r="I95" i="130" s="1"/>
  <c r="K93" i="130"/>
  <c r="H93" i="130"/>
  <c r="I93" i="130" s="1"/>
  <c r="K98" i="130"/>
  <c r="H73" i="110"/>
  <c r="G55" i="130" s="1"/>
  <c r="H85" i="130" l="1"/>
  <c r="I85" i="130" s="1"/>
  <c r="K55" i="130"/>
  <c r="H55" i="130"/>
  <c r="I55" i="130" s="1"/>
  <c r="H15" i="129"/>
  <c r="H15" i="126"/>
  <c r="H133" i="126" s="1"/>
  <c r="H71" i="129" l="1"/>
  <c r="H88" i="129"/>
  <c r="H88" i="125"/>
  <c r="H71" i="125"/>
  <c r="H15" i="125"/>
  <c r="H133" i="125" s="1"/>
  <c r="H70" i="129" l="1"/>
  <c r="G52" i="130" s="1"/>
  <c r="H69" i="129"/>
  <c r="H68" i="129"/>
  <c r="H5" i="129"/>
  <c r="H88" i="110"/>
  <c r="G65" i="130" s="1"/>
  <c r="H71" i="110"/>
  <c r="H69" i="110"/>
  <c r="H68" i="110"/>
  <c r="H15" i="110"/>
  <c r="G12" i="130" s="1"/>
  <c r="H5" i="110"/>
  <c r="K52" i="130" l="1"/>
  <c r="H52" i="130"/>
  <c r="I52" i="130" s="1"/>
  <c r="K65" i="130"/>
  <c r="H65" i="130"/>
  <c r="I65" i="130" s="1"/>
  <c r="K12" i="130"/>
  <c r="H12" i="130"/>
  <c r="I12" i="130" s="1"/>
  <c r="H107" i="129"/>
  <c r="H106" i="129"/>
  <c r="H107" i="123"/>
  <c r="G79" i="130" s="1"/>
  <c r="H106" i="123"/>
  <c r="H79" i="130" l="1"/>
  <c r="I79" i="130" s="1"/>
  <c r="K79" i="130"/>
  <c r="G78" i="130"/>
  <c r="H71" i="117"/>
  <c r="G53" i="130" s="1"/>
  <c r="H69" i="117"/>
  <c r="G51" i="130" s="1"/>
  <c r="H68" i="117"/>
  <c r="G50" i="130" s="1"/>
  <c r="H5" i="117"/>
  <c r="G5" i="130" s="1"/>
  <c r="H50" i="130" l="1"/>
  <c r="I50" i="130" s="1"/>
  <c r="K50" i="130"/>
  <c r="K53" i="130"/>
  <c r="H53" i="130"/>
  <c r="I53" i="130" s="1"/>
  <c r="H78" i="130"/>
  <c r="I78" i="130" s="1"/>
  <c r="K78" i="130"/>
  <c r="H51" i="130"/>
  <c r="I51" i="130" s="1"/>
  <c r="K51" i="130"/>
  <c r="H5" i="130"/>
  <c r="I5" i="130" s="1"/>
  <c r="K5" i="130"/>
  <c r="H104" i="129"/>
  <c r="H102" i="129"/>
  <c r="H104" i="117"/>
  <c r="H102" i="117"/>
  <c r="G74" i="130" l="1"/>
  <c r="G76" i="130"/>
  <c r="M132" i="113"/>
  <c r="N132" i="113" s="1"/>
  <c r="M4" i="113"/>
  <c r="M5" i="113"/>
  <c r="H5" i="91"/>
  <c r="H6" i="91"/>
  <c r="H7" i="91"/>
  <c r="H8" i="91"/>
  <c r="H9" i="91"/>
  <c r="H10" i="91"/>
  <c r="H11" i="91"/>
  <c r="H12" i="91"/>
  <c r="H13" i="91"/>
  <c r="H14" i="91"/>
  <c r="H15" i="91"/>
  <c r="H16" i="91"/>
  <c r="H17" i="91"/>
  <c r="H18" i="91"/>
  <c r="H19" i="91"/>
  <c r="H20" i="91"/>
  <c r="H21" i="91"/>
  <c r="H22" i="91"/>
  <c r="H23" i="91"/>
  <c r="H24" i="91"/>
  <c r="H25" i="91"/>
  <c r="H26" i="91"/>
  <c r="H27" i="91"/>
  <c r="K27" i="91" s="1"/>
  <c r="H28" i="91"/>
  <c r="K28" i="91" s="1"/>
  <c r="H29" i="91"/>
  <c r="K29" i="91" s="1"/>
  <c r="H30" i="91"/>
  <c r="K30" i="91" s="1"/>
  <c r="H31" i="91"/>
  <c r="K31" i="91" s="1"/>
  <c r="H32" i="91"/>
  <c r="K32" i="91" s="1"/>
  <c r="H33" i="91"/>
  <c r="K33" i="91" s="1"/>
  <c r="H34" i="91"/>
  <c r="K34" i="91" s="1"/>
  <c r="H35" i="91"/>
  <c r="K35" i="91" s="1"/>
  <c r="H36" i="91"/>
  <c r="K36" i="91" s="1"/>
  <c r="H37" i="91"/>
  <c r="K37" i="91" s="1"/>
  <c r="H38" i="91"/>
  <c r="K38" i="91" s="1"/>
  <c r="H39" i="91"/>
  <c r="K39" i="91" s="1"/>
  <c r="H40" i="91"/>
  <c r="K40" i="91" s="1"/>
  <c r="H41" i="91"/>
  <c r="K41" i="91" s="1"/>
  <c r="H42" i="91"/>
  <c r="K42" i="91" s="1"/>
  <c r="H43" i="91"/>
  <c r="K43" i="91" s="1"/>
  <c r="H44" i="91"/>
  <c r="K44" i="91" s="1"/>
  <c r="H45" i="91"/>
  <c r="K45" i="91" s="1"/>
  <c r="H46" i="91"/>
  <c r="K46" i="91" s="1"/>
  <c r="H47" i="91"/>
  <c r="K47" i="91" s="1"/>
  <c r="H48" i="91"/>
  <c r="K48" i="91" s="1"/>
  <c r="H49" i="91"/>
  <c r="K49" i="91" s="1"/>
  <c r="H50" i="91"/>
  <c r="K50" i="91" s="1"/>
  <c r="H51" i="91"/>
  <c r="K51" i="91" s="1"/>
  <c r="H52" i="91"/>
  <c r="K52" i="91" s="1"/>
  <c r="H53" i="91"/>
  <c r="K53" i="91" s="1"/>
  <c r="H54" i="91"/>
  <c r="K54" i="91" s="1"/>
  <c r="H55" i="91"/>
  <c r="H56" i="91"/>
  <c r="K56" i="91" s="1"/>
  <c r="H57" i="91"/>
  <c r="K57" i="91" s="1"/>
  <c r="H58" i="91"/>
  <c r="K58" i="91" s="1"/>
  <c r="H59" i="91"/>
  <c r="K59" i="91" s="1"/>
  <c r="H60" i="91"/>
  <c r="K60" i="91" s="1"/>
  <c r="H61" i="91"/>
  <c r="H62" i="91"/>
  <c r="K62" i="91" s="1"/>
  <c r="H63" i="91"/>
  <c r="K63" i="91" s="1"/>
  <c r="H64" i="91"/>
  <c r="K64" i="91" s="1"/>
  <c r="H65" i="91"/>
  <c r="K65" i="91" s="1"/>
  <c r="H66" i="91"/>
  <c r="K66" i="91" s="1"/>
  <c r="H67" i="91"/>
  <c r="K67" i="91" s="1"/>
  <c r="H68" i="91"/>
  <c r="K68" i="91" s="1"/>
  <c r="H69" i="91"/>
  <c r="H70" i="91"/>
  <c r="K70" i="91" s="1"/>
  <c r="H71" i="91"/>
  <c r="K71" i="91" s="1"/>
  <c r="H72" i="91"/>
  <c r="K72" i="91" s="1"/>
  <c r="H73" i="91"/>
  <c r="H74" i="91"/>
  <c r="K74" i="91" s="1"/>
  <c r="H75" i="91"/>
  <c r="K75" i="91" s="1"/>
  <c r="H76" i="91"/>
  <c r="K76" i="91" s="1"/>
  <c r="H77" i="91"/>
  <c r="K77" i="91" s="1"/>
  <c r="H78" i="91"/>
  <c r="K78" i="91" s="1"/>
  <c r="H79" i="91"/>
  <c r="K79" i="91" s="1"/>
  <c r="H80" i="91"/>
  <c r="K80" i="91" s="1"/>
  <c r="H81" i="91"/>
  <c r="K81" i="91" s="1"/>
  <c r="H82" i="91"/>
  <c r="K82" i="91" s="1"/>
  <c r="H83" i="91"/>
  <c r="K83" i="91" s="1"/>
  <c r="H84" i="91"/>
  <c r="K84" i="91" s="1"/>
  <c r="H85" i="91"/>
  <c r="K85" i="91" s="1"/>
  <c r="H86" i="91"/>
  <c r="K86" i="91" s="1"/>
  <c r="H87" i="91"/>
  <c r="K87" i="91" s="1"/>
  <c r="H88" i="91"/>
  <c r="K88" i="91" s="1"/>
  <c r="H89" i="91"/>
  <c r="K89" i="91" s="1"/>
  <c r="H90" i="91"/>
  <c r="K90" i="91" s="1"/>
  <c r="H91" i="91"/>
  <c r="H92" i="91"/>
  <c r="K92" i="91" s="1"/>
  <c r="H93" i="91"/>
  <c r="K93" i="91" s="1"/>
  <c r="H94" i="91"/>
  <c r="K94" i="91" s="1"/>
  <c r="H95" i="91"/>
  <c r="K95" i="91" s="1"/>
  <c r="H96" i="91"/>
  <c r="K96" i="91" s="1"/>
  <c r="H97" i="91"/>
  <c r="K97" i="91" s="1"/>
  <c r="H98" i="91"/>
  <c r="K98" i="91" s="1"/>
  <c r="H99" i="91"/>
  <c r="K99" i="91" s="1"/>
  <c r="H100" i="91"/>
  <c r="K100" i="91" s="1"/>
  <c r="H101" i="91"/>
  <c r="K101" i="91" s="1"/>
  <c r="H102" i="91"/>
  <c r="K102" i="91" s="1"/>
  <c r="H103" i="91"/>
  <c r="K103" i="91" s="1"/>
  <c r="H104" i="91"/>
  <c r="K104" i="91" s="1"/>
  <c r="H105" i="91"/>
  <c r="K105" i="91" s="1"/>
  <c r="H106" i="91"/>
  <c r="K106" i="91" s="1"/>
  <c r="H107" i="91"/>
  <c r="K107" i="91" s="1"/>
  <c r="H108" i="91"/>
  <c r="K108" i="91" s="1"/>
  <c r="H109" i="91"/>
  <c r="H110" i="91"/>
  <c r="K110" i="91" s="1"/>
  <c r="H111" i="91"/>
  <c r="K111" i="91" s="1"/>
  <c r="H112" i="91"/>
  <c r="K112" i="91" s="1"/>
  <c r="H113" i="91"/>
  <c r="K113" i="91" s="1"/>
  <c r="H114" i="91"/>
  <c r="K114" i="91" s="1"/>
  <c r="H115" i="91"/>
  <c r="K115" i="91" s="1"/>
  <c r="H116" i="91"/>
  <c r="K116" i="91" s="1"/>
  <c r="H117" i="91"/>
  <c r="K117" i="91" s="1"/>
  <c r="H118" i="91"/>
  <c r="K118" i="91" s="1"/>
  <c r="H119" i="91"/>
  <c r="K119" i="91" s="1"/>
  <c r="H120" i="91"/>
  <c r="K120" i="91" s="1"/>
  <c r="H121" i="91"/>
  <c r="K121" i="91" s="1"/>
  <c r="H122" i="91"/>
  <c r="K122" i="91" s="1"/>
  <c r="H123" i="91"/>
  <c r="K123" i="91" s="1"/>
  <c r="H124" i="91"/>
  <c r="K124" i="91" s="1"/>
  <c r="H125" i="91"/>
  <c r="K125" i="91" s="1"/>
  <c r="H126" i="91"/>
  <c r="K126" i="91" s="1"/>
  <c r="H127" i="91"/>
  <c r="H128" i="91"/>
  <c r="K128" i="91" s="1"/>
  <c r="H129" i="91"/>
  <c r="K129" i="91" s="1"/>
  <c r="H130" i="91"/>
  <c r="K130" i="91" s="1"/>
  <c r="H131" i="91"/>
  <c r="K131" i="91" s="1"/>
  <c r="H132" i="91"/>
  <c r="K132" i="91" s="1"/>
  <c r="H4" i="91"/>
  <c r="E104" i="91"/>
  <c r="H1" i="91"/>
  <c r="D1" i="91"/>
  <c r="I132" i="129"/>
  <c r="J132" i="129" s="1"/>
  <c r="I131" i="129"/>
  <c r="J131" i="129" s="1"/>
  <c r="I130" i="129"/>
  <c r="J130" i="129" s="1"/>
  <c r="I129" i="129"/>
  <c r="J129" i="129" s="1"/>
  <c r="I128" i="129"/>
  <c r="J128" i="129" s="1"/>
  <c r="I127" i="129"/>
  <c r="J127" i="129" s="1"/>
  <c r="I126" i="129"/>
  <c r="J126" i="129" s="1"/>
  <c r="I125" i="129"/>
  <c r="J125" i="129" s="1"/>
  <c r="I124" i="129"/>
  <c r="J124" i="129" s="1"/>
  <c r="I123" i="129"/>
  <c r="J123" i="129" s="1"/>
  <c r="I122" i="129"/>
  <c r="J122" i="129" s="1"/>
  <c r="I121" i="129"/>
  <c r="J121" i="129" s="1"/>
  <c r="I120" i="129"/>
  <c r="J120" i="129" s="1"/>
  <c r="I119" i="129"/>
  <c r="J119" i="129" s="1"/>
  <c r="I118" i="129"/>
  <c r="J118" i="129" s="1"/>
  <c r="I117" i="129"/>
  <c r="J117" i="129" s="1"/>
  <c r="I116" i="129"/>
  <c r="J116" i="129" s="1"/>
  <c r="I115" i="129"/>
  <c r="J115" i="129" s="1"/>
  <c r="I114" i="129"/>
  <c r="J114" i="129" s="1"/>
  <c r="I113" i="129"/>
  <c r="J113" i="129" s="1"/>
  <c r="I112" i="129"/>
  <c r="J112" i="129" s="1"/>
  <c r="I111" i="129"/>
  <c r="J111" i="129" s="1"/>
  <c r="I110" i="129"/>
  <c r="J110" i="129" s="1"/>
  <c r="I109" i="129"/>
  <c r="J109" i="129" s="1"/>
  <c r="I108" i="129"/>
  <c r="J108" i="129" s="1"/>
  <c r="I107" i="129"/>
  <c r="J107" i="129" s="1"/>
  <c r="I106" i="129"/>
  <c r="J106" i="129" s="1"/>
  <c r="I105" i="129"/>
  <c r="J105" i="129" s="1"/>
  <c r="I104" i="129"/>
  <c r="J104" i="129" s="1"/>
  <c r="E104" i="129"/>
  <c r="I103" i="129"/>
  <c r="J103" i="129" s="1"/>
  <c r="I102" i="129"/>
  <c r="J102" i="129" s="1"/>
  <c r="I101" i="129"/>
  <c r="J101" i="129" s="1"/>
  <c r="I100" i="129"/>
  <c r="J100" i="129" s="1"/>
  <c r="I99" i="129"/>
  <c r="J99" i="129" s="1"/>
  <c r="I98" i="129"/>
  <c r="J98" i="129" s="1"/>
  <c r="I97" i="129"/>
  <c r="J97" i="129" s="1"/>
  <c r="I96" i="129"/>
  <c r="J96" i="129" s="1"/>
  <c r="I95" i="129"/>
  <c r="J95" i="129" s="1"/>
  <c r="I94" i="129"/>
  <c r="J94" i="129" s="1"/>
  <c r="I93" i="129"/>
  <c r="J93" i="129" s="1"/>
  <c r="I92" i="129"/>
  <c r="J92" i="129" s="1"/>
  <c r="I91" i="129"/>
  <c r="J91" i="129" s="1"/>
  <c r="I90" i="129"/>
  <c r="J90" i="129" s="1"/>
  <c r="I89" i="129"/>
  <c r="J89" i="129" s="1"/>
  <c r="I88" i="129"/>
  <c r="J88" i="129" s="1"/>
  <c r="I87" i="129"/>
  <c r="J87" i="129" s="1"/>
  <c r="I86" i="129"/>
  <c r="J86" i="129" s="1"/>
  <c r="I85" i="129"/>
  <c r="J85" i="129" s="1"/>
  <c r="I84" i="129"/>
  <c r="J84" i="129" s="1"/>
  <c r="I83" i="129"/>
  <c r="J83" i="129" s="1"/>
  <c r="I82" i="129"/>
  <c r="J82" i="129" s="1"/>
  <c r="I81" i="129"/>
  <c r="J81" i="129" s="1"/>
  <c r="I80" i="129"/>
  <c r="J80" i="129" s="1"/>
  <c r="I79" i="129"/>
  <c r="J79" i="129" s="1"/>
  <c r="I78" i="129"/>
  <c r="J78" i="129" s="1"/>
  <c r="I77" i="129"/>
  <c r="J77" i="129" s="1"/>
  <c r="I76" i="129"/>
  <c r="J76" i="129" s="1"/>
  <c r="I75" i="129"/>
  <c r="J75" i="129" s="1"/>
  <c r="I74" i="129"/>
  <c r="J74" i="129" s="1"/>
  <c r="I73" i="129"/>
  <c r="J73" i="129" s="1"/>
  <c r="I72" i="129"/>
  <c r="J72" i="129" s="1"/>
  <c r="I71" i="129"/>
  <c r="J71" i="129" s="1"/>
  <c r="I70" i="129"/>
  <c r="J70" i="129" s="1"/>
  <c r="I69" i="129"/>
  <c r="J69" i="129" s="1"/>
  <c r="I68" i="129"/>
  <c r="J68" i="129" s="1"/>
  <c r="I67" i="129"/>
  <c r="J67" i="129" s="1"/>
  <c r="I66" i="129"/>
  <c r="J66" i="129" s="1"/>
  <c r="I65" i="129"/>
  <c r="J65" i="129" s="1"/>
  <c r="I64" i="129"/>
  <c r="J64" i="129" s="1"/>
  <c r="I63" i="129"/>
  <c r="J63" i="129" s="1"/>
  <c r="I62" i="129"/>
  <c r="J62" i="129" s="1"/>
  <c r="I61" i="129"/>
  <c r="J61" i="129" s="1"/>
  <c r="I60" i="129"/>
  <c r="J60" i="129" s="1"/>
  <c r="I59" i="129"/>
  <c r="J59" i="129" s="1"/>
  <c r="I58" i="129"/>
  <c r="J58" i="129" s="1"/>
  <c r="I57" i="129"/>
  <c r="J57" i="129" s="1"/>
  <c r="I56" i="129"/>
  <c r="J56" i="129" s="1"/>
  <c r="I55" i="129"/>
  <c r="J55" i="129" s="1"/>
  <c r="I54" i="129"/>
  <c r="J54" i="129" s="1"/>
  <c r="I53" i="129"/>
  <c r="J53" i="129" s="1"/>
  <c r="I52" i="129"/>
  <c r="J52" i="129" s="1"/>
  <c r="I51" i="129"/>
  <c r="J51" i="129" s="1"/>
  <c r="I50" i="129"/>
  <c r="J50" i="129" s="1"/>
  <c r="I49" i="129"/>
  <c r="J49" i="129" s="1"/>
  <c r="I48" i="129"/>
  <c r="J48" i="129" s="1"/>
  <c r="I47" i="129"/>
  <c r="J47" i="129" s="1"/>
  <c r="I46" i="129"/>
  <c r="J46" i="129" s="1"/>
  <c r="I45" i="129"/>
  <c r="J45" i="129" s="1"/>
  <c r="I44" i="129"/>
  <c r="J44" i="129" s="1"/>
  <c r="I43" i="129"/>
  <c r="J43" i="129" s="1"/>
  <c r="I42" i="129"/>
  <c r="J42" i="129" s="1"/>
  <c r="I41" i="129"/>
  <c r="J41" i="129" s="1"/>
  <c r="I40" i="129"/>
  <c r="J40" i="129" s="1"/>
  <c r="I39" i="129"/>
  <c r="J39" i="129" s="1"/>
  <c r="I38" i="129"/>
  <c r="J38" i="129" s="1"/>
  <c r="I37" i="129"/>
  <c r="J37" i="129" s="1"/>
  <c r="I36" i="129"/>
  <c r="J36" i="129" s="1"/>
  <c r="I35" i="129"/>
  <c r="J35" i="129" s="1"/>
  <c r="I34" i="129"/>
  <c r="J34" i="129" s="1"/>
  <c r="I33" i="129"/>
  <c r="J33" i="129" s="1"/>
  <c r="I32" i="129"/>
  <c r="J32" i="129" s="1"/>
  <c r="I31" i="129"/>
  <c r="J31" i="129" s="1"/>
  <c r="I30" i="129"/>
  <c r="J30" i="129" s="1"/>
  <c r="I29" i="129"/>
  <c r="J29" i="129" s="1"/>
  <c r="I28" i="129"/>
  <c r="J28" i="129" s="1"/>
  <c r="I27" i="129"/>
  <c r="J27" i="129" s="1"/>
  <c r="I26" i="129"/>
  <c r="J26" i="129" s="1"/>
  <c r="I25" i="129"/>
  <c r="J25" i="129" s="1"/>
  <c r="I24" i="129"/>
  <c r="J24" i="129" s="1"/>
  <c r="I23" i="129"/>
  <c r="J23" i="129" s="1"/>
  <c r="I22" i="129"/>
  <c r="J22" i="129" s="1"/>
  <c r="I21" i="129"/>
  <c r="J21" i="129" s="1"/>
  <c r="I20" i="129"/>
  <c r="J20" i="129" s="1"/>
  <c r="I19" i="129"/>
  <c r="J19" i="129" s="1"/>
  <c r="I18" i="129"/>
  <c r="J18" i="129" s="1"/>
  <c r="I17" i="129"/>
  <c r="J17" i="129" s="1"/>
  <c r="I16" i="129"/>
  <c r="J16" i="129" s="1"/>
  <c r="I15" i="129"/>
  <c r="J15" i="129" s="1"/>
  <c r="I14" i="129"/>
  <c r="J14" i="129" s="1"/>
  <c r="I13" i="129"/>
  <c r="J13" i="129" s="1"/>
  <c r="I12" i="129"/>
  <c r="J12" i="129" s="1"/>
  <c r="I11" i="129"/>
  <c r="J11" i="129" s="1"/>
  <c r="I10" i="129"/>
  <c r="J10" i="129" s="1"/>
  <c r="I9" i="129"/>
  <c r="J9" i="129" s="1"/>
  <c r="I8" i="129"/>
  <c r="J8" i="129" s="1"/>
  <c r="I7" i="129"/>
  <c r="J7" i="129" s="1"/>
  <c r="I6" i="129"/>
  <c r="J6" i="129" s="1"/>
  <c r="I5" i="129"/>
  <c r="J5" i="129" s="1"/>
  <c r="I4" i="129"/>
  <c r="J4" i="129" s="1"/>
  <c r="I132" i="128"/>
  <c r="J132" i="128" s="1"/>
  <c r="I131" i="128"/>
  <c r="J131" i="128" s="1"/>
  <c r="I130" i="128"/>
  <c r="J130" i="128" s="1"/>
  <c r="I129" i="128"/>
  <c r="J129" i="128" s="1"/>
  <c r="I128" i="128"/>
  <c r="J128" i="128" s="1"/>
  <c r="I127" i="128"/>
  <c r="J127" i="128" s="1"/>
  <c r="I126" i="128"/>
  <c r="J126" i="128" s="1"/>
  <c r="I125" i="128"/>
  <c r="J125" i="128" s="1"/>
  <c r="I124" i="128"/>
  <c r="J124" i="128" s="1"/>
  <c r="I123" i="128"/>
  <c r="J123" i="128" s="1"/>
  <c r="I122" i="128"/>
  <c r="J122" i="128" s="1"/>
  <c r="I121" i="128"/>
  <c r="J121" i="128" s="1"/>
  <c r="I120" i="128"/>
  <c r="J120" i="128" s="1"/>
  <c r="I119" i="128"/>
  <c r="J119" i="128" s="1"/>
  <c r="I118" i="128"/>
  <c r="J118" i="128" s="1"/>
  <c r="I117" i="128"/>
  <c r="J117" i="128" s="1"/>
  <c r="I116" i="128"/>
  <c r="J116" i="128" s="1"/>
  <c r="I115" i="128"/>
  <c r="J115" i="128" s="1"/>
  <c r="I114" i="128"/>
  <c r="J114" i="128" s="1"/>
  <c r="I113" i="128"/>
  <c r="J113" i="128" s="1"/>
  <c r="I112" i="128"/>
  <c r="J112" i="128" s="1"/>
  <c r="I111" i="128"/>
  <c r="J111" i="128" s="1"/>
  <c r="I110" i="128"/>
  <c r="J110" i="128" s="1"/>
  <c r="I109" i="128"/>
  <c r="J109" i="128" s="1"/>
  <c r="I108" i="128"/>
  <c r="J108" i="128" s="1"/>
  <c r="I107" i="128"/>
  <c r="J107" i="128" s="1"/>
  <c r="I106" i="128"/>
  <c r="J106" i="128" s="1"/>
  <c r="I105" i="128"/>
  <c r="J105" i="128" s="1"/>
  <c r="I104" i="128"/>
  <c r="J104" i="128" s="1"/>
  <c r="E104" i="128"/>
  <c r="I103" i="128"/>
  <c r="J103" i="128" s="1"/>
  <c r="I102" i="128"/>
  <c r="J102" i="128" s="1"/>
  <c r="I101" i="128"/>
  <c r="J101" i="128" s="1"/>
  <c r="I100" i="128"/>
  <c r="J100" i="128" s="1"/>
  <c r="I99" i="128"/>
  <c r="J99" i="128" s="1"/>
  <c r="I98" i="128"/>
  <c r="J98" i="128" s="1"/>
  <c r="I97" i="128"/>
  <c r="J97" i="128" s="1"/>
  <c r="I96" i="128"/>
  <c r="J96" i="128" s="1"/>
  <c r="I95" i="128"/>
  <c r="J95" i="128" s="1"/>
  <c r="I94" i="128"/>
  <c r="J94" i="128" s="1"/>
  <c r="I93" i="128"/>
  <c r="J93" i="128" s="1"/>
  <c r="I92" i="128"/>
  <c r="J92" i="128" s="1"/>
  <c r="I91" i="128"/>
  <c r="J91" i="128" s="1"/>
  <c r="I90" i="128"/>
  <c r="J90" i="128" s="1"/>
  <c r="I89" i="128"/>
  <c r="J89" i="128" s="1"/>
  <c r="I88" i="128"/>
  <c r="J88" i="128" s="1"/>
  <c r="I87" i="128"/>
  <c r="J87" i="128" s="1"/>
  <c r="I86" i="128"/>
  <c r="J86" i="128" s="1"/>
  <c r="I85" i="128"/>
  <c r="J85" i="128" s="1"/>
  <c r="I84" i="128"/>
  <c r="J84" i="128" s="1"/>
  <c r="I83" i="128"/>
  <c r="J83" i="128" s="1"/>
  <c r="I82" i="128"/>
  <c r="J82" i="128" s="1"/>
  <c r="I81" i="128"/>
  <c r="J81" i="128" s="1"/>
  <c r="I80" i="128"/>
  <c r="J80" i="128" s="1"/>
  <c r="I79" i="128"/>
  <c r="J79" i="128" s="1"/>
  <c r="I78" i="128"/>
  <c r="J78" i="128" s="1"/>
  <c r="I77" i="128"/>
  <c r="J77" i="128" s="1"/>
  <c r="I76" i="128"/>
  <c r="J76" i="128" s="1"/>
  <c r="I75" i="128"/>
  <c r="J75" i="128" s="1"/>
  <c r="I74" i="128"/>
  <c r="J74" i="128" s="1"/>
  <c r="I73" i="128"/>
  <c r="J73" i="128" s="1"/>
  <c r="I72" i="128"/>
  <c r="J72" i="128" s="1"/>
  <c r="I71" i="128"/>
  <c r="J71" i="128" s="1"/>
  <c r="I70" i="128"/>
  <c r="J70" i="128" s="1"/>
  <c r="I69" i="128"/>
  <c r="J69" i="128" s="1"/>
  <c r="I68" i="128"/>
  <c r="J68" i="128" s="1"/>
  <c r="I67" i="128"/>
  <c r="J67" i="128" s="1"/>
  <c r="I66" i="128"/>
  <c r="J66" i="128" s="1"/>
  <c r="I65" i="128"/>
  <c r="J65" i="128" s="1"/>
  <c r="I64" i="128"/>
  <c r="J64" i="128" s="1"/>
  <c r="I63" i="128"/>
  <c r="J63" i="128" s="1"/>
  <c r="I62" i="128"/>
  <c r="J62" i="128" s="1"/>
  <c r="I61" i="128"/>
  <c r="J61" i="128" s="1"/>
  <c r="I60" i="128"/>
  <c r="J60" i="128" s="1"/>
  <c r="I59" i="128"/>
  <c r="J59" i="128" s="1"/>
  <c r="I58" i="128"/>
  <c r="J58" i="128" s="1"/>
  <c r="I57" i="128"/>
  <c r="J57" i="128" s="1"/>
  <c r="I56" i="128"/>
  <c r="J56" i="128" s="1"/>
  <c r="I55" i="128"/>
  <c r="J55" i="128" s="1"/>
  <c r="I54" i="128"/>
  <c r="J54" i="128" s="1"/>
  <c r="I53" i="128"/>
  <c r="J53" i="128" s="1"/>
  <c r="I52" i="128"/>
  <c r="J52" i="128" s="1"/>
  <c r="I51" i="128"/>
  <c r="J51" i="128" s="1"/>
  <c r="I50" i="128"/>
  <c r="J50" i="128" s="1"/>
  <c r="I49" i="128"/>
  <c r="J49" i="128" s="1"/>
  <c r="I48" i="128"/>
  <c r="J48" i="128" s="1"/>
  <c r="I47" i="128"/>
  <c r="J47" i="128" s="1"/>
  <c r="I46" i="128"/>
  <c r="J46" i="128" s="1"/>
  <c r="I45" i="128"/>
  <c r="J45" i="128" s="1"/>
  <c r="I44" i="128"/>
  <c r="J44" i="128" s="1"/>
  <c r="I43" i="128"/>
  <c r="J43" i="128" s="1"/>
  <c r="I42" i="128"/>
  <c r="J42" i="128" s="1"/>
  <c r="I41" i="128"/>
  <c r="J41" i="128" s="1"/>
  <c r="I40" i="128"/>
  <c r="J40" i="128" s="1"/>
  <c r="I39" i="128"/>
  <c r="J39" i="128" s="1"/>
  <c r="I38" i="128"/>
  <c r="J38" i="128" s="1"/>
  <c r="I37" i="128"/>
  <c r="J37" i="128" s="1"/>
  <c r="I36" i="128"/>
  <c r="J36" i="128" s="1"/>
  <c r="I35" i="128"/>
  <c r="J35" i="128" s="1"/>
  <c r="I34" i="128"/>
  <c r="J34" i="128" s="1"/>
  <c r="I33" i="128"/>
  <c r="J33" i="128" s="1"/>
  <c r="I32" i="128"/>
  <c r="J32" i="128" s="1"/>
  <c r="I31" i="128"/>
  <c r="J31" i="128" s="1"/>
  <c r="I30" i="128"/>
  <c r="J30" i="128" s="1"/>
  <c r="I29" i="128"/>
  <c r="J29" i="128" s="1"/>
  <c r="I28" i="128"/>
  <c r="J28" i="128" s="1"/>
  <c r="I27" i="128"/>
  <c r="J27" i="128" s="1"/>
  <c r="I26" i="128"/>
  <c r="J26" i="128" s="1"/>
  <c r="I25" i="128"/>
  <c r="J25" i="128" s="1"/>
  <c r="I24" i="128"/>
  <c r="J24" i="128" s="1"/>
  <c r="I23" i="128"/>
  <c r="J23" i="128" s="1"/>
  <c r="I22" i="128"/>
  <c r="J22" i="128" s="1"/>
  <c r="I21" i="128"/>
  <c r="J21" i="128" s="1"/>
  <c r="I20" i="128"/>
  <c r="J20" i="128" s="1"/>
  <c r="I19" i="128"/>
  <c r="J19" i="128" s="1"/>
  <c r="I18" i="128"/>
  <c r="J18" i="128" s="1"/>
  <c r="I17" i="128"/>
  <c r="J17" i="128" s="1"/>
  <c r="I16" i="128"/>
  <c r="J16" i="128" s="1"/>
  <c r="I15" i="128"/>
  <c r="J15" i="128" s="1"/>
  <c r="I14" i="128"/>
  <c r="J14" i="128" s="1"/>
  <c r="I13" i="128"/>
  <c r="J13" i="128" s="1"/>
  <c r="I12" i="128"/>
  <c r="J12" i="128" s="1"/>
  <c r="I11" i="128"/>
  <c r="J11" i="128" s="1"/>
  <c r="I10" i="128"/>
  <c r="J10" i="128" s="1"/>
  <c r="I9" i="128"/>
  <c r="J9" i="128" s="1"/>
  <c r="I8" i="128"/>
  <c r="J8" i="128" s="1"/>
  <c r="I7" i="128"/>
  <c r="J7" i="128" s="1"/>
  <c r="I6" i="128"/>
  <c r="J6" i="128" s="1"/>
  <c r="I5" i="128"/>
  <c r="J5" i="128" s="1"/>
  <c r="I4" i="128"/>
  <c r="J4" i="128" s="1"/>
  <c r="I132" i="127"/>
  <c r="J132" i="127" s="1"/>
  <c r="I131" i="127"/>
  <c r="J131" i="127" s="1"/>
  <c r="I130" i="127"/>
  <c r="J130" i="127" s="1"/>
  <c r="I129" i="127"/>
  <c r="J129" i="127" s="1"/>
  <c r="I128" i="127"/>
  <c r="J128" i="127" s="1"/>
  <c r="I127" i="127"/>
  <c r="J127" i="127" s="1"/>
  <c r="I126" i="127"/>
  <c r="J126" i="127" s="1"/>
  <c r="I125" i="127"/>
  <c r="J125" i="127" s="1"/>
  <c r="I124" i="127"/>
  <c r="J124" i="127" s="1"/>
  <c r="I123" i="127"/>
  <c r="J123" i="127" s="1"/>
  <c r="I122" i="127"/>
  <c r="J122" i="127" s="1"/>
  <c r="I121" i="127"/>
  <c r="J121" i="127" s="1"/>
  <c r="I120" i="127"/>
  <c r="J120" i="127" s="1"/>
  <c r="I119" i="127"/>
  <c r="J119" i="127" s="1"/>
  <c r="I118" i="127"/>
  <c r="J118" i="127" s="1"/>
  <c r="I117" i="127"/>
  <c r="J117" i="127" s="1"/>
  <c r="I116" i="127"/>
  <c r="J116" i="127" s="1"/>
  <c r="I115" i="127"/>
  <c r="J115" i="127" s="1"/>
  <c r="I114" i="127"/>
  <c r="J114" i="127" s="1"/>
  <c r="I113" i="127"/>
  <c r="J113" i="127" s="1"/>
  <c r="I112" i="127"/>
  <c r="J112" i="127" s="1"/>
  <c r="I111" i="127"/>
  <c r="J111" i="127" s="1"/>
  <c r="I110" i="127"/>
  <c r="J110" i="127" s="1"/>
  <c r="I109" i="127"/>
  <c r="J109" i="127" s="1"/>
  <c r="I108" i="127"/>
  <c r="J108" i="127" s="1"/>
  <c r="I107" i="127"/>
  <c r="J107" i="127" s="1"/>
  <c r="I106" i="127"/>
  <c r="J106" i="127" s="1"/>
  <c r="I105" i="127"/>
  <c r="J105" i="127" s="1"/>
  <c r="I104" i="127"/>
  <c r="J104" i="127" s="1"/>
  <c r="E104" i="127"/>
  <c r="I103" i="127"/>
  <c r="J103" i="127" s="1"/>
  <c r="I102" i="127"/>
  <c r="J102" i="127" s="1"/>
  <c r="I101" i="127"/>
  <c r="J101" i="127" s="1"/>
  <c r="I100" i="127"/>
  <c r="J100" i="127" s="1"/>
  <c r="I99" i="127"/>
  <c r="J99" i="127" s="1"/>
  <c r="I98" i="127"/>
  <c r="J98" i="127" s="1"/>
  <c r="I97" i="127"/>
  <c r="J97" i="127" s="1"/>
  <c r="I96" i="127"/>
  <c r="J96" i="127" s="1"/>
  <c r="I95" i="127"/>
  <c r="J95" i="127" s="1"/>
  <c r="I94" i="127"/>
  <c r="J94" i="127" s="1"/>
  <c r="I93" i="127"/>
  <c r="J93" i="127" s="1"/>
  <c r="I92" i="127"/>
  <c r="J92" i="127" s="1"/>
  <c r="I91" i="127"/>
  <c r="J91" i="127" s="1"/>
  <c r="I90" i="127"/>
  <c r="J90" i="127" s="1"/>
  <c r="I89" i="127"/>
  <c r="J89" i="127" s="1"/>
  <c r="I88" i="127"/>
  <c r="J88" i="127" s="1"/>
  <c r="I87" i="127"/>
  <c r="J87" i="127" s="1"/>
  <c r="I86" i="127"/>
  <c r="J86" i="127" s="1"/>
  <c r="I85" i="127"/>
  <c r="J85" i="127" s="1"/>
  <c r="I84" i="127"/>
  <c r="J84" i="127" s="1"/>
  <c r="I83" i="127"/>
  <c r="J83" i="127" s="1"/>
  <c r="I82" i="127"/>
  <c r="J82" i="127" s="1"/>
  <c r="I81" i="127"/>
  <c r="J81" i="127" s="1"/>
  <c r="I80" i="127"/>
  <c r="J80" i="127" s="1"/>
  <c r="I79" i="127"/>
  <c r="J79" i="127" s="1"/>
  <c r="I78" i="127"/>
  <c r="J78" i="127" s="1"/>
  <c r="I77" i="127"/>
  <c r="J77" i="127" s="1"/>
  <c r="I76" i="127"/>
  <c r="J76" i="127" s="1"/>
  <c r="I75" i="127"/>
  <c r="J75" i="127" s="1"/>
  <c r="I74" i="127"/>
  <c r="J74" i="127" s="1"/>
  <c r="I73" i="127"/>
  <c r="J73" i="127" s="1"/>
  <c r="I72" i="127"/>
  <c r="J72" i="127" s="1"/>
  <c r="I71" i="127"/>
  <c r="J71" i="127" s="1"/>
  <c r="I70" i="127"/>
  <c r="J70" i="127" s="1"/>
  <c r="I69" i="127"/>
  <c r="J69" i="127" s="1"/>
  <c r="I68" i="127"/>
  <c r="J68" i="127" s="1"/>
  <c r="I67" i="127"/>
  <c r="J67" i="127" s="1"/>
  <c r="I66" i="127"/>
  <c r="J66" i="127" s="1"/>
  <c r="I65" i="127"/>
  <c r="J65" i="127" s="1"/>
  <c r="I64" i="127"/>
  <c r="J64" i="127" s="1"/>
  <c r="I63" i="127"/>
  <c r="J63" i="127" s="1"/>
  <c r="I62" i="127"/>
  <c r="J62" i="127" s="1"/>
  <c r="I61" i="127"/>
  <c r="J61" i="127" s="1"/>
  <c r="I60" i="127"/>
  <c r="J60" i="127" s="1"/>
  <c r="I59" i="127"/>
  <c r="J59" i="127" s="1"/>
  <c r="I58" i="127"/>
  <c r="J58" i="127" s="1"/>
  <c r="I57" i="127"/>
  <c r="J57" i="127" s="1"/>
  <c r="I56" i="127"/>
  <c r="J56" i="127" s="1"/>
  <c r="I55" i="127"/>
  <c r="J55" i="127" s="1"/>
  <c r="I54" i="127"/>
  <c r="J54" i="127" s="1"/>
  <c r="I53" i="127"/>
  <c r="J53" i="127" s="1"/>
  <c r="I52" i="127"/>
  <c r="J52" i="127" s="1"/>
  <c r="I51" i="127"/>
  <c r="J51" i="127" s="1"/>
  <c r="I50" i="127"/>
  <c r="J50" i="127" s="1"/>
  <c r="I49" i="127"/>
  <c r="J49" i="127" s="1"/>
  <c r="I48" i="127"/>
  <c r="J48" i="127" s="1"/>
  <c r="I47" i="127"/>
  <c r="J47" i="127" s="1"/>
  <c r="I46" i="127"/>
  <c r="J46" i="127" s="1"/>
  <c r="I45" i="127"/>
  <c r="J45" i="127" s="1"/>
  <c r="I44" i="127"/>
  <c r="J44" i="127" s="1"/>
  <c r="I43" i="127"/>
  <c r="J43" i="127" s="1"/>
  <c r="I42" i="127"/>
  <c r="J42" i="127" s="1"/>
  <c r="I41" i="127"/>
  <c r="J41" i="127" s="1"/>
  <c r="I40" i="127"/>
  <c r="J40" i="127" s="1"/>
  <c r="I39" i="127"/>
  <c r="J39" i="127" s="1"/>
  <c r="I38" i="127"/>
  <c r="J38" i="127" s="1"/>
  <c r="I37" i="127"/>
  <c r="J37" i="127" s="1"/>
  <c r="I36" i="127"/>
  <c r="J36" i="127" s="1"/>
  <c r="I35" i="127"/>
  <c r="J35" i="127" s="1"/>
  <c r="I34" i="127"/>
  <c r="J34" i="127" s="1"/>
  <c r="I33" i="127"/>
  <c r="J33" i="127" s="1"/>
  <c r="I32" i="127"/>
  <c r="J32" i="127" s="1"/>
  <c r="I31" i="127"/>
  <c r="J31" i="127" s="1"/>
  <c r="I30" i="127"/>
  <c r="J30" i="127" s="1"/>
  <c r="I29" i="127"/>
  <c r="J29" i="127" s="1"/>
  <c r="I28" i="127"/>
  <c r="J28" i="127" s="1"/>
  <c r="I27" i="127"/>
  <c r="J27" i="127" s="1"/>
  <c r="I26" i="127"/>
  <c r="J26" i="127" s="1"/>
  <c r="I25" i="127"/>
  <c r="J25" i="127" s="1"/>
  <c r="I24" i="127"/>
  <c r="J24" i="127" s="1"/>
  <c r="I23" i="127"/>
  <c r="J23" i="127" s="1"/>
  <c r="I22" i="127"/>
  <c r="J22" i="127" s="1"/>
  <c r="I21" i="127"/>
  <c r="J21" i="127" s="1"/>
  <c r="I20" i="127"/>
  <c r="J20" i="127" s="1"/>
  <c r="I19" i="127"/>
  <c r="J19" i="127" s="1"/>
  <c r="I18" i="127"/>
  <c r="J18" i="127" s="1"/>
  <c r="I17" i="127"/>
  <c r="J17" i="127" s="1"/>
  <c r="I16" i="127"/>
  <c r="J16" i="127" s="1"/>
  <c r="I15" i="127"/>
  <c r="J15" i="127" s="1"/>
  <c r="I14" i="127"/>
  <c r="J14" i="127" s="1"/>
  <c r="I13" i="127"/>
  <c r="J13" i="127" s="1"/>
  <c r="I12" i="127"/>
  <c r="J12" i="127" s="1"/>
  <c r="I11" i="127"/>
  <c r="J11" i="127" s="1"/>
  <c r="I10" i="127"/>
  <c r="J10" i="127" s="1"/>
  <c r="I9" i="127"/>
  <c r="J9" i="127" s="1"/>
  <c r="I8" i="127"/>
  <c r="J8" i="127" s="1"/>
  <c r="I7" i="127"/>
  <c r="J7" i="127" s="1"/>
  <c r="I6" i="127"/>
  <c r="J6" i="127" s="1"/>
  <c r="I5" i="127"/>
  <c r="J5" i="127" s="1"/>
  <c r="I4" i="127"/>
  <c r="I132" i="126"/>
  <c r="J132" i="126" s="1"/>
  <c r="I131" i="126"/>
  <c r="J131" i="126" s="1"/>
  <c r="I130" i="126"/>
  <c r="J130" i="126" s="1"/>
  <c r="I129" i="126"/>
  <c r="J129" i="126" s="1"/>
  <c r="I128" i="126"/>
  <c r="J128" i="126" s="1"/>
  <c r="I127" i="126"/>
  <c r="J127" i="126" s="1"/>
  <c r="I126" i="126"/>
  <c r="J126" i="126" s="1"/>
  <c r="I125" i="126"/>
  <c r="J125" i="126" s="1"/>
  <c r="I124" i="126"/>
  <c r="J124" i="126" s="1"/>
  <c r="I123" i="126"/>
  <c r="J123" i="126" s="1"/>
  <c r="I122" i="126"/>
  <c r="J122" i="126" s="1"/>
  <c r="I121" i="126"/>
  <c r="J121" i="126" s="1"/>
  <c r="I120" i="126"/>
  <c r="J120" i="126" s="1"/>
  <c r="I119" i="126"/>
  <c r="J119" i="126" s="1"/>
  <c r="J118" i="126"/>
  <c r="I117" i="126"/>
  <c r="J117" i="126" s="1"/>
  <c r="I116" i="126"/>
  <c r="J116" i="126" s="1"/>
  <c r="I115" i="126"/>
  <c r="J115" i="126" s="1"/>
  <c r="I114" i="126"/>
  <c r="J114" i="126" s="1"/>
  <c r="I113" i="126"/>
  <c r="J113" i="126" s="1"/>
  <c r="I112" i="126"/>
  <c r="J112" i="126" s="1"/>
  <c r="I111" i="126"/>
  <c r="J111" i="126" s="1"/>
  <c r="I110" i="126"/>
  <c r="J110" i="126" s="1"/>
  <c r="I109" i="126"/>
  <c r="J109" i="126" s="1"/>
  <c r="I108" i="126"/>
  <c r="J108" i="126" s="1"/>
  <c r="I107" i="126"/>
  <c r="J107" i="126" s="1"/>
  <c r="I106" i="126"/>
  <c r="J106" i="126" s="1"/>
  <c r="I105" i="126"/>
  <c r="J105" i="126" s="1"/>
  <c r="I104" i="126"/>
  <c r="J104" i="126" s="1"/>
  <c r="E104" i="126"/>
  <c r="I103" i="126"/>
  <c r="J103" i="126" s="1"/>
  <c r="I102" i="126"/>
  <c r="J102" i="126" s="1"/>
  <c r="I101" i="126"/>
  <c r="J101" i="126" s="1"/>
  <c r="I100" i="126"/>
  <c r="J100" i="126" s="1"/>
  <c r="I99" i="126"/>
  <c r="J99" i="126" s="1"/>
  <c r="I98" i="126"/>
  <c r="J98" i="126" s="1"/>
  <c r="I97" i="126"/>
  <c r="J97" i="126" s="1"/>
  <c r="I96" i="126"/>
  <c r="J96" i="126" s="1"/>
  <c r="I95" i="126"/>
  <c r="J95" i="126" s="1"/>
  <c r="I94" i="126"/>
  <c r="J94" i="126" s="1"/>
  <c r="I93" i="126"/>
  <c r="J93" i="126" s="1"/>
  <c r="I92" i="126"/>
  <c r="J92" i="126" s="1"/>
  <c r="I91" i="126"/>
  <c r="J91" i="126" s="1"/>
  <c r="I90" i="126"/>
  <c r="J90" i="126" s="1"/>
  <c r="I89" i="126"/>
  <c r="J89" i="126" s="1"/>
  <c r="I88" i="126"/>
  <c r="J88" i="126" s="1"/>
  <c r="I87" i="126"/>
  <c r="J87" i="126" s="1"/>
  <c r="I86" i="126"/>
  <c r="J86" i="126" s="1"/>
  <c r="I85" i="126"/>
  <c r="J85" i="126" s="1"/>
  <c r="I84" i="126"/>
  <c r="J84" i="126" s="1"/>
  <c r="I83" i="126"/>
  <c r="J83" i="126" s="1"/>
  <c r="I82" i="126"/>
  <c r="J82" i="126" s="1"/>
  <c r="I81" i="126"/>
  <c r="J81" i="126" s="1"/>
  <c r="I80" i="126"/>
  <c r="J80" i="126" s="1"/>
  <c r="I79" i="126"/>
  <c r="J79" i="126" s="1"/>
  <c r="I78" i="126"/>
  <c r="J78" i="126" s="1"/>
  <c r="I77" i="126"/>
  <c r="J77" i="126" s="1"/>
  <c r="I76" i="126"/>
  <c r="J76" i="126" s="1"/>
  <c r="I75" i="126"/>
  <c r="J75" i="126" s="1"/>
  <c r="I74" i="126"/>
  <c r="J74" i="126" s="1"/>
  <c r="I73" i="126"/>
  <c r="J73" i="126" s="1"/>
  <c r="I72" i="126"/>
  <c r="J72" i="126" s="1"/>
  <c r="I71" i="126"/>
  <c r="J71" i="126" s="1"/>
  <c r="I70" i="126"/>
  <c r="J70" i="126" s="1"/>
  <c r="I69" i="126"/>
  <c r="J69" i="126" s="1"/>
  <c r="I68" i="126"/>
  <c r="J68" i="126" s="1"/>
  <c r="I67" i="126"/>
  <c r="J67" i="126" s="1"/>
  <c r="I66" i="126"/>
  <c r="J66" i="126" s="1"/>
  <c r="I65" i="126"/>
  <c r="J65" i="126" s="1"/>
  <c r="I64" i="126"/>
  <c r="J64" i="126" s="1"/>
  <c r="I63" i="126"/>
  <c r="J63" i="126" s="1"/>
  <c r="I62" i="126"/>
  <c r="J62" i="126" s="1"/>
  <c r="I61" i="126"/>
  <c r="J61" i="126" s="1"/>
  <c r="I60" i="126"/>
  <c r="J60" i="126" s="1"/>
  <c r="I59" i="126"/>
  <c r="J59" i="126" s="1"/>
  <c r="I58" i="126"/>
  <c r="J58" i="126" s="1"/>
  <c r="I57" i="126"/>
  <c r="J57" i="126" s="1"/>
  <c r="I56" i="126"/>
  <c r="J56" i="126" s="1"/>
  <c r="I55" i="126"/>
  <c r="J55" i="126" s="1"/>
  <c r="I54" i="126"/>
  <c r="J54" i="126" s="1"/>
  <c r="I53" i="126"/>
  <c r="J53" i="126" s="1"/>
  <c r="I52" i="126"/>
  <c r="J52" i="126" s="1"/>
  <c r="I51" i="126"/>
  <c r="J51" i="126" s="1"/>
  <c r="I50" i="126"/>
  <c r="J50" i="126" s="1"/>
  <c r="I49" i="126"/>
  <c r="J49" i="126" s="1"/>
  <c r="I48" i="126"/>
  <c r="J48" i="126" s="1"/>
  <c r="I47" i="126"/>
  <c r="J47" i="126" s="1"/>
  <c r="I46" i="126"/>
  <c r="J46" i="126" s="1"/>
  <c r="I45" i="126"/>
  <c r="J45" i="126" s="1"/>
  <c r="I44" i="126"/>
  <c r="J44" i="126" s="1"/>
  <c r="I43" i="126"/>
  <c r="J43" i="126" s="1"/>
  <c r="I42" i="126"/>
  <c r="J42" i="126" s="1"/>
  <c r="I41" i="126"/>
  <c r="J41" i="126" s="1"/>
  <c r="I40" i="126"/>
  <c r="J40" i="126" s="1"/>
  <c r="I39" i="126"/>
  <c r="J39" i="126" s="1"/>
  <c r="I38" i="126"/>
  <c r="J38" i="126" s="1"/>
  <c r="I37" i="126"/>
  <c r="J37" i="126" s="1"/>
  <c r="I36" i="126"/>
  <c r="J36" i="126" s="1"/>
  <c r="I35" i="126"/>
  <c r="J35" i="126" s="1"/>
  <c r="I34" i="126"/>
  <c r="J34" i="126" s="1"/>
  <c r="I33" i="126"/>
  <c r="J33" i="126" s="1"/>
  <c r="I32" i="126"/>
  <c r="J32" i="126" s="1"/>
  <c r="I31" i="126"/>
  <c r="J31" i="126" s="1"/>
  <c r="I30" i="126"/>
  <c r="J30" i="126" s="1"/>
  <c r="I29" i="126"/>
  <c r="J29" i="126" s="1"/>
  <c r="I28" i="126"/>
  <c r="J28" i="126" s="1"/>
  <c r="I27" i="126"/>
  <c r="J27" i="126" s="1"/>
  <c r="I26" i="126"/>
  <c r="J26" i="126" s="1"/>
  <c r="I25" i="126"/>
  <c r="J25" i="126" s="1"/>
  <c r="I24" i="126"/>
  <c r="J24" i="126" s="1"/>
  <c r="I23" i="126"/>
  <c r="J23" i="126" s="1"/>
  <c r="I22" i="126"/>
  <c r="J22" i="126" s="1"/>
  <c r="I21" i="126"/>
  <c r="J21" i="126" s="1"/>
  <c r="I20" i="126"/>
  <c r="J20" i="126" s="1"/>
  <c r="I19" i="126"/>
  <c r="J19" i="126" s="1"/>
  <c r="I18" i="126"/>
  <c r="J18" i="126" s="1"/>
  <c r="I17" i="126"/>
  <c r="J17" i="126" s="1"/>
  <c r="I16" i="126"/>
  <c r="J16" i="126" s="1"/>
  <c r="I15" i="126"/>
  <c r="J15" i="126" s="1"/>
  <c r="I14" i="126"/>
  <c r="J14" i="126" s="1"/>
  <c r="I13" i="126"/>
  <c r="J13" i="126" s="1"/>
  <c r="I12" i="126"/>
  <c r="J12" i="126" s="1"/>
  <c r="I11" i="126"/>
  <c r="J11" i="126" s="1"/>
  <c r="I10" i="126"/>
  <c r="J10" i="126" s="1"/>
  <c r="I9" i="126"/>
  <c r="J9" i="126" s="1"/>
  <c r="I8" i="126"/>
  <c r="J8" i="126" s="1"/>
  <c r="I7" i="126"/>
  <c r="J7" i="126" s="1"/>
  <c r="I6" i="126"/>
  <c r="J6" i="126" s="1"/>
  <c r="I5" i="126"/>
  <c r="J5" i="126" s="1"/>
  <c r="I4" i="126"/>
  <c r="I132" i="125"/>
  <c r="J132" i="125" s="1"/>
  <c r="I131" i="125"/>
  <c r="J131" i="125" s="1"/>
  <c r="I130" i="125"/>
  <c r="J130" i="125" s="1"/>
  <c r="I129" i="125"/>
  <c r="J129" i="125" s="1"/>
  <c r="I128" i="125"/>
  <c r="J128" i="125" s="1"/>
  <c r="I127" i="125"/>
  <c r="J127" i="125" s="1"/>
  <c r="I126" i="125"/>
  <c r="J126" i="125" s="1"/>
  <c r="I125" i="125"/>
  <c r="J125" i="125" s="1"/>
  <c r="I124" i="125"/>
  <c r="J124" i="125" s="1"/>
  <c r="I123" i="125"/>
  <c r="J123" i="125" s="1"/>
  <c r="I122" i="125"/>
  <c r="J122" i="125" s="1"/>
  <c r="I121" i="125"/>
  <c r="J121" i="125" s="1"/>
  <c r="I120" i="125"/>
  <c r="J120" i="125" s="1"/>
  <c r="I119" i="125"/>
  <c r="J119" i="125" s="1"/>
  <c r="I118" i="125"/>
  <c r="J118" i="125" s="1"/>
  <c r="I117" i="125"/>
  <c r="J117" i="125" s="1"/>
  <c r="I116" i="125"/>
  <c r="J116" i="125" s="1"/>
  <c r="I115" i="125"/>
  <c r="J115" i="125" s="1"/>
  <c r="I114" i="125"/>
  <c r="J114" i="125" s="1"/>
  <c r="I113" i="125"/>
  <c r="J113" i="125" s="1"/>
  <c r="I112" i="125"/>
  <c r="J112" i="125" s="1"/>
  <c r="I111" i="125"/>
  <c r="J111" i="125" s="1"/>
  <c r="I110" i="125"/>
  <c r="J110" i="125" s="1"/>
  <c r="I109" i="125"/>
  <c r="J109" i="125" s="1"/>
  <c r="I108" i="125"/>
  <c r="J108" i="125" s="1"/>
  <c r="I107" i="125"/>
  <c r="J107" i="125" s="1"/>
  <c r="I106" i="125"/>
  <c r="J106" i="125" s="1"/>
  <c r="I105" i="125"/>
  <c r="J105" i="125" s="1"/>
  <c r="I104" i="125"/>
  <c r="J104" i="125" s="1"/>
  <c r="E104" i="125"/>
  <c r="I103" i="125"/>
  <c r="J103" i="125" s="1"/>
  <c r="I102" i="125"/>
  <c r="J102" i="125" s="1"/>
  <c r="I101" i="125"/>
  <c r="J101" i="125" s="1"/>
  <c r="I100" i="125"/>
  <c r="J100" i="125" s="1"/>
  <c r="I99" i="125"/>
  <c r="J99" i="125" s="1"/>
  <c r="I98" i="125"/>
  <c r="J98" i="125" s="1"/>
  <c r="I97" i="125"/>
  <c r="J97" i="125" s="1"/>
  <c r="I96" i="125"/>
  <c r="J96" i="125" s="1"/>
  <c r="I95" i="125"/>
  <c r="J95" i="125" s="1"/>
  <c r="I94" i="125"/>
  <c r="J94" i="125" s="1"/>
  <c r="I93" i="125"/>
  <c r="J93" i="125" s="1"/>
  <c r="I92" i="125"/>
  <c r="J92" i="125" s="1"/>
  <c r="I91" i="125"/>
  <c r="J91" i="125" s="1"/>
  <c r="I90" i="125"/>
  <c r="J90" i="125" s="1"/>
  <c r="I89" i="125"/>
  <c r="J89" i="125" s="1"/>
  <c r="I88" i="125"/>
  <c r="J88" i="125" s="1"/>
  <c r="I87" i="125"/>
  <c r="J87" i="125" s="1"/>
  <c r="I86" i="125"/>
  <c r="J86" i="125" s="1"/>
  <c r="I85" i="125"/>
  <c r="J85" i="125" s="1"/>
  <c r="I84" i="125"/>
  <c r="J84" i="125" s="1"/>
  <c r="I83" i="125"/>
  <c r="J83" i="125" s="1"/>
  <c r="I82" i="125"/>
  <c r="J82" i="125" s="1"/>
  <c r="I81" i="125"/>
  <c r="J81" i="125" s="1"/>
  <c r="I80" i="125"/>
  <c r="J80" i="125" s="1"/>
  <c r="I79" i="125"/>
  <c r="J79" i="125" s="1"/>
  <c r="I78" i="125"/>
  <c r="J78" i="125" s="1"/>
  <c r="I77" i="125"/>
  <c r="J77" i="125" s="1"/>
  <c r="I76" i="125"/>
  <c r="J76" i="125" s="1"/>
  <c r="I75" i="125"/>
  <c r="J75" i="125" s="1"/>
  <c r="I74" i="125"/>
  <c r="J74" i="125" s="1"/>
  <c r="I73" i="125"/>
  <c r="J73" i="125" s="1"/>
  <c r="I72" i="125"/>
  <c r="J72" i="125" s="1"/>
  <c r="I71" i="125"/>
  <c r="J71" i="125" s="1"/>
  <c r="I70" i="125"/>
  <c r="J70" i="125" s="1"/>
  <c r="I69" i="125"/>
  <c r="J69" i="125" s="1"/>
  <c r="I68" i="125"/>
  <c r="J68" i="125" s="1"/>
  <c r="I67" i="125"/>
  <c r="J67" i="125" s="1"/>
  <c r="I66" i="125"/>
  <c r="J66" i="125" s="1"/>
  <c r="I65" i="125"/>
  <c r="J65" i="125" s="1"/>
  <c r="I64" i="125"/>
  <c r="J64" i="125" s="1"/>
  <c r="I63" i="125"/>
  <c r="J63" i="125" s="1"/>
  <c r="I62" i="125"/>
  <c r="J62" i="125" s="1"/>
  <c r="I61" i="125"/>
  <c r="J61" i="125" s="1"/>
  <c r="I60" i="125"/>
  <c r="J60" i="125" s="1"/>
  <c r="I59" i="125"/>
  <c r="J59" i="125" s="1"/>
  <c r="I58" i="125"/>
  <c r="J58" i="125" s="1"/>
  <c r="I57" i="125"/>
  <c r="J57" i="125" s="1"/>
  <c r="I56" i="125"/>
  <c r="J56" i="125" s="1"/>
  <c r="I55" i="125"/>
  <c r="J55" i="125" s="1"/>
  <c r="I54" i="125"/>
  <c r="J54" i="125" s="1"/>
  <c r="I53" i="125"/>
  <c r="J53" i="125" s="1"/>
  <c r="I52" i="125"/>
  <c r="J52" i="125" s="1"/>
  <c r="I51" i="125"/>
  <c r="J51" i="125" s="1"/>
  <c r="I50" i="125"/>
  <c r="J50" i="125" s="1"/>
  <c r="I49" i="125"/>
  <c r="J49" i="125" s="1"/>
  <c r="I48" i="125"/>
  <c r="J48" i="125" s="1"/>
  <c r="I47" i="125"/>
  <c r="J47" i="125" s="1"/>
  <c r="I46" i="125"/>
  <c r="J46" i="125" s="1"/>
  <c r="I45" i="125"/>
  <c r="J45" i="125" s="1"/>
  <c r="I44" i="125"/>
  <c r="J44" i="125" s="1"/>
  <c r="I43" i="125"/>
  <c r="J43" i="125" s="1"/>
  <c r="I42" i="125"/>
  <c r="J42" i="125" s="1"/>
  <c r="I41" i="125"/>
  <c r="J41" i="125" s="1"/>
  <c r="I40" i="125"/>
  <c r="J40" i="125" s="1"/>
  <c r="I39" i="125"/>
  <c r="J39" i="125" s="1"/>
  <c r="I38" i="125"/>
  <c r="J38" i="125" s="1"/>
  <c r="I37" i="125"/>
  <c r="J37" i="125" s="1"/>
  <c r="I36" i="125"/>
  <c r="J36" i="125" s="1"/>
  <c r="I35" i="125"/>
  <c r="J35" i="125" s="1"/>
  <c r="I34" i="125"/>
  <c r="J34" i="125" s="1"/>
  <c r="I33" i="125"/>
  <c r="J33" i="125" s="1"/>
  <c r="I32" i="125"/>
  <c r="J32" i="125" s="1"/>
  <c r="I31" i="125"/>
  <c r="J31" i="125" s="1"/>
  <c r="I30" i="125"/>
  <c r="J30" i="125" s="1"/>
  <c r="I29" i="125"/>
  <c r="J29" i="125" s="1"/>
  <c r="I28" i="125"/>
  <c r="J28" i="125" s="1"/>
  <c r="I27" i="125"/>
  <c r="J27" i="125" s="1"/>
  <c r="I26" i="125"/>
  <c r="J26" i="125" s="1"/>
  <c r="I25" i="125"/>
  <c r="J25" i="125" s="1"/>
  <c r="I24" i="125"/>
  <c r="J24" i="125" s="1"/>
  <c r="I23" i="125"/>
  <c r="J23" i="125" s="1"/>
  <c r="I22" i="125"/>
  <c r="J22" i="125" s="1"/>
  <c r="I21" i="125"/>
  <c r="J21" i="125" s="1"/>
  <c r="I20" i="125"/>
  <c r="J20" i="125" s="1"/>
  <c r="I19" i="125"/>
  <c r="J19" i="125" s="1"/>
  <c r="I18" i="125"/>
  <c r="J18" i="125" s="1"/>
  <c r="I17" i="125"/>
  <c r="J17" i="125" s="1"/>
  <c r="I16" i="125"/>
  <c r="J16" i="125" s="1"/>
  <c r="I15" i="125"/>
  <c r="J15" i="125" s="1"/>
  <c r="I14" i="125"/>
  <c r="J14" i="125" s="1"/>
  <c r="I13" i="125"/>
  <c r="J13" i="125" s="1"/>
  <c r="I12" i="125"/>
  <c r="J12" i="125" s="1"/>
  <c r="I11" i="125"/>
  <c r="J11" i="125" s="1"/>
  <c r="I10" i="125"/>
  <c r="J10" i="125" s="1"/>
  <c r="I9" i="125"/>
  <c r="J9" i="125" s="1"/>
  <c r="I8" i="125"/>
  <c r="J8" i="125" s="1"/>
  <c r="I7" i="125"/>
  <c r="J7" i="125" s="1"/>
  <c r="I6" i="125"/>
  <c r="J6" i="125" s="1"/>
  <c r="I5" i="125"/>
  <c r="J5" i="125" s="1"/>
  <c r="I4" i="125"/>
  <c r="I132" i="124"/>
  <c r="J132" i="124" s="1"/>
  <c r="I131" i="124"/>
  <c r="J131" i="124" s="1"/>
  <c r="I130" i="124"/>
  <c r="J130" i="124" s="1"/>
  <c r="I129" i="124"/>
  <c r="J129" i="124" s="1"/>
  <c r="I128" i="124"/>
  <c r="J128" i="124" s="1"/>
  <c r="I127" i="124"/>
  <c r="J127" i="124" s="1"/>
  <c r="I126" i="124"/>
  <c r="J126" i="124" s="1"/>
  <c r="I125" i="124"/>
  <c r="J125" i="124" s="1"/>
  <c r="I124" i="124"/>
  <c r="J124" i="124" s="1"/>
  <c r="I123" i="124"/>
  <c r="J123" i="124" s="1"/>
  <c r="I122" i="124"/>
  <c r="J122" i="124" s="1"/>
  <c r="I121" i="124"/>
  <c r="J121" i="124" s="1"/>
  <c r="I120" i="124"/>
  <c r="J120" i="124" s="1"/>
  <c r="I119" i="124"/>
  <c r="J119" i="124" s="1"/>
  <c r="I118" i="124"/>
  <c r="J118" i="124" s="1"/>
  <c r="I117" i="124"/>
  <c r="J117" i="124" s="1"/>
  <c r="I116" i="124"/>
  <c r="J116" i="124" s="1"/>
  <c r="I115" i="124"/>
  <c r="J115" i="124" s="1"/>
  <c r="I114" i="124"/>
  <c r="J114" i="124" s="1"/>
  <c r="I113" i="124"/>
  <c r="J113" i="124" s="1"/>
  <c r="I112" i="124"/>
  <c r="J112" i="124" s="1"/>
  <c r="I111" i="124"/>
  <c r="J111" i="124" s="1"/>
  <c r="I110" i="124"/>
  <c r="J110" i="124" s="1"/>
  <c r="I109" i="124"/>
  <c r="J109" i="124" s="1"/>
  <c r="I108" i="124"/>
  <c r="J108" i="124" s="1"/>
  <c r="I107" i="124"/>
  <c r="J107" i="124" s="1"/>
  <c r="I106" i="124"/>
  <c r="J106" i="124" s="1"/>
  <c r="I105" i="124"/>
  <c r="J105" i="124" s="1"/>
  <c r="I104" i="124"/>
  <c r="J104" i="124" s="1"/>
  <c r="E104" i="124"/>
  <c r="I103" i="124"/>
  <c r="J103" i="124" s="1"/>
  <c r="I102" i="124"/>
  <c r="J102" i="124" s="1"/>
  <c r="I101" i="124"/>
  <c r="J101" i="124" s="1"/>
  <c r="I100" i="124"/>
  <c r="J100" i="124" s="1"/>
  <c r="I99" i="124"/>
  <c r="J99" i="124" s="1"/>
  <c r="I98" i="124"/>
  <c r="J98" i="124" s="1"/>
  <c r="I97" i="124"/>
  <c r="J97" i="124" s="1"/>
  <c r="I96" i="124"/>
  <c r="J96" i="124" s="1"/>
  <c r="I95" i="124"/>
  <c r="J95" i="124" s="1"/>
  <c r="I94" i="124"/>
  <c r="J94" i="124" s="1"/>
  <c r="I93" i="124"/>
  <c r="J93" i="124" s="1"/>
  <c r="I92" i="124"/>
  <c r="J92" i="124" s="1"/>
  <c r="I91" i="124"/>
  <c r="J91" i="124" s="1"/>
  <c r="I90" i="124"/>
  <c r="J90" i="124" s="1"/>
  <c r="I89" i="124"/>
  <c r="J89" i="124" s="1"/>
  <c r="I88" i="124"/>
  <c r="J88" i="124" s="1"/>
  <c r="I87" i="124"/>
  <c r="J87" i="124" s="1"/>
  <c r="I86" i="124"/>
  <c r="J86" i="124" s="1"/>
  <c r="I85" i="124"/>
  <c r="J85" i="124" s="1"/>
  <c r="I84" i="124"/>
  <c r="J84" i="124" s="1"/>
  <c r="I83" i="124"/>
  <c r="J83" i="124" s="1"/>
  <c r="I82" i="124"/>
  <c r="J82" i="124" s="1"/>
  <c r="I81" i="124"/>
  <c r="J81" i="124" s="1"/>
  <c r="I80" i="124"/>
  <c r="J80" i="124" s="1"/>
  <c r="I79" i="124"/>
  <c r="J79" i="124" s="1"/>
  <c r="I78" i="124"/>
  <c r="J78" i="124" s="1"/>
  <c r="I77" i="124"/>
  <c r="J77" i="124" s="1"/>
  <c r="I76" i="124"/>
  <c r="J76" i="124" s="1"/>
  <c r="I75" i="124"/>
  <c r="J75" i="124" s="1"/>
  <c r="I74" i="124"/>
  <c r="J74" i="124" s="1"/>
  <c r="I73" i="124"/>
  <c r="J73" i="124" s="1"/>
  <c r="I72" i="124"/>
  <c r="J72" i="124" s="1"/>
  <c r="I71" i="124"/>
  <c r="J71" i="124" s="1"/>
  <c r="I70" i="124"/>
  <c r="J70" i="124" s="1"/>
  <c r="I69" i="124"/>
  <c r="J69" i="124" s="1"/>
  <c r="I68" i="124"/>
  <c r="J68" i="124" s="1"/>
  <c r="I67" i="124"/>
  <c r="J67" i="124" s="1"/>
  <c r="I66" i="124"/>
  <c r="J66" i="124" s="1"/>
  <c r="I65" i="124"/>
  <c r="J65" i="124" s="1"/>
  <c r="I64" i="124"/>
  <c r="J64" i="124" s="1"/>
  <c r="I63" i="124"/>
  <c r="J63" i="124" s="1"/>
  <c r="I62" i="124"/>
  <c r="J62" i="124" s="1"/>
  <c r="I61" i="124"/>
  <c r="J61" i="124" s="1"/>
  <c r="I60" i="124"/>
  <c r="J60" i="124" s="1"/>
  <c r="I59" i="124"/>
  <c r="J59" i="124" s="1"/>
  <c r="I58" i="124"/>
  <c r="J58" i="124" s="1"/>
  <c r="I57" i="124"/>
  <c r="J57" i="124" s="1"/>
  <c r="I56" i="124"/>
  <c r="J56" i="124" s="1"/>
  <c r="I55" i="124"/>
  <c r="J55" i="124" s="1"/>
  <c r="I54" i="124"/>
  <c r="J54" i="124" s="1"/>
  <c r="I53" i="124"/>
  <c r="J53" i="124" s="1"/>
  <c r="I52" i="124"/>
  <c r="J52" i="124" s="1"/>
  <c r="I51" i="124"/>
  <c r="J51" i="124" s="1"/>
  <c r="I50" i="124"/>
  <c r="J50" i="124" s="1"/>
  <c r="I49" i="124"/>
  <c r="J49" i="124" s="1"/>
  <c r="I48" i="124"/>
  <c r="J48" i="124" s="1"/>
  <c r="I47" i="124"/>
  <c r="J47" i="124" s="1"/>
  <c r="I46" i="124"/>
  <c r="J46" i="124" s="1"/>
  <c r="I45" i="124"/>
  <c r="J45" i="124" s="1"/>
  <c r="I44" i="124"/>
  <c r="J44" i="124" s="1"/>
  <c r="I43" i="124"/>
  <c r="J43" i="124" s="1"/>
  <c r="I42" i="124"/>
  <c r="J42" i="124" s="1"/>
  <c r="I41" i="124"/>
  <c r="J41" i="124" s="1"/>
  <c r="I40" i="124"/>
  <c r="J40" i="124" s="1"/>
  <c r="I39" i="124"/>
  <c r="J39" i="124" s="1"/>
  <c r="I38" i="124"/>
  <c r="J38" i="124" s="1"/>
  <c r="I37" i="124"/>
  <c r="J37" i="124" s="1"/>
  <c r="I36" i="124"/>
  <c r="J36" i="124" s="1"/>
  <c r="I35" i="124"/>
  <c r="J35" i="124" s="1"/>
  <c r="I34" i="124"/>
  <c r="J34" i="124" s="1"/>
  <c r="I33" i="124"/>
  <c r="J33" i="124" s="1"/>
  <c r="I32" i="124"/>
  <c r="J32" i="124" s="1"/>
  <c r="I31" i="124"/>
  <c r="J31" i="124" s="1"/>
  <c r="I30" i="124"/>
  <c r="J30" i="124" s="1"/>
  <c r="I29" i="124"/>
  <c r="J29" i="124" s="1"/>
  <c r="I28" i="124"/>
  <c r="J28" i="124" s="1"/>
  <c r="I27" i="124"/>
  <c r="J27" i="124" s="1"/>
  <c r="I26" i="124"/>
  <c r="J26" i="124" s="1"/>
  <c r="I25" i="124"/>
  <c r="J25" i="124" s="1"/>
  <c r="I24" i="124"/>
  <c r="J24" i="124" s="1"/>
  <c r="I23" i="124"/>
  <c r="J23" i="124" s="1"/>
  <c r="I22" i="124"/>
  <c r="J22" i="124" s="1"/>
  <c r="I21" i="124"/>
  <c r="J21" i="124" s="1"/>
  <c r="I20" i="124"/>
  <c r="J20" i="124" s="1"/>
  <c r="I19" i="124"/>
  <c r="J19" i="124" s="1"/>
  <c r="I18" i="124"/>
  <c r="J18" i="124" s="1"/>
  <c r="I17" i="124"/>
  <c r="J17" i="124" s="1"/>
  <c r="I16" i="124"/>
  <c r="J16" i="124" s="1"/>
  <c r="J15" i="124"/>
  <c r="I15" i="124"/>
  <c r="I14" i="124"/>
  <c r="J14" i="124" s="1"/>
  <c r="I13" i="124"/>
  <c r="J13" i="124" s="1"/>
  <c r="I12" i="124"/>
  <c r="J12" i="124" s="1"/>
  <c r="I11" i="124"/>
  <c r="J11" i="124" s="1"/>
  <c r="I10" i="124"/>
  <c r="J10" i="124" s="1"/>
  <c r="I9" i="124"/>
  <c r="J9" i="124" s="1"/>
  <c r="I8" i="124"/>
  <c r="J8" i="124" s="1"/>
  <c r="I7" i="124"/>
  <c r="J7" i="124" s="1"/>
  <c r="I6" i="124"/>
  <c r="J6" i="124" s="1"/>
  <c r="I5" i="124"/>
  <c r="J5" i="124" s="1"/>
  <c r="I4" i="124"/>
  <c r="J132" i="123"/>
  <c r="J131" i="123"/>
  <c r="J130" i="123"/>
  <c r="J129" i="123"/>
  <c r="J128" i="123"/>
  <c r="J127" i="123"/>
  <c r="J126" i="123"/>
  <c r="J125" i="123"/>
  <c r="J124" i="123"/>
  <c r="J123" i="123"/>
  <c r="J122" i="123"/>
  <c r="J121" i="123"/>
  <c r="J120" i="123"/>
  <c r="J119" i="123"/>
  <c r="J118" i="123"/>
  <c r="J117" i="123"/>
  <c r="J116" i="123"/>
  <c r="J115" i="123"/>
  <c r="J114" i="123"/>
  <c r="J113" i="123"/>
  <c r="J112" i="123"/>
  <c r="J111" i="123"/>
  <c r="J110" i="123"/>
  <c r="J109" i="123"/>
  <c r="J108" i="123"/>
  <c r="J107" i="123"/>
  <c r="J106" i="123"/>
  <c r="J105" i="123"/>
  <c r="J104" i="123"/>
  <c r="E104" i="123"/>
  <c r="J103" i="123"/>
  <c r="J102" i="123"/>
  <c r="J101" i="123"/>
  <c r="J100" i="123"/>
  <c r="J99" i="123"/>
  <c r="J98" i="123"/>
  <c r="J97" i="123"/>
  <c r="J96" i="123"/>
  <c r="J95" i="123"/>
  <c r="J94" i="123"/>
  <c r="J93" i="123"/>
  <c r="J92" i="123"/>
  <c r="J91" i="123"/>
  <c r="J90" i="123"/>
  <c r="J89" i="123"/>
  <c r="J88" i="123"/>
  <c r="J87" i="123"/>
  <c r="J86" i="123"/>
  <c r="J85" i="123"/>
  <c r="J84" i="123"/>
  <c r="J83" i="123"/>
  <c r="J82" i="123"/>
  <c r="J81" i="123"/>
  <c r="J80" i="123"/>
  <c r="J79" i="123"/>
  <c r="J78" i="123"/>
  <c r="J77" i="123"/>
  <c r="J76" i="123"/>
  <c r="J75" i="123"/>
  <c r="J74" i="123"/>
  <c r="J73" i="123"/>
  <c r="J72" i="123"/>
  <c r="J71" i="123"/>
  <c r="J70" i="123"/>
  <c r="J69" i="123"/>
  <c r="J68" i="123"/>
  <c r="J67" i="123"/>
  <c r="J66" i="123"/>
  <c r="J65" i="123"/>
  <c r="J64" i="123"/>
  <c r="J63" i="123"/>
  <c r="J62" i="123"/>
  <c r="J61" i="123"/>
  <c r="J60" i="123"/>
  <c r="J59" i="123"/>
  <c r="J58" i="123"/>
  <c r="J57" i="123"/>
  <c r="J56" i="123"/>
  <c r="J55" i="123"/>
  <c r="J54" i="123"/>
  <c r="J53" i="123"/>
  <c r="J52" i="123"/>
  <c r="J51" i="123"/>
  <c r="J50" i="123"/>
  <c r="J49" i="123"/>
  <c r="J48" i="123"/>
  <c r="J47" i="123"/>
  <c r="J46" i="123"/>
  <c r="J45" i="123"/>
  <c r="J44" i="123"/>
  <c r="J43" i="123"/>
  <c r="J42" i="123"/>
  <c r="J41" i="123"/>
  <c r="J40" i="123"/>
  <c r="J39" i="123"/>
  <c r="J38" i="123"/>
  <c r="J37" i="123"/>
  <c r="J36" i="123"/>
  <c r="J35" i="123"/>
  <c r="J34" i="123"/>
  <c r="J33" i="123"/>
  <c r="J32" i="123"/>
  <c r="J31" i="123"/>
  <c r="J30" i="123"/>
  <c r="J29" i="123"/>
  <c r="J28" i="123"/>
  <c r="J27" i="123"/>
  <c r="J26" i="123"/>
  <c r="J25" i="123"/>
  <c r="J24" i="123"/>
  <c r="J23" i="123"/>
  <c r="J22" i="123"/>
  <c r="J21" i="123"/>
  <c r="J20" i="123"/>
  <c r="J19" i="123"/>
  <c r="J18" i="123"/>
  <c r="J17" i="123"/>
  <c r="J16" i="123"/>
  <c r="J15" i="123"/>
  <c r="J14" i="123"/>
  <c r="J13" i="123"/>
  <c r="J12" i="123"/>
  <c r="J11" i="123"/>
  <c r="J10" i="123"/>
  <c r="J9" i="123"/>
  <c r="J8" i="123"/>
  <c r="J7" i="123"/>
  <c r="J6" i="123"/>
  <c r="J5" i="123"/>
  <c r="I132" i="122"/>
  <c r="J132" i="122" s="1"/>
  <c r="I131" i="122"/>
  <c r="J131" i="122" s="1"/>
  <c r="I130" i="122"/>
  <c r="J130" i="122" s="1"/>
  <c r="I129" i="122"/>
  <c r="J129" i="122" s="1"/>
  <c r="I128" i="122"/>
  <c r="J128" i="122" s="1"/>
  <c r="I127" i="122"/>
  <c r="J127" i="122" s="1"/>
  <c r="I126" i="122"/>
  <c r="J126" i="122" s="1"/>
  <c r="I125" i="122"/>
  <c r="J125" i="122" s="1"/>
  <c r="I124" i="122"/>
  <c r="J124" i="122" s="1"/>
  <c r="I123" i="122"/>
  <c r="J123" i="122" s="1"/>
  <c r="I122" i="122"/>
  <c r="J122" i="122" s="1"/>
  <c r="I121" i="122"/>
  <c r="J121" i="122" s="1"/>
  <c r="I120" i="122"/>
  <c r="J120" i="122" s="1"/>
  <c r="I119" i="122"/>
  <c r="J119" i="122" s="1"/>
  <c r="I118" i="122"/>
  <c r="J118" i="122" s="1"/>
  <c r="I117" i="122"/>
  <c r="J117" i="122" s="1"/>
  <c r="I116" i="122"/>
  <c r="J116" i="122" s="1"/>
  <c r="I115" i="122"/>
  <c r="J115" i="122" s="1"/>
  <c r="I114" i="122"/>
  <c r="J114" i="122" s="1"/>
  <c r="I113" i="122"/>
  <c r="J113" i="122" s="1"/>
  <c r="I112" i="122"/>
  <c r="J112" i="122" s="1"/>
  <c r="I111" i="122"/>
  <c r="J111" i="122" s="1"/>
  <c r="I110" i="122"/>
  <c r="J110" i="122" s="1"/>
  <c r="I109" i="122"/>
  <c r="J109" i="122" s="1"/>
  <c r="I108" i="122"/>
  <c r="J108" i="122" s="1"/>
  <c r="I107" i="122"/>
  <c r="J107" i="122" s="1"/>
  <c r="I106" i="122"/>
  <c r="J106" i="122" s="1"/>
  <c r="I105" i="122"/>
  <c r="J105" i="122" s="1"/>
  <c r="I104" i="122"/>
  <c r="J104" i="122" s="1"/>
  <c r="E104" i="122"/>
  <c r="I103" i="122"/>
  <c r="J103" i="122" s="1"/>
  <c r="I102" i="122"/>
  <c r="J102" i="122" s="1"/>
  <c r="I101" i="122"/>
  <c r="J101" i="122" s="1"/>
  <c r="I100" i="122"/>
  <c r="J100" i="122" s="1"/>
  <c r="I99" i="122"/>
  <c r="J99" i="122" s="1"/>
  <c r="I98" i="122"/>
  <c r="J98" i="122" s="1"/>
  <c r="I97" i="122"/>
  <c r="J97" i="122" s="1"/>
  <c r="I96" i="122"/>
  <c r="J96" i="122" s="1"/>
  <c r="I95" i="122"/>
  <c r="J95" i="122" s="1"/>
  <c r="I94" i="122"/>
  <c r="J94" i="122" s="1"/>
  <c r="I93" i="122"/>
  <c r="J93" i="122" s="1"/>
  <c r="I92" i="122"/>
  <c r="J92" i="122" s="1"/>
  <c r="I91" i="122"/>
  <c r="J91" i="122" s="1"/>
  <c r="I90" i="122"/>
  <c r="J90" i="122" s="1"/>
  <c r="I89" i="122"/>
  <c r="J89" i="122" s="1"/>
  <c r="I88" i="122"/>
  <c r="J88" i="122" s="1"/>
  <c r="I87" i="122"/>
  <c r="J87" i="122" s="1"/>
  <c r="I86" i="122"/>
  <c r="J86" i="122" s="1"/>
  <c r="I85" i="122"/>
  <c r="J85" i="122" s="1"/>
  <c r="I84" i="122"/>
  <c r="J84" i="122" s="1"/>
  <c r="I83" i="122"/>
  <c r="J83" i="122" s="1"/>
  <c r="I82" i="122"/>
  <c r="J82" i="122" s="1"/>
  <c r="I81" i="122"/>
  <c r="J81" i="122" s="1"/>
  <c r="I80" i="122"/>
  <c r="J80" i="122" s="1"/>
  <c r="I79" i="122"/>
  <c r="J79" i="122" s="1"/>
  <c r="I78" i="122"/>
  <c r="J78" i="122" s="1"/>
  <c r="I77" i="122"/>
  <c r="J77" i="122" s="1"/>
  <c r="I76" i="122"/>
  <c r="J76" i="122" s="1"/>
  <c r="I75" i="122"/>
  <c r="J75" i="122" s="1"/>
  <c r="I74" i="122"/>
  <c r="J74" i="122" s="1"/>
  <c r="I73" i="122"/>
  <c r="J73" i="122" s="1"/>
  <c r="I72" i="122"/>
  <c r="J72" i="122" s="1"/>
  <c r="I71" i="122"/>
  <c r="J71" i="122" s="1"/>
  <c r="I70" i="122"/>
  <c r="J70" i="122" s="1"/>
  <c r="I69" i="122"/>
  <c r="J69" i="122" s="1"/>
  <c r="I68" i="122"/>
  <c r="J68" i="122" s="1"/>
  <c r="I67" i="122"/>
  <c r="J67" i="122" s="1"/>
  <c r="I66" i="122"/>
  <c r="J66" i="122" s="1"/>
  <c r="I65" i="122"/>
  <c r="J65" i="122" s="1"/>
  <c r="I64" i="122"/>
  <c r="J64" i="122" s="1"/>
  <c r="I63" i="122"/>
  <c r="J63" i="122" s="1"/>
  <c r="I62" i="122"/>
  <c r="J62" i="122" s="1"/>
  <c r="I61" i="122"/>
  <c r="J61" i="122" s="1"/>
  <c r="I60" i="122"/>
  <c r="J60" i="122" s="1"/>
  <c r="I59" i="122"/>
  <c r="J59" i="122" s="1"/>
  <c r="I58" i="122"/>
  <c r="J58" i="122" s="1"/>
  <c r="I57" i="122"/>
  <c r="J57" i="122" s="1"/>
  <c r="I56" i="122"/>
  <c r="J56" i="122" s="1"/>
  <c r="I55" i="122"/>
  <c r="J55" i="122" s="1"/>
  <c r="I54" i="122"/>
  <c r="J54" i="122" s="1"/>
  <c r="I53" i="122"/>
  <c r="J53" i="122" s="1"/>
  <c r="I52" i="122"/>
  <c r="J52" i="122" s="1"/>
  <c r="I51" i="122"/>
  <c r="J51" i="122" s="1"/>
  <c r="I50" i="122"/>
  <c r="J50" i="122" s="1"/>
  <c r="I49" i="122"/>
  <c r="J49" i="122" s="1"/>
  <c r="I48" i="122"/>
  <c r="J48" i="122" s="1"/>
  <c r="I47" i="122"/>
  <c r="J47" i="122" s="1"/>
  <c r="I46" i="122"/>
  <c r="J46" i="122" s="1"/>
  <c r="I45" i="122"/>
  <c r="J45" i="122" s="1"/>
  <c r="I44" i="122"/>
  <c r="J44" i="122" s="1"/>
  <c r="I43" i="122"/>
  <c r="J43" i="122" s="1"/>
  <c r="I42" i="122"/>
  <c r="J42" i="122" s="1"/>
  <c r="I41" i="122"/>
  <c r="J41" i="122" s="1"/>
  <c r="I40" i="122"/>
  <c r="J40" i="122" s="1"/>
  <c r="I39" i="122"/>
  <c r="J39" i="122" s="1"/>
  <c r="I38" i="122"/>
  <c r="J38" i="122" s="1"/>
  <c r="I37" i="122"/>
  <c r="J37" i="122" s="1"/>
  <c r="I36" i="122"/>
  <c r="J36" i="122" s="1"/>
  <c r="I35" i="122"/>
  <c r="J35" i="122" s="1"/>
  <c r="I34" i="122"/>
  <c r="J34" i="122" s="1"/>
  <c r="I33" i="122"/>
  <c r="J33" i="122" s="1"/>
  <c r="I32" i="122"/>
  <c r="J32" i="122" s="1"/>
  <c r="I31" i="122"/>
  <c r="J31" i="122" s="1"/>
  <c r="I30" i="122"/>
  <c r="J30" i="122" s="1"/>
  <c r="I29" i="122"/>
  <c r="J29" i="122" s="1"/>
  <c r="I28" i="122"/>
  <c r="J28" i="122" s="1"/>
  <c r="I27" i="122"/>
  <c r="J27" i="122" s="1"/>
  <c r="I26" i="122"/>
  <c r="J26" i="122" s="1"/>
  <c r="I25" i="122"/>
  <c r="J25" i="122" s="1"/>
  <c r="I24" i="122"/>
  <c r="J24" i="122" s="1"/>
  <c r="I23" i="122"/>
  <c r="J23" i="122" s="1"/>
  <c r="I22" i="122"/>
  <c r="J22" i="122" s="1"/>
  <c r="I21" i="122"/>
  <c r="J21" i="122" s="1"/>
  <c r="I20" i="122"/>
  <c r="J20" i="122" s="1"/>
  <c r="I19" i="122"/>
  <c r="J19" i="122" s="1"/>
  <c r="I18" i="122"/>
  <c r="J18" i="122" s="1"/>
  <c r="I17" i="122"/>
  <c r="J17" i="122" s="1"/>
  <c r="I16" i="122"/>
  <c r="J16" i="122" s="1"/>
  <c r="I15" i="122"/>
  <c r="J15" i="122" s="1"/>
  <c r="I14" i="122"/>
  <c r="J14" i="122" s="1"/>
  <c r="I13" i="122"/>
  <c r="J13" i="122" s="1"/>
  <c r="I12" i="122"/>
  <c r="J12" i="122" s="1"/>
  <c r="I11" i="122"/>
  <c r="J11" i="122" s="1"/>
  <c r="I10" i="122"/>
  <c r="J10" i="122" s="1"/>
  <c r="I9" i="122"/>
  <c r="J9" i="122" s="1"/>
  <c r="I8" i="122"/>
  <c r="J8" i="122" s="1"/>
  <c r="I7" i="122"/>
  <c r="J7" i="122" s="1"/>
  <c r="I6" i="122"/>
  <c r="J6" i="122" s="1"/>
  <c r="I5" i="122"/>
  <c r="J5" i="122" s="1"/>
  <c r="I4" i="122"/>
  <c r="J4" i="122" s="1"/>
  <c r="I132" i="121"/>
  <c r="J132" i="121" s="1"/>
  <c r="I131" i="121"/>
  <c r="J131" i="121" s="1"/>
  <c r="I130" i="121"/>
  <c r="J130" i="121" s="1"/>
  <c r="I129" i="121"/>
  <c r="J129" i="121" s="1"/>
  <c r="I128" i="121"/>
  <c r="J128" i="121" s="1"/>
  <c r="I127" i="121"/>
  <c r="J127" i="121" s="1"/>
  <c r="I126" i="121"/>
  <c r="J126" i="121" s="1"/>
  <c r="I125" i="121"/>
  <c r="J125" i="121" s="1"/>
  <c r="I124" i="121"/>
  <c r="J124" i="121" s="1"/>
  <c r="I123" i="121"/>
  <c r="J123" i="121" s="1"/>
  <c r="I122" i="121"/>
  <c r="J122" i="121" s="1"/>
  <c r="I121" i="121"/>
  <c r="J121" i="121" s="1"/>
  <c r="I120" i="121"/>
  <c r="J120" i="121" s="1"/>
  <c r="I119" i="121"/>
  <c r="J119" i="121" s="1"/>
  <c r="I118" i="121"/>
  <c r="J118" i="121" s="1"/>
  <c r="I117" i="121"/>
  <c r="J117" i="121" s="1"/>
  <c r="I116" i="121"/>
  <c r="J116" i="121" s="1"/>
  <c r="I115" i="121"/>
  <c r="J115" i="121" s="1"/>
  <c r="I114" i="121"/>
  <c r="J114" i="121" s="1"/>
  <c r="I113" i="121"/>
  <c r="J113" i="121" s="1"/>
  <c r="I112" i="121"/>
  <c r="J112" i="121" s="1"/>
  <c r="I111" i="121"/>
  <c r="J111" i="121" s="1"/>
  <c r="I110" i="121"/>
  <c r="J110" i="121" s="1"/>
  <c r="I109" i="121"/>
  <c r="J109" i="121" s="1"/>
  <c r="I108" i="121"/>
  <c r="J108" i="121" s="1"/>
  <c r="I107" i="121"/>
  <c r="J107" i="121" s="1"/>
  <c r="I106" i="121"/>
  <c r="J106" i="121" s="1"/>
  <c r="I105" i="121"/>
  <c r="J105" i="121" s="1"/>
  <c r="I104" i="121"/>
  <c r="J104" i="121" s="1"/>
  <c r="E104" i="121"/>
  <c r="I103" i="121"/>
  <c r="J103" i="121" s="1"/>
  <c r="I102" i="121"/>
  <c r="J102" i="121" s="1"/>
  <c r="I101" i="121"/>
  <c r="J101" i="121" s="1"/>
  <c r="I100" i="121"/>
  <c r="J100" i="121" s="1"/>
  <c r="I99" i="121"/>
  <c r="J99" i="121" s="1"/>
  <c r="I98" i="121"/>
  <c r="J98" i="121" s="1"/>
  <c r="I97" i="121"/>
  <c r="J97" i="121" s="1"/>
  <c r="I96" i="121"/>
  <c r="J96" i="121" s="1"/>
  <c r="I95" i="121"/>
  <c r="J95" i="121" s="1"/>
  <c r="I94" i="121"/>
  <c r="J94" i="121" s="1"/>
  <c r="I93" i="121"/>
  <c r="J93" i="121" s="1"/>
  <c r="I92" i="121"/>
  <c r="J92" i="121" s="1"/>
  <c r="I91" i="121"/>
  <c r="J91" i="121" s="1"/>
  <c r="I90" i="121"/>
  <c r="J90" i="121" s="1"/>
  <c r="I89" i="121"/>
  <c r="J89" i="121" s="1"/>
  <c r="I88" i="121"/>
  <c r="J88" i="121" s="1"/>
  <c r="I87" i="121"/>
  <c r="J87" i="121" s="1"/>
  <c r="I86" i="121"/>
  <c r="J86" i="121" s="1"/>
  <c r="I85" i="121"/>
  <c r="J85" i="121" s="1"/>
  <c r="I84" i="121"/>
  <c r="J84" i="121" s="1"/>
  <c r="I83" i="121"/>
  <c r="J83" i="121" s="1"/>
  <c r="I82" i="121"/>
  <c r="J82" i="121" s="1"/>
  <c r="I81" i="121"/>
  <c r="J81" i="121" s="1"/>
  <c r="I80" i="121"/>
  <c r="J80" i="121" s="1"/>
  <c r="I79" i="121"/>
  <c r="J79" i="121" s="1"/>
  <c r="I78" i="121"/>
  <c r="J78" i="121" s="1"/>
  <c r="I77" i="121"/>
  <c r="J77" i="121" s="1"/>
  <c r="I76" i="121"/>
  <c r="J76" i="121" s="1"/>
  <c r="I75" i="121"/>
  <c r="J75" i="121" s="1"/>
  <c r="I74" i="121"/>
  <c r="J74" i="121" s="1"/>
  <c r="I73" i="121"/>
  <c r="J73" i="121" s="1"/>
  <c r="I72" i="121"/>
  <c r="J72" i="121" s="1"/>
  <c r="I71" i="121"/>
  <c r="J71" i="121" s="1"/>
  <c r="I70" i="121"/>
  <c r="J70" i="121" s="1"/>
  <c r="I69" i="121"/>
  <c r="J69" i="121" s="1"/>
  <c r="I68" i="121"/>
  <c r="J68" i="121" s="1"/>
  <c r="I67" i="121"/>
  <c r="J67" i="121" s="1"/>
  <c r="I66" i="121"/>
  <c r="J66" i="121" s="1"/>
  <c r="I65" i="121"/>
  <c r="J65" i="121" s="1"/>
  <c r="I64" i="121"/>
  <c r="J64" i="121" s="1"/>
  <c r="I63" i="121"/>
  <c r="J63" i="121" s="1"/>
  <c r="I62" i="121"/>
  <c r="J62" i="121" s="1"/>
  <c r="I61" i="121"/>
  <c r="J61" i="121" s="1"/>
  <c r="I60" i="121"/>
  <c r="J60" i="121" s="1"/>
  <c r="I59" i="121"/>
  <c r="J59" i="121" s="1"/>
  <c r="I58" i="121"/>
  <c r="J58" i="121" s="1"/>
  <c r="I57" i="121"/>
  <c r="J57" i="121" s="1"/>
  <c r="I56" i="121"/>
  <c r="J56" i="121" s="1"/>
  <c r="I55" i="121"/>
  <c r="J55" i="121" s="1"/>
  <c r="I54" i="121"/>
  <c r="J54" i="121" s="1"/>
  <c r="I53" i="121"/>
  <c r="J53" i="121" s="1"/>
  <c r="I52" i="121"/>
  <c r="J52" i="121" s="1"/>
  <c r="I51" i="121"/>
  <c r="J51" i="121" s="1"/>
  <c r="I50" i="121"/>
  <c r="J50" i="121" s="1"/>
  <c r="I49" i="121"/>
  <c r="J49" i="121" s="1"/>
  <c r="I48" i="121"/>
  <c r="J48" i="121" s="1"/>
  <c r="I47" i="121"/>
  <c r="J47" i="121" s="1"/>
  <c r="I46" i="121"/>
  <c r="J46" i="121" s="1"/>
  <c r="I45" i="121"/>
  <c r="J45" i="121" s="1"/>
  <c r="I44" i="121"/>
  <c r="J44" i="121" s="1"/>
  <c r="I43" i="121"/>
  <c r="J43" i="121" s="1"/>
  <c r="I42" i="121"/>
  <c r="J42" i="121" s="1"/>
  <c r="I41" i="121"/>
  <c r="J41" i="121" s="1"/>
  <c r="I40" i="121"/>
  <c r="J40" i="121" s="1"/>
  <c r="I39" i="121"/>
  <c r="J39" i="121" s="1"/>
  <c r="I38" i="121"/>
  <c r="J38" i="121" s="1"/>
  <c r="I37" i="121"/>
  <c r="J37" i="121" s="1"/>
  <c r="I36" i="121"/>
  <c r="J36" i="121" s="1"/>
  <c r="I35" i="121"/>
  <c r="J35" i="121" s="1"/>
  <c r="I34" i="121"/>
  <c r="J34" i="121" s="1"/>
  <c r="I33" i="121"/>
  <c r="J33" i="121" s="1"/>
  <c r="I32" i="121"/>
  <c r="J32" i="121" s="1"/>
  <c r="I31" i="121"/>
  <c r="J31" i="121" s="1"/>
  <c r="I30" i="121"/>
  <c r="J30" i="121" s="1"/>
  <c r="I29" i="121"/>
  <c r="J29" i="121" s="1"/>
  <c r="I28" i="121"/>
  <c r="J28" i="121" s="1"/>
  <c r="I27" i="121"/>
  <c r="J27" i="121" s="1"/>
  <c r="I26" i="121"/>
  <c r="J26" i="121" s="1"/>
  <c r="I25" i="121"/>
  <c r="J25" i="121" s="1"/>
  <c r="I24" i="121"/>
  <c r="J24" i="121" s="1"/>
  <c r="I23" i="121"/>
  <c r="J23" i="121" s="1"/>
  <c r="I22" i="121"/>
  <c r="J22" i="121" s="1"/>
  <c r="I21" i="121"/>
  <c r="J21" i="121" s="1"/>
  <c r="I20" i="121"/>
  <c r="J20" i="121" s="1"/>
  <c r="I19" i="121"/>
  <c r="J19" i="121" s="1"/>
  <c r="I18" i="121"/>
  <c r="J18" i="121" s="1"/>
  <c r="I17" i="121"/>
  <c r="J17" i="121" s="1"/>
  <c r="I16" i="121"/>
  <c r="J16" i="121" s="1"/>
  <c r="I15" i="121"/>
  <c r="J15" i="121" s="1"/>
  <c r="I14" i="121"/>
  <c r="J14" i="121" s="1"/>
  <c r="I13" i="121"/>
  <c r="J13" i="121" s="1"/>
  <c r="I12" i="121"/>
  <c r="J12" i="121" s="1"/>
  <c r="I11" i="121"/>
  <c r="J11" i="121" s="1"/>
  <c r="I10" i="121"/>
  <c r="J10" i="121" s="1"/>
  <c r="I9" i="121"/>
  <c r="J9" i="121" s="1"/>
  <c r="I8" i="121"/>
  <c r="J8" i="121" s="1"/>
  <c r="I7" i="121"/>
  <c r="J7" i="121" s="1"/>
  <c r="I6" i="121"/>
  <c r="J6" i="121" s="1"/>
  <c r="I5" i="121"/>
  <c r="J5" i="121" s="1"/>
  <c r="I4" i="121"/>
  <c r="I132" i="117"/>
  <c r="J132" i="117" s="1"/>
  <c r="I131" i="117"/>
  <c r="J131" i="117" s="1"/>
  <c r="I130" i="117"/>
  <c r="J130" i="117" s="1"/>
  <c r="I129" i="117"/>
  <c r="J129" i="117" s="1"/>
  <c r="I128" i="117"/>
  <c r="J128" i="117" s="1"/>
  <c r="I127" i="117"/>
  <c r="J127" i="117" s="1"/>
  <c r="I126" i="117"/>
  <c r="J126" i="117" s="1"/>
  <c r="I125" i="117"/>
  <c r="J125" i="117" s="1"/>
  <c r="I124" i="117"/>
  <c r="J124" i="117" s="1"/>
  <c r="I123" i="117"/>
  <c r="J123" i="117" s="1"/>
  <c r="I122" i="117"/>
  <c r="J122" i="117" s="1"/>
  <c r="I121" i="117"/>
  <c r="J121" i="117" s="1"/>
  <c r="I120" i="117"/>
  <c r="J120" i="117" s="1"/>
  <c r="I119" i="117"/>
  <c r="J119" i="117" s="1"/>
  <c r="I118" i="117"/>
  <c r="J118" i="117" s="1"/>
  <c r="I117" i="117"/>
  <c r="J117" i="117" s="1"/>
  <c r="I116" i="117"/>
  <c r="J116" i="117" s="1"/>
  <c r="I115" i="117"/>
  <c r="J115" i="117" s="1"/>
  <c r="I114" i="117"/>
  <c r="J114" i="117" s="1"/>
  <c r="I113" i="117"/>
  <c r="J113" i="117" s="1"/>
  <c r="I112" i="117"/>
  <c r="J112" i="117" s="1"/>
  <c r="I111" i="117"/>
  <c r="J111" i="117" s="1"/>
  <c r="I110" i="117"/>
  <c r="J110" i="117" s="1"/>
  <c r="I109" i="117"/>
  <c r="J109" i="117" s="1"/>
  <c r="I108" i="117"/>
  <c r="J108" i="117" s="1"/>
  <c r="I107" i="117"/>
  <c r="J107" i="117" s="1"/>
  <c r="I106" i="117"/>
  <c r="J106" i="117" s="1"/>
  <c r="I105" i="117"/>
  <c r="J105" i="117" s="1"/>
  <c r="I104" i="117"/>
  <c r="J104" i="117" s="1"/>
  <c r="E104" i="117"/>
  <c r="I103" i="117"/>
  <c r="J103" i="117" s="1"/>
  <c r="I102" i="117"/>
  <c r="J102" i="117" s="1"/>
  <c r="I101" i="117"/>
  <c r="J101" i="117" s="1"/>
  <c r="I100" i="117"/>
  <c r="J100" i="117" s="1"/>
  <c r="I99" i="117"/>
  <c r="J99" i="117" s="1"/>
  <c r="I98" i="117"/>
  <c r="J98" i="117" s="1"/>
  <c r="I97" i="117"/>
  <c r="J97" i="117" s="1"/>
  <c r="I96" i="117"/>
  <c r="J96" i="117" s="1"/>
  <c r="I95" i="117"/>
  <c r="J95" i="117" s="1"/>
  <c r="I94" i="117"/>
  <c r="J94" i="117" s="1"/>
  <c r="I93" i="117"/>
  <c r="J93" i="117" s="1"/>
  <c r="I92" i="117"/>
  <c r="J92" i="117" s="1"/>
  <c r="I91" i="117"/>
  <c r="J91" i="117" s="1"/>
  <c r="I90" i="117"/>
  <c r="J90" i="117" s="1"/>
  <c r="I89" i="117"/>
  <c r="J89" i="117" s="1"/>
  <c r="I88" i="117"/>
  <c r="J88" i="117" s="1"/>
  <c r="I87" i="117"/>
  <c r="J87" i="117" s="1"/>
  <c r="I86" i="117"/>
  <c r="J86" i="117" s="1"/>
  <c r="I85" i="117"/>
  <c r="J85" i="117" s="1"/>
  <c r="I84" i="117"/>
  <c r="J84" i="117" s="1"/>
  <c r="I83" i="117"/>
  <c r="J83" i="117" s="1"/>
  <c r="I82" i="117"/>
  <c r="J82" i="117" s="1"/>
  <c r="I81" i="117"/>
  <c r="J81" i="117" s="1"/>
  <c r="I80" i="117"/>
  <c r="J80" i="117" s="1"/>
  <c r="I79" i="117"/>
  <c r="J79" i="117" s="1"/>
  <c r="I78" i="117"/>
  <c r="J78" i="117" s="1"/>
  <c r="I77" i="117"/>
  <c r="J77" i="117" s="1"/>
  <c r="I76" i="117"/>
  <c r="J76" i="117" s="1"/>
  <c r="I75" i="117"/>
  <c r="J75" i="117" s="1"/>
  <c r="I74" i="117"/>
  <c r="J74" i="117" s="1"/>
  <c r="I73" i="117"/>
  <c r="J73" i="117" s="1"/>
  <c r="I72" i="117"/>
  <c r="J72" i="117" s="1"/>
  <c r="I71" i="117"/>
  <c r="J71" i="117" s="1"/>
  <c r="I70" i="117"/>
  <c r="J70" i="117" s="1"/>
  <c r="I69" i="117"/>
  <c r="J69" i="117" s="1"/>
  <c r="I68" i="117"/>
  <c r="J68" i="117" s="1"/>
  <c r="I67" i="117"/>
  <c r="J67" i="117" s="1"/>
  <c r="I66" i="117"/>
  <c r="J66" i="117" s="1"/>
  <c r="I65" i="117"/>
  <c r="J65" i="117" s="1"/>
  <c r="I64" i="117"/>
  <c r="J64" i="117" s="1"/>
  <c r="I63" i="117"/>
  <c r="J63" i="117" s="1"/>
  <c r="I62" i="117"/>
  <c r="J62" i="117" s="1"/>
  <c r="I61" i="117"/>
  <c r="J61" i="117" s="1"/>
  <c r="I60" i="117"/>
  <c r="J60" i="117" s="1"/>
  <c r="I59" i="117"/>
  <c r="J59" i="117" s="1"/>
  <c r="I58" i="117"/>
  <c r="J58" i="117" s="1"/>
  <c r="I57" i="117"/>
  <c r="J57" i="117" s="1"/>
  <c r="I56" i="117"/>
  <c r="J56" i="117" s="1"/>
  <c r="I55" i="117"/>
  <c r="J55" i="117" s="1"/>
  <c r="I54" i="117"/>
  <c r="J54" i="117" s="1"/>
  <c r="I53" i="117"/>
  <c r="J53" i="117" s="1"/>
  <c r="I52" i="117"/>
  <c r="J52" i="117" s="1"/>
  <c r="I51" i="117"/>
  <c r="J51" i="117" s="1"/>
  <c r="I50" i="117"/>
  <c r="J50" i="117" s="1"/>
  <c r="I49" i="117"/>
  <c r="J49" i="117" s="1"/>
  <c r="I48" i="117"/>
  <c r="J48" i="117" s="1"/>
  <c r="I47" i="117"/>
  <c r="J47" i="117" s="1"/>
  <c r="I46" i="117"/>
  <c r="J46" i="117" s="1"/>
  <c r="I45" i="117"/>
  <c r="J45" i="117" s="1"/>
  <c r="I44" i="117"/>
  <c r="J44" i="117" s="1"/>
  <c r="I43" i="117"/>
  <c r="J43" i="117" s="1"/>
  <c r="I42" i="117"/>
  <c r="J42" i="117" s="1"/>
  <c r="I41" i="117"/>
  <c r="J41" i="117" s="1"/>
  <c r="I40" i="117"/>
  <c r="J40" i="117" s="1"/>
  <c r="I39" i="117"/>
  <c r="J39" i="117" s="1"/>
  <c r="I38" i="117"/>
  <c r="J38" i="117" s="1"/>
  <c r="I37" i="117"/>
  <c r="J37" i="117" s="1"/>
  <c r="I36" i="117"/>
  <c r="J36" i="117" s="1"/>
  <c r="I35" i="117"/>
  <c r="J35" i="117" s="1"/>
  <c r="I34" i="117"/>
  <c r="J34" i="117" s="1"/>
  <c r="I33" i="117"/>
  <c r="J33" i="117" s="1"/>
  <c r="I32" i="117"/>
  <c r="J32" i="117" s="1"/>
  <c r="I31" i="117"/>
  <c r="J31" i="117" s="1"/>
  <c r="I30" i="117"/>
  <c r="J30" i="117" s="1"/>
  <c r="I29" i="117"/>
  <c r="J29" i="117" s="1"/>
  <c r="I28" i="117"/>
  <c r="J28" i="117" s="1"/>
  <c r="I27" i="117"/>
  <c r="J27" i="117" s="1"/>
  <c r="I26" i="117"/>
  <c r="J26" i="117" s="1"/>
  <c r="I25" i="117"/>
  <c r="J25" i="117" s="1"/>
  <c r="I24" i="117"/>
  <c r="J24" i="117" s="1"/>
  <c r="I23" i="117"/>
  <c r="J23" i="117" s="1"/>
  <c r="I22" i="117"/>
  <c r="J22" i="117" s="1"/>
  <c r="I21" i="117"/>
  <c r="J21" i="117" s="1"/>
  <c r="I20" i="117"/>
  <c r="J20" i="117" s="1"/>
  <c r="I19" i="117"/>
  <c r="J19" i="117" s="1"/>
  <c r="I18" i="117"/>
  <c r="J18" i="117" s="1"/>
  <c r="I17" i="117"/>
  <c r="J17" i="117" s="1"/>
  <c r="I16" i="117"/>
  <c r="J16" i="117" s="1"/>
  <c r="I15" i="117"/>
  <c r="J15" i="117" s="1"/>
  <c r="I14" i="117"/>
  <c r="J14" i="117" s="1"/>
  <c r="I13" i="117"/>
  <c r="J13" i="117" s="1"/>
  <c r="I12" i="117"/>
  <c r="J12" i="117" s="1"/>
  <c r="I11" i="117"/>
  <c r="J11" i="117" s="1"/>
  <c r="I10" i="117"/>
  <c r="J10" i="117" s="1"/>
  <c r="I9" i="117"/>
  <c r="J9" i="117" s="1"/>
  <c r="I8" i="117"/>
  <c r="J8" i="117" s="1"/>
  <c r="I7" i="117"/>
  <c r="J7" i="117" s="1"/>
  <c r="I6" i="117"/>
  <c r="J6" i="117" s="1"/>
  <c r="I5" i="117"/>
  <c r="J5" i="117" s="1"/>
  <c r="I4" i="117"/>
  <c r="J132" i="110"/>
  <c r="J131" i="110"/>
  <c r="J130" i="110"/>
  <c r="J129" i="110"/>
  <c r="J128" i="110"/>
  <c r="J127" i="110"/>
  <c r="J126" i="110"/>
  <c r="J125" i="110"/>
  <c r="J124" i="110"/>
  <c r="J123" i="110"/>
  <c r="J122" i="110"/>
  <c r="J121" i="110"/>
  <c r="J120" i="110"/>
  <c r="J119" i="110"/>
  <c r="J118" i="110"/>
  <c r="J117" i="110"/>
  <c r="J116" i="110"/>
  <c r="J115" i="110"/>
  <c r="J114" i="110"/>
  <c r="J113" i="110"/>
  <c r="J112" i="110"/>
  <c r="J111" i="110"/>
  <c r="J110" i="110"/>
  <c r="J109" i="110"/>
  <c r="J108" i="110"/>
  <c r="J107" i="110"/>
  <c r="J106" i="110"/>
  <c r="J105" i="110"/>
  <c r="J104" i="110"/>
  <c r="E104" i="110"/>
  <c r="J103" i="110"/>
  <c r="J102" i="110"/>
  <c r="J101" i="110"/>
  <c r="J100" i="110"/>
  <c r="J99" i="110"/>
  <c r="J98" i="110"/>
  <c r="J97" i="110"/>
  <c r="J96" i="110"/>
  <c r="J95" i="110"/>
  <c r="J94" i="110"/>
  <c r="J93" i="110"/>
  <c r="J92" i="110"/>
  <c r="J91" i="110"/>
  <c r="J90" i="110"/>
  <c r="J89" i="110"/>
  <c r="J88" i="110"/>
  <c r="J87" i="110"/>
  <c r="J86" i="110"/>
  <c r="J85" i="110"/>
  <c r="J84" i="110"/>
  <c r="J83" i="110"/>
  <c r="J82" i="110"/>
  <c r="J81" i="110"/>
  <c r="J80" i="110"/>
  <c r="J79" i="110"/>
  <c r="J78" i="110"/>
  <c r="J77" i="110"/>
  <c r="J76" i="110"/>
  <c r="J75" i="110"/>
  <c r="J74" i="110"/>
  <c r="J73" i="110"/>
  <c r="J72" i="110"/>
  <c r="J71" i="110"/>
  <c r="J70" i="110"/>
  <c r="J69" i="110"/>
  <c r="J68" i="110"/>
  <c r="J67" i="110"/>
  <c r="J66" i="110"/>
  <c r="J65" i="110"/>
  <c r="J64" i="110"/>
  <c r="J63" i="110"/>
  <c r="J62" i="110"/>
  <c r="J61" i="110"/>
  <c r="J60" i="110"/>
  <c r="J59" i="110"/>
  <c r="J58" i="110"/>
  <c r="J57" i="110"/>
  <c r="J56" i="110"/>
  <c r="J55" i="110"/>
  <c r="J54" i="110"/>
  <c r="J53" i="110"/>
  <c r="J52" i="110"/>
  <c r="J51" i="110"/>
  <c r="J50" i="110"/>
  <c r="J49" i="110"/>
  <c r="J48" i="110"/>
  <c r="J47" i="110"/>
  <c r="J46" i="110"/>
  <c r="J45" i="110"/>
  <c r="J44" i="110"/>
  <c r="J43" i="110"/>
  <c r="J42" i="110"/>
  <c r="J41" i="110"/>
  <c r="J40" i="110"/>
  <c r="J39" i="110"/>
  <c r="J38" i="110"/>
  <c r="J37" i="110"/>
  <c r="J36" i="110"/>
  <c r="J35" i="110"/>
  <c r="J34" i="110"/>
  <c r="J33" i="110"/>
  <c r="J32" i="110"/>
  <c r="J31" i="110"/>
  <c r="J30" i="110"/>
  <c r="J29" i="110"/>
  <c r="J28" i="110"/>
  <c r="J27" i="110"/>
  <c r="J26" i="110"/>
  <c r="J25" i="110"/>
  <c r="J24" i="110"/>
  <c r="J23" i="110"/>
  <c r="J22" i="110"/>
  <c r="J21" i="110"/>
  <c r="J20" i="110"/>
  <c r="J19" i="110"/>
  <c r="J18" i="110"/>
  <c r="J17" i="110"/>
  <c r="J16" i="110"/>
  <c r="J15" i="110"/>
  <c r="J14" i="110"/>
  <c r="J13" i="110"/>
  <c r="J12" i="110"/>
  <c r="J11" i="110"/>
  <c r="J10" i="110"/>
  <c r="J9" i="110"/>
  <c r="J8" i="110"/>
  <c r="J7" i="110"/>
  <c r="J6" i="110"/>
  <c r="J5" i="110"/>
  <c r="J4" i="110"/>
  <c r="I132" i="112"/>
  <c r="J132" i="112" s="1"/>
  <c r="I131" i="112"/>
  <c r="J131" i="112" s="1"/>
  <c r="I130" i="112"/>
  <c r="J130" i="112" s="1"/>
  <c r="I129" i="112"/>
  <c r="J129" i="112" s="1"/>
  <c r="I128" i="112"/>
  <c r="J128" i="112" s="1"/>
  <c r="I127" i="112"/>
  <c r="J127" i="112" s="1"/>
  <c r="I126" i="112"/>
  <c r="J126" i="112" s="1"/>
  <c r="I125" i="112"/>
  <c r="J125" i="112" s="1"/>
  <c r="I124" i="112"/>
  <c r="J124" i="112" s="1"/>
  <c r="I123" i="112"/>
  <c r="J123" i="112" s="1"/>
  <c r="I122" i="112"/>
  <c r="J122" i="112" s="1"/>
  <c r="I121" i="112"/>
  <c r="J121" i="112" s="1"/>
  <c r="I120" i="112"/>
  <c r="J120" i="112" s="1"/>
  <c r="I119" i="112"/>
  <c r="J119" i="112" s="1"/>
  <c r="I118" i="112"/>
  <c r="J118" i="112" s="1"/>
  <c r="I117" i="112"/>
  <c r="J117" i="112" s="1"/>
  <c r="I116" i="112"/>
  <c r="J116" i="112" s="1"/>
  <c r="I115" i="112"/>
  <c r="J115" i="112" s="1"/>
  <c r="I114" i="112"/>
  <c r="J114" i="112" s="1"/>
  <c r="I113" i="112"/>
  <c r="J113" i="112" s="1"/>
  <c r="I112" i="112"/>
  <c r="J112" i="112" s="1"/>
  <c r="I111" i="112"/>
  <c r="J111" i="112" s="1"/>
  <c r="I110" i="112"/>
  <c r="J110" i="112" s="1"/>
  <c r="I109" i="112"/>
  <c r="J109" i="112" s="1"/>
  <c r="I108" i="112"/>
  <c r="J108" i="112" s="1"/>
  <c r="I107" i="112"/>
  <c r="J107" i="112" s="1"/>
  <c r="I106" i="112"/>
  <c r="J106" i="112" s="1"/>
  <c r="I105" i="112"/>
  <c r="J105" i="112" s="1"/>
  <c r="I104" i="112"/>
  <c r="J104" i="112" s="1"/>
  <c r="E104" i="112"/>
  <c r="I103" i="112"/>
  <c r="J103" i="112" s="1"/>
  <c r="I102" i="112"/>
  <c r="J102" i="112" s="1"/>
  <c r="I101" i="112"/>
  <c r="J101" i="112" s="1"/>
  <c r="I100" i="112"/>
  <c r="J100" i="112" s="1"/>
  <c r="I99" i="112"/>
  <c r="J99" i="112" s="1"/>
  <c r="I98" i="112"/>
  <c r="J98" i="112" s="1"/>
  <c r="I97" i="112"/>
  <c r="J97" i="112" s="1"/>
  <c r="I96" i="112"/>
  <c r="J96" i="112" s="1"/>
  <c r="I95" i="112"/>
  <c r="J95" i="112" s="1"/>
  <c r="I94" i="112"/>
  <c r="J94" i="112" s="1"/>
  <c r="I93" i="112"/>
  <c r="J93" i="112" s="1"/>
  <c r="I92" i="112"/>
  <c r="J92" i="112" s="1"/>
  <c r="I91" i="112"/>
  <c r="J91" i="112" s="1"/>
  <c r="I90" i="112"/>
  <c r="J90" i="112" s="1"/>
  <c r="I89" i="112"/>
  <c r="J89" i="112" s="1"/>
  <c r="I88" i="112"/>
  <c r="J88" i="112" s="1"/>
  <c r="I87" i="112"/>
  <c r="J87" i="112" s="1"/>
  <c r="I86" i="112"/>
  <c r="J86" i="112" s="1"/>
  <c r="I85" i="112"/>
  <c r="J85" i="112" s="1"/>
  <c r="I84" i="112"/>
  <c r="J84" i="112" s="1"/>
  <c r="I83" i="112"/>
  <c r="J83" i="112" s="1"/>
  <c r="I82" i="112"/>
  <c r="J82" i="112" s="1"/>
  <c r="I81" i="112"/>
  <c r="J81" i="112" s="1"/>
  <c r="I80" i="112"/>
  <c r="J80" i="112" s="1"/>
  <c r="I79" i="112"/>
  <c r="J79" i="112" s="1"/>
  <c r="I78" i="112"/>
  <c r="J78" i="112" s="1"/>
  <c r="I77" i="112"/>
  <c r="J77" i="112" s="1"/>
  <c r="I76" i="112"/>
  <c r="J76" i="112" s="1"/>
  <c r="I75" i="112"/>
  <c r="J75" i="112" s="1"/>
  <c r="I74" i="112"/>
  <c r="J74" i="112" s="1"/>
  <c r="I73" i="112"/>
  <c r="J73" i="112" s="1"/>
  <c r="I72" i="112"/>
  <c r="J72" i="112" s="1"/>
  <c r="I71" i="112"/>
  <c r="J71" i="112" s="1"/>
  <c r="I70" i="112"/>
  <c r="J70" i="112" s="1"/>
  <c r="I69" i="112"/>
  <c r="J69" i="112" s="1"/>
  <c r="I68" i="112"/>
  <c r="J68" i="112" s="1"/>
  <c r="I67" i="112"/>
  <c r="J67" i="112" s="1"/>
  <c r="I66" i="112"/>
  <c r="J66" i="112" s="1"/>
  <c r="I65" i="112"/>
  <c r="J65" i="112" s="1"/>
  <c r="I64" i="112"/>
  <c r="J64" i="112" s="1"/>
  <c r="I63" i="112"/>
  <c r="J63" i="112" s="1"/>
  <c r="I62" i="112"/>
  <c r="J62" i="112" s="1"/>
  <c r="I61" i="112"/>
  <c r="J61" i="112" s="1"/>
  <c r="I60" i="112"/>
  <c r="J60" i="112" s="1"/>
  <c r="I59" i="112"/>
  <c r="J59" i="112" s="1"/>
  <c r="I58" i="112"/>
  <c r="J58" i="112" s="1"/>
  <c r="I57" i="112"/>
  <c r="J57" i="112" s="1"/>
  <c r="I56" i="112"/>
  <c r="J56" i="112" s="1"/>
  <c r="I55" i="112"/>
  <c r="J55" i="112" s="1"/>
  <c r="I54" i="112"/>
  <c r="J54" i="112" s="1"/>
  <c r="I53" i="112"/>
  <c r="J53" i="112" s="1"/>
  <c r="I52" i="112"/>
  <c r="J52" i="112" s="1"/>
  <c r="I51" i="112"/>
  <c r="J51" i="112" s="1"/>
  <c r="I50" i="112"/>
  <c r="J50" i="112" s="1"/>
  <c r="I49" i="112"/>
  <c r="J49" i="112" s="1"/>
  <c r="I48" i="112"/>
  <c r="J48" i="112" s="1"/>
  <c r="I47" i="112"/>
  <c r="J47" i="112" s="1"/>
  <c r="I46" i="112"/>
  <c r="J46" i="112" s="1"/>
  <c r="I45" i="112"/>
  <c r="J45" i="112" s="1"/>
  <c r="I44" i="112"/>
  <c r="J44" i="112" s="1"/>
  <c r="I43" i="112"/>
  <c r="J43" i="112" s="1"/>
  <c r="I42" i="112"/>
  <c r="J42" i="112" s="1"/>
  <c r="I41" i="112"/>
  <c r="J41" i="112" s="1"/>
  <c r="I40" i="112"/>
  <c r="J40" i="112" s="1"/>
  <c r="I39" i="112"/>
  <c r="J39" i="112" s="1"/>
  <c r="I38" i="112"/>
  <c r="J38" i="112" s="1"/>
  <c r="I37" i="112"/>
  <c r="J37" i="112" s="1"/>
  <c r="I36" i="112"/>
  <c r="J36" i="112" s="1"/>
  <c r="I35" i="112"/>
  <c r="J35" i="112" s="1"/>
  <c r="I34" i="112"/>
  <c r="J34" i="112" s="1"/>
  <c r="I33" i="112"/>
  <c r="J33" i="112" s="1"/>
  <c r="I32" i="112"/>
  <c r="J32" i="112" s="1"/>
  <c r="I31" i="112"/>
  <c r="J31" i="112" s="1"/>
  <c r="I30" i="112"/>
  <c r="J30" i="112" s="1"/>
  <c r="I29" i="112"/>
  <c r="J29" i="112" s="1"/>
  <c r="I28" i="112"/>
  <c r="J28" i="112" s="1"/>
  <c r="I27" i="112"/>
  <c r="J27" i="112" s="1"/>
  <c r="I26" i="112"/>
  <c r="J26" i="112" s="1"/>
  <c r="I25" i="112"/>
  <c r="J25" i="112" s="1"/>
  <c r="I24" i="112"/>
  <c r="J24" i="112" s="1"/>
  <c r="I23" i="112"/>
  <c r="J23" i="112" s="1"/>
  <c r="I22" i="112"/>
  <c r="J22" i="112" s="1"/>
  <c r="I21" i="112"/>
  <c r="J21" i="112" s="1"/>
  <c r="I20" i="112"/>
  <c r="J20" i="112" s="1"/>
  <c r="I19" i="112"/>
  <c r="J19" i="112" s="1"/>
  <c r="I18" i="112"/>
  <c r="J18" i="112" s="1"/>
  <c r="I17" i="112"/>
  <c r="J17" i="112" s="1"/>
  <c r="I16" i="112"/>
  <c r="J16" i="112" s="1"/>
  <c r="I15" i="112"/>
  <c r="J15" i="112" s="1"/>
  <c r="I14" i="112"/>
  <c r="J14" i="112" s="1"/>
  <c r="I13" i="112"/>
  <c r="J13" i="112" s="1"/>
  <c r="I12" i="112"/>
  <c r="J12" i="112" s="1"/>
  <c r="I11" i="112"/>
  <c r="J11" i="112" s="1"/>
  <c r="I10" i="112"/>
  <c r="J10" i="112" s="1"/>
  <c r="I9" i="112"/>
  <c r="J9" i="112" s="1"/>
  <c r="I8" i="112"/>
  <c r="J8" i="112" s="1"/>
  <c r="I7" i="112"/>
  <c r="J7" i="112" s="1"/>
  <c r="I6" i="112"/>
  <c r="J6" i="112" s="1"/>
  <c r="I5" i="112"/>
  <c r="J5" i="112" s="1"/>
  <c r="I4" i="112"/>
  <c r="M132" i="114"/>
  <c r="N132" i="114" s="1"/>
  <c r="M131" i="114"/>
  <c r="N131" i="114" s="1"/>
  <c r="M130" i="114"/>
  <c r="N130" i="114" s="1"/>
  <c r="M129" i="114"/>
  <c r="N129" i="114" s="1"/>
  <c r="M128" i="114"/>
  <c r="N128" i="114" s="1"/>
  <c r="M127" i="114"/>
  <c r="N127" i="114" s="1"/>
  <c r="M126" i="114"/>
  <c r="N126" i="114" s="1"/>
  <c r="M125" i="114"/>
  <c r="N125" i="114" s="1"/>
  <c r="M124" i="114"/>
  <c r="N124" i="114" s="1"/>
  <c r="M123" i="114"/>
  <c r="N123" i="114" s="1"/>
  <c r="M122" i="114"/>
  <c r="N122" i="114" s="1"/>
  <c r="M121" i="114"/>
  <c r="N121" i="114" s="1"/>
  <c r="M120" i="114"/>
  <c r="N120" i="114" s="1"/>
  <c r="M119" i="114"/>
  <c r="N119" i="114" s="1"/>
  <c r="M118" i="114"/>
  <c r="N118" i="114" s="1"/>
  <c r="M117" i="114"/>
  <c r="N117" i="114" s="1"/>
  <c r="M116" i="114"/>
  <c r="N116" i="114" s="1"/>
  <c r="M115" i="114"/>
  <c r="N115" i="114" s="1"/>
  <c r="M114" i="114"/>
  <c r="N114" i="114" s="1"/>
  <c r="M113" i="114"/>
  <c r="N113" i="114" s="1"/>
  <c r="M112" i="114"/>
  <c r="N112" i="114" s="1"/>
  <c r="M111" i="114"/>
  <c r="N111" i="114" s="1"/>
  <c r="M110" i="114"/>
  <c r="N110" i="114" s="1"/>
  <c r="M109" i="114"/>
  <c r="N109" i="114" s="1"/>
  <c r="M108" i="114"/>
  <c r="N108" i="114" s="1"/>
  <c r="M107" i="114"/>
  <c r="N107" i="114" s="1"/>
  <c r="M106" i="114"/>
  <c r="N106" i="114" s="1"/>
  <c r="M105" i="114"/>
  <c r="N105" i="114" s="1"/>
  <c r="M104" i="114"/>
  <c r="N104" i="114" s="1"/>
  <c r="E104" i="114"/>
  <c r="M103" i="114"/>
  <c r="N103" i="114" s="1"/>
  <c r="M102" i="114"/>
  <c r="N102" i="114" s="1"/>
  <c r="M101" i="114"/>
  <c r="N101" i="114" s="1"/>
  <c r="M100" i="114"/>
  <c r="N100" i="114" s="1"/>
  <c r="M99" i="114"/>
  <c r="N99" i="114" s="1"/>
  <c r="M98" i="114"/>
  <c r="N98" i="114" s="1"/>
  <c r="M97" i="114"/>
  <c r="N97" i="114" s="1"/>
  <c r="M96" i="114"/>
  <c r="N96" i="114" s="1"/>
  <c r="M95" i="114"/>
  <c r="N95" i="114" s="1"/>
  <c r="M94" i="114"/>
  <c r="N94" i="114" s="1"/>
  <c r="M93" i="114"/>
  <c r="N93" i="114" s="1"/>
  <c r="M92" i="114"/>
  <c r="N92" i="114" s="1"/>
  <c r="M91" i="114"/>
  <c r="N91" i="114" s="1"/>
  <c r="M90" i="114"/>
  <c r="N90" i="114" s="1"/>
  <c r="M89" i="114"/>
  <c r="N89" i="114" s="1"/>
  <c r="M88" i="114"/>
  <c r="N88" i="114" s="1"/>
  <c r="M87" i="114"/>
  <c r="N87" i="114" s="1"/>
  <c r="M86" i="114"/>
  <c r="N86" i="114" s="1"/>
  <c r="M85" i="114"/>
  <c r="N85" i="114" s="1"/>
  <c r="M84" i="114"/>
  <c r="N84" i="114" s="1"/>
  <c r="M83" i="114"/>
  <c r="N83" i="114" s="1"/>
  <c r="M82" i="114"/>
  <c r="N82" i="114" s="1"/>
  <c r="M81" i="114"/>
  <c r="N81" i="114" s="1"/>
  <c r="M80" i="114"/>
  <c r="N80" i="114" s="1"/>
  <c r="M79" i="114"/>
  <c r="N79" i="114" s="1"/>
  <c r="M78" i="114"/>
  <c r="N78" i="114" s="1"/>
  <c r="M77" i="114"/>
  <c r="N77" i="114" s="1"/>
  <c r="M76" i="114"/>
  <c r="N76" i="114" s="1"/>
  <c r="M75" i="114"/>
  <c r="N75" i="114" s="1"/>
  <c r="M74" i="114"/>
  <c r="N74" i="114" s="1"/>
  <c r="M73" i="114"/>
  <c r="N73" i="114" s="1"/>
  <c r="M72" i="114"/>
  <c r="N72" i="114" s="1"/>
  <c r="M71" i="114"/>
  <c r="N71" i="114" s="1"/>
  <c r="M70" i="114"/>
  <c r="N70" i="114" s="1"/>
  <c r="M69" i="114"/>
  <c r="N69" i="114" s="1"/>
  <c r="M68" i="114"/>
  <c r="N68" i="114" s="1"/>
  <c r="M67" i="114"/>
  <c r="N67" i="114" s="1"/>
  <c r="M66" i="114"/>
  <c r="N66" i="114" s="1"/>
  <c r="M65" i="114"/>
  <c r="N65" i="114" s="1"/>
  <c r="M64" i="114"/>
  <c r="N64" i="114" s="1"/>
  <c r="M63" i="114"/>
  <c r="N63" i="114" s="1"/>
  <c r="M62" i="114"/>
  <c r="N62" i="114" s="1"/>
  <c r="M61" i="114"/>
  <c r="N61" i="114" s="1"/>
  <c r="M60" i="114"/>
  <c r="N60" i="114" s="1"/>
  <c r="M59" i="114"/>
  <c r="N59" i="114" s="1"/>
  <c r="M58" i="114"/>
  <c r="N58" i="114" s="1"/>
  <c r="M57" i="114"/>
  <c r="N57" i="114" s="1"/>
  <c r="M56" i="114"/>
  <c r="N56" i="114" s="1"/>
  <c r="M55" i="114"/>
  <c r="N55" i="114" s="1"/>
  <c r="M54" i="114"/>
  <c r="N54" i="114" s="1"/>
  <c r="M53" i="114"/>
  <c r="N53" i="114" s="1"/>
  <c r="M52" i="114"/>
  <c r="N52" i="114" s="1"/>
  <c r="M51" i="114"/>
  <c r="N51" i="114" s="1"/>
  <c r="M50" i="114"/>
  <c r="N50" i="114" s="1"/>
  <c r="M49" i="114"/>
  <c r="N49" i="114" s="1"/>
  <c r="M48" i="114"/>
  <c r="N48" i="114" s="1"/>
  <c r="M47" i="114"/>
  <c r="N47" i="114" s="1"/>
  <c r="M46" i="114"/>
  <c r="N46" i="114" s="1"/>
  <c r="M45" i="114"/>
  <c r="N45" i="114" s="1"/>
  <c r="M44" i="114"/>
  <c r="N44" i="114" s="1"/>
  <c r="M43" i="114"/>
  <c r="N43" i="114" s="1"/>
  <c r="M42" i="114"/>
  <c r="N42" i="114" s="1"/>
  <c r="M41" i="114"/>
  <c r="N41" i="114" s="1"/>
  <c r="M40" i="114"/>
  <c r="N40" i="114" s="1"/>
  <c r="M39" i="114"/>
  <c r="N39" i="114" s="1"/>
  <c r="M38" i="114"/>
  <c r="N38" i="114" s="1"/>
  <c r="M37" i="114"/>
  <c r="N37" i="114" s="1"/>
  <c r="M36" i="114"/>
  <c r="N36" i="114" s="1"/>
  <c r="M35" i="114"/>
  <c r="N35" i="114" s="1"/>
  <c r="M34" i="114"/>
  <c r="N34" i="114" s="1"/>
  <c r="M33" i="114"/>
  <c r="N33" i="114" s="1"/>
  <c r="M32" i="114"/>
  <c r="N32" i="114" s="1"/>
  <c r="M31" i="114"/>
  <c r="N31" i="114" s="1"/>
  <c r="M30" i="114"/>
  <c r="N30" i="114" s="1"/>
  <c r="M29" i="114"/>
  <c r="N29" i="114" s="1"/>
  <c r="M28" i="114"/>
  <c r="N28" i="114" s="1"/>
  <c r="M27" i="114"/>
  <c r="N27" i="114" s="1"/>
  <c r="M26" i="114"/>
  <c r="N26" i="114" s="1"/>
  <c r="M25" i="114"/>
  <c r="N25" i="114" s="1"/>
  <c r="M24" i="114"/>
  <c r="N24" i="114" s="1"/>
  <c r="M23" i="114"/>
  <c r="N23" i="114" s="1"/>
  <c r="M22" i="114"/>
  <c r="N22" i="114" s="1"/>
  <c r="M21" i="114"/>
  <c r="N21" i="114" s="1"/>
  <c r="M20" i="114"/>
  <c r="N20" i="114" s="1"/>
  <c r="M19" i="114"/>
  <c r="N19" i="114" s="1"/>
  <c r="M18" i="114"/>
  <c r="N18" i="114" s="1"/>
  <c r="M17" i="114"/>
  <c r="N17" i="114" s="1"/>
  <c r="M16" i="114"/>
  <c r="N16" i="114" s="1"/>
  <c r="M15" i="114"/>
  <c r="N15" i="114" s="1"/>
  <c r="M14" i="114"/>
  <c r="N14" i="114" s="1"/>
  <c r="M13" i="114"/>
  <c r="N13" i="114" s="1"/>
  <c r="M12" i="114"/>
  <c r="N12" i="114" s="1"/>
  <c r="M11" i="114"/>
  <c r="N11" i="114" s="1"/>
  <c r="M10" i="114"/>
  <c r="N10" i="114" s="1"/>
  <c r="M9" i="114"/>
  <c r="N9" i="114" s="1"/>
  <c r="M8" i="114"/>
  <c r="N8" i="114" s="1"/>
  <c r="M7" i="114"/>
  <c r="N7" i="114" s="1"/>
  <c r="M6" i="114"/>
  <c r="N6" i="114" s="1"/>
  <c r="M5" i="114"/>
  <c r="N5" i="114" s="1"/>
  <c r="M4" i="114"/>
  <c r="N4" i="114" s="1"/>
  <c r="M132" i="111"/>
  <c r="N132" i="111" s="1"/>
  <c r="E104" i="111"/>
  <c r="M132" i="105"/>
  <c r="N132" i="105" s="1"/>
  <c r="M131" i="105"/>
  <c r="N131" i="105" s="1"/>
  <c r="M130" i="105"/>
  <c r="N130" i="105" s="1"/>
  <c r="M129" i="105"/>
  <c r="N129" i="105" s="1"/>
  <c r="M128" i="105"/>
  <c r="N128" i="105" s="1"/>
  <c r="M127" i="105"/>
  <c r="N127" i="105" s="1"/>
  <c r="M126" i="105"/>
  <c r="N126" i="105" s="1"/>
  <c r="M125" i="105"/>
  <c r="N125" i="105" s="1"/>
  <c r="M124" i="105"/>
  <c r="N124" i="105" s="1"/>
  <c r="M123" i="105"/>
  <c r="N123" i="105" s="1"/>
  <c r="M122" i="105"/>
  <c r="N122" i="105" s="1"/>
  <c r="M121" i="105"/>
  <c r="N121" i="105" s="1"/>
  <c r="M120" i="105"/>
  <c r="N120" i="105" s="1"/>
  <c r="M119" i="105"/>
  <c r="N119" i="105" s="1"/>
  <c r="M118" i="105"/>
  <c r="N118" i="105" s="1"/>
  <c r="M117" i="105"/>
  <c r="N117" i="105" s="1"/>
  <c r="M116" i="105"/>
  <c r="N116" i="105" s="1"/>
  <c r="M115" i="105"/>
  <c r="N115" i="105" s="1"/>
  <c r="M114" i="105"/>
  <c r="N114" i="105" s="1"/>
  <c r="M113" i="105"/>
  <c r="N113" i="105" s="1"/>
  <c r="M112" i="105"/>
  <c r="N112" i="105" s="1"/>
  <c r="M111" i="105"/>
  <c r="N111" i="105" s="1"/>
  <c r="M110" i="105"/>
  <c r="N110" i="105" s="1"/>
  <c r="M109" i="105"/>
  <c r="N109" i="105" s="1"/>
  <c r="M108" i="105"/>
  <c r="N108" i="105" s="1"/>
  <c r="M107" i="105"/>
  <c r="N107" i="105" s="1"/>
  <c r="M106" i="105"/>
  <c r="N106" i="105" s="1"/>
  <c r="M105" i="105"/>
  <c r="N105" i="105" s="1"/>
  <c r="M104" i="105"/>
  <c r="N104" i="105" s="1"/>
  <c r="E104" i="105"/>
  <c r="M103" i="105"/>
  <c r="N103" i="105" s="1"/>
  <c r="M102" i="105"/>
  <c r="N102" i="105" s="1"/>
  <c r="M101" i="105"/>
  <c r="N101" i="105" s="1"/>
  <c r="M100" i="105"/>
  <c r="N100" i="105" s="1"/>
  <c r="M99" i="105"/>
  <c r="N99" i="105" s="1"/>
  <c r="M98" i="105"/>
  <c r="N98" i="105" s="1"/>
  <c r="M97" i="105"/>
  <c r="N97" i="105" s="1"/>
  <c r="M96" i="105"/>
  <c r="N96" i="105" s="1"/>
  <c r="M95" i="105"/>
  <c r="N95" i="105" s="1"/>
  <c r="M94" i="105"/>
  <c r="N94" i="105" s="1"/>
  <c r="M93" i="105"/>
  <c r="N93" i="105" s="1"/>
  <c r="M92" i="105"/>
  <c r="N92" i="105" s="1"/>
  <c r="M91" i="105"/>
  <c r="N91" i="105" s="1"/>
  <c r="M90" i="105"/>
  <c r="N90" i="105" s="1"/>
  <c r="M89" i="105"/>
  <c r="N89" i="105" s="1"/>
  <c r="M88" i="105"/>
  <c r="N88" i="105" s="1"/>
  <c r="M87" i="105"/>
  <c r="N87" i="105" s="1"/>
  <c r="M86" i="105"/>
  <c r="N86" i="105" s="1"/>
  <c r="M85" i="105"/>
  <c r="N85" i="105" s="1"/>
  <c r="M84" i="105"/>
  <c r="N84" i="105" s="1"/>
  <c r="M83" i="105"/>
  <c r="N83" i="105" s="1"/>
  <c r="M82" i="105"/>
  <c r="N82" i="105" s="1"/>
  <c r="M81" i="105"/>
  <c r="N81" i="105" s="1"/>
  <c r="M80" i="105"/>
  <c r="N80" i="105" s="1"/>
  <c r="M79" i="105"/>
  <c r="N79" i="105" s="1"/>
  <c r="M78" i="105"/>
  <c r="N78" i="105" s="1"/>
  <c r="M77" i="105"/>
  <c r="N77" i="105" s="1"/>
  <c r="M76" i="105"/>
  <c r="N76" i="105" s="1"/>
  <c r="M75" i="105"/>
  <c r="N75" i="105" s="1"/>
  <c r="M74" i="105"/>
  <c r="N74" i="105" s="1"/>
  <c r="M73" i="105"/>
  <c r="N73" i="105" s="1"/>
  <c r="M72" i="105"/>
  <c r="N72" i="105" s="1"/>
  <c r="M71" i="105"/>
  <c r="N71" i="105" s="1"/>
  <c r="M70" i="105"/>
  <c r="N70" i="105" s="1"/>
  <c r="M69" i="105"/>
  <c r="N69" i="105" s="1"/>
  <c r="M68" i="105"/>
  <c r="N68" i="105" s="1"/>
  <c r="M67" i="105"/>
  <c r="N67" i="105" s="1"/>
  <c r="M66" i="105"/>
  <c r="N66" i="105" s="1"/>
  <c r="M65" i="105"/>
  <c r="N65" i="105" s="1"/>
  <c r="M64" i="105"/>
  <c r="N64" i="105" s="1"/>
  <c r="M63" i="105"/>
  <c r="N63" i="105" s="1"/>
  <c r="M62" i="105"/>
  <c r="N62" i="105" s="1"/>
  <c r="M61" i="105"/>
  <c r="N61" i="105" s="1"/>
  <c r="M60" i="105"/>
  <c r="N60" i="105" s="1"/>
  <c r="M59" i="105"/>
  <c r="N59" i="105" s="1"/>
  <c r="M58" i="105"/>
  <c r="N58" i="105" s="1"/>
  <c r="M57" i="105"/>
  <c r="N57" i="105" s="1"/>
  <c r="M56" i="105"/>
  <c r="N56" i="105" s="1"/>
  <c r="M55" i="105"/>
  <c r="N55" i="105" s="1"/>
  <c r="M54" i="105"/>
  <c r="N54" i="105" s="1"/>
  <c r="M53" i="105"/>
  <c r="N53" i="105" s="1"/>
  <c r="M52" i="105"/>
  <c r="N52" i="105" s="1"/>
  <c r="M51" i="105"/>
  <c r="N51" i="105" s="1"/>
  <c r="M50" i="105"/>
  <c r="N50" i="105" s="1"/>
  <c r="M49" i="105"/>
  <c r="N49" i="105" s="1"/>
  <c r="M48" i="105"/>
  <c r="N48" i="105" s="1"/>
  <c r="M47" i="105"/>
  <c r="N47" i="105" s="1"/>
  <c r="M46" i="105"/>
  <c r="N46" i="105" s="1"/>
  <c r="M45" i="105"/>
  <c r="N45" i="105" s="1"/>
  <c r="M44" i="105"/>
  <c r="N44" i="105" s="1"/>
  <c r="M43" i="105"/>
  <c r="N43" i="105" s="1"/>
  <c r="M42" i="105"/>
  <c r="N42" i="105" s="1"/>
  <c r="M41" i="105"/>
  <c r="N41" i="105" s="1"/>
  <c r="M40" i="105"/>
  <c r="N40" i="105" s="1"/>
  <c r="M39" i="105"/>
  <c r="N39" i="105" s="1"/>
  <c r="M38" i="105"/>
  <c r="N38" i="105" s="1"/>
  <c r="M37" i="105"/>
  <c r="N37" i="105" s="1"/>
  <c r="M36" i="105"/>
  <c r="N36" i="105" s="1"/>
  <c r="M35" i="105"/>
  <c r="N35" i="105" s="1"/>
  <c r="M34" i="105"/>
  <c r="N34" i="105" s="1"/>
  <c r="M33" i="105"/>
  <c r="N33" i="105" s="1"/>
  <c r="M32" i="105"/>
  <c r="N32" i="105" s="1"/>
  <c r="M31" i="105"/>
  <c r="N31" i="105" s="1"/>
  <c r="M30" i="105"/>
  <c r="N30" i="105" s="1"/>
  <c r="M29" i="105"/>
  <c r="N29" i="105" s="1"/>
  <c r="M28" i="105"/>
  <c r="N28" i="105" s="1"/>
  <c r="M27" i="105"/>
  <c r="N27" i="105" s="1"/>
  <c r="M26" i="105"/>
  <c r="N26" i="105" s="1"/>
  <c r="M25" i="105"/>
  <c r="N25" i="105" s="1"/>
  <c r="M24" i="105"/>
  <c r="N24" i="105" s="1"/>
  <c r="M23" i="105"/>
  <c r="N23" i="105" s="1"/>
  <c r="M22" i="105"/>
  <c r="N22" i="105" s="1"/>
  <c r="M21" i="105"/>
  <c r="N21" i="105" s="1"/>
  <c r="M20" i="105"/>
  <c r="N20" i="105" s="1"/>
  <c r="M19" i="105"/>
  <c r="N19" i="105" s="1"/>
  <c r="M18" i="105"/>
  <c r="N18" i="105" s="1"/>
  <c r="M17" i="105"/>
  <c r="N17" i="105" s="1"/>
  <c r="M16" i="105"/>
  <c r="N16" i="105" s="1"/>
  <c r="M15" i="105"/>
  <c r="N15" i="105" s="1"/>
  <c r="M14" i="105"/>
  <c r="N14" i="105" s="1"/>
  <c r="M13" i="105"/>
  <c r="N13" i="105" s="1"/>
  <c r="M12" i="105"/>
  <c r="N12" i="105" s="1"/>
  <c r="M11" i="105"/>
  <c r="N11" i="105" s="1"/>
  <c r="M10" i="105"/>
  <c r="N10" i="105" s="1"/>
  <c r="M9" i="105"/>
  <c r="N9" i="105" s="1"/>
  <c r="M8" i="105"/>
  <c r="N8" i="105" s="1"/>
  <c r="M7" i="105"/>
  <c r="N7" i="105" s="1"/>
  <c r="M6" i="105"/>
  <c r="N6" i="105" s="1"/>
  <c r="M5" i="105"/>
  <c r="N5" i="105" s="1"/>
  <c r="M4" i="105"/>
  <c r="N4" i="105" s="1"/>
  <c r="M132" i="108"/>
  <c r="N132" i="108" s="1"/>
  <c r="M131" i="108"/>
  <c r="N131" i="108" s="1"/>
  <c r="M130" i="108"/>
  <c r="N130" i="108" s="1"/>
  <c r="M129" i="108"/>
  <c r="N129" i="108" s="1"/>
  <c r="M128" i="108"/>
  <c r="N128" i="108" s="1"/>
  <c r="M127" i="108"/>
  <c r="N127" i="108" s="1"/>
  <c r="M126" i="108"/>
  <c r="N126" i="108" s="1"/>
  <c r="M125" i="108"/>
  <c r="N125" i="108" s="1"/>
  <c r="M124" i="108"/>
  <c r="N124" i="108" s="1"/>
  <c r="M123" i="108"/>
  <c r="N123" i="108" s="1"/>
  <c r="M122" i="108"/>
  <c r="N122" i="108" s="1"/>
  <c r="M121" i="108"/>
  <c r="N121" i="108" s="1"/>
  <c r="M120" i="108"/>
  <c r="N120" i="108" s="1"/>
  <c r="M119" i="108"/>
  <c r="N119" i="108" s="1"/>
  <c r="M118" i="108"/>
  <c r="N118" i="108" s="1"/>
  <c r="M117" i="108"/>
  <c r="N117" i="108" s="1"/>
  <c r="M116" i="108"/>
  <c r="N116" i="108" s="1"/>
  <c r="M115" i="108"/>
  <c r="N115" i="108" s="1"/>
  <c r="M114" i="108"/>
  <c r="N114" i="108" s="1"/>
  <c r="M113" i="108"/>
  <c r="N113" i="108" s="1"/>
  <c r="M112" i="108"/>
  <c r="N112" i="108" s="1"/>
  <c r="M111" i="108"/>
  <c r="N111" i="108" s="1"/>
  <c r="M110" i="108"/>
  <c r="N110" i="108" s="1"/>
  <c r="M109" i="108"/>
  <c r="N109" i="108" s="1"/>
  <c r="M108" i="108"/>
  <c r="N108" i="108" s="1"/>
  <c r="M107" i="108"/>
  <c r="N107" i="108" s="1"/>
  <c r="M106" i="108"/>
  <c r="N106" i="108" s="1"/>
  <c r="M105" i="108"/>
  <c r="N105" i="108" s="1"/>
  <c r="M104" i="108"/>
  <c r="N104" i="108" s="1"/>
  <c r="E104" i="108"/>
  <c r="M103" i="108"/>
  <c r="N103" i="108" s="1"/>
  <c r="M102" i="108"/>
  <c r="N102" i="108" s="1"/>
  <c r="M101" i="108"/>
  <c r="N101" i="108" s="1"/>
  <c r="M100" i="108"/>
  <c r="N100" i="108" s="1"/>
  <c r="M99" i="108"/>
  <c r="N99" i="108" s="1"/>
  <c r="M98" i="108"/>
  <c r="N98" i="108" s="1"/>
  <c r="M97" i="108"/>
  <c r="N97" i="108" s="1"/>
  <c r="M96" i="108"/>
  <c r="N96" i="108" s="1"/>
  <c r="M95" i="108"/>
  <c r="N95" i="108" s="1"/>
  <c r="M94" i="108"/>
  <c r="N94" i="108" s="1"/>
  <c r="M93" i="108"/>
  <c r="N93" i="108" s="1"/>
  <c r="M92" i="108"/>
  <c r="N92" i="108" s="1"/>
  <c r="M91" i="108"/>
  <c r="N91" i="108" s="1"/>
  <c r="M90" i="108"/>
  <c r="N90" i="108" s="1"/>
  <c r="M89" i="108"/>
  <c r="N89" i="108" s="1"/>
  <c r="M88" i="108"/>
  <c r="N88" i="108" s="1"/>
  <c r="M87" i="108"/>
  <c r="N87" i="108" s="1"/>
  <c r="M86" i="108"/>
  <c r="N86" i="108" s="1"/>
  <c r="M85" i="108"/>
  <c r="N85" i="108" s="1"/>
  <c r="M84" i="108"/>
  <c r="N84" i="108" s="1"/>
  <c r="M83" i="108"/>
  <c r="N83" i="108" s="1"/>
  <c r="M82" i="108"/>
  <c r="N82" i="108" s="1"/>
  <c r="M81" i="108"/>
  <c r="N81" i="108" s="1"/>
  <c r="M80" i="108"/>
  <c r="N80" i="108" s="1"/>
  <c r="M79" i="108"/>
  <c r="N79" i="108" s="1"/>
  <c r="M78" i="108"/>
  <c r="N78" i="108" s="1"/>
  <c r="M77" i="108"/>
  <c r="N77" i="108" s="1"/>
  <c r="M76" i="108"/>
  <c r="N76" i="108" s="1"/>
  <c r="M75" i="108"/>
  <c r="N75" i="108" s="1"/>
  <c r="M74" i="108"/>
  <c r="N74" i="108" s="1"/>
  <c r="M73" i="108"/>
  <c r="N73" i="108" s="1"/>
  <c r="M72" i="108"/>
  <c r="N72" i="108" s="1"/>
  <c r="M71" i="108"/>
  <c r="N71" i="108" s="1"/>
  <c r="M70" i="108"/>
  <c r="N70" i="108" s="1"/>
  <c r="M69" i="108"/>
  <c r="N69" i="108" s="1"/>
  <c r="M68" i="108"/>
  <c r="N68" i="108" s="1"/>
  <c r="M67" i="108"/>
  <c r="N67" i="108" s="1"/>
  <c r="M66" i="108"/>
  <c r="N66" i="108" s="1"/>
  <c r="M65" i="108"/>
  <c r="N65" i="108" s="1"/>
  <c r="M64" i="108"/>
  <c r="N64" i="108" s="1"/>
  <c r="M63" i="108"/>
  <c r="N63" i="108" s="1"/>
  <c r="M62" i="108"/>
  <c r="N62" i="108" s="1"/>
  <c r="M61" i="108"/>
  <c r="N61" i="108" s="1"/>
  <c r="M60" i="108"/>
  <c r="N60" i="108" s="1"/>
  <c r="M59" i="108"/>
  <c r="N59" i="108" s="1"/>
  <c r="M58" i="108"/>
  <c r="N58" i="108" s="1"/>
  <c r="M57" i="108"/>
  <c r="N57" i="108" s="1"/>
  <c r="M56" i="108"/>
  <c r="N56" i="108" s="1"/>
  <c r="M55" i="108"/>
  <c r="N55" i="108" s="1"/>
  <c r="M54" i="108"/>
  <c r="N54" i="108" s="1"/>
  <c r="M53" i="108"/>
  <c r="N53" i="108" s="1"/>
  <c r="M52" i="108"/>
  <c r="N52" i="108" s="1"/>
  <c r="M51" i="108"/>
  <c r="N51" i="108" s="1"/>
  <c r="M50" i="108"/>
  <c r="N50" i="108" s="1"/>
  <c r="M49" i="108"/>
  <c r="N49" i="108" s="1"/>
  <c r="M48" i="108"/>
  <c r="N48" i="108" s="1"/>
  <c r="M47" i="108"/>
  <c r="N47" i="108" s="1"/>
  <c r="M46" i="108"/>
  <c r="N46" i="108" s="1"/>
  <c r="M45" i="108"/>
  <c r="N45" i="108" s="1"/>
  <c r="M44" i="108"/>
  <c r="N44" i="108" s="1"/>
  <c r="M43" i="108"/>
  <c r="N43" i="108" s="1"/>
  <c r="M42" i="108"/>
  <c r="N42" i="108" s="1"/>
  <c r="M41" i="108"/>
  <c r="N41" i="108" s="1"/>
  <c r="M40" i="108"/>
  <c r="N40" i="108" s="1"/>
  <c r="M39" i="108"/>
  <c r="N39" i="108" s="1"/>
  <c r="M38" i="108"/>
  <c r="N38" i="108" s="1"/>
  <c r="M37" i="108"/>
  <c r="N37" i="108" s="1"/>
  <c r="M36" i="108"/>
  <c r="N36" i="108" s="1"/>
  <c r="M35" i="108"/>
  <c r="N35" i="108" s="1"/>
  <c r="M34" i="108"/>
  <c r="N34" i="108" s="1"/>
  <c r="M33" i="108"/>
  <c r="N33" i="108" s="1"/>
  <c r="M32" i="108"/>
  <c r="N32" i="108" s="1"/>
  <c r="M31" i="108"/>
  <c r="N31" i="108" s="1"/>
  <c r="M30" i="108"/>
  <c r="N30" i="108" s="1"/>
  <c r="M29" i="108"/>
  <c r="N29" i="108" s="1"/>
  <c r="M28" i="108"/>
  <c r="N28" i="108" s="1"/>
  <c r="M27" i="108"/>
  <c r="N27" i="108" s="1"/>
  <c r="M26" i="108"/>
  <c r="N26" i="108" s="1"/>
  <c r="M25" i="108"/>
  <c r="N25" i="108" s="1"/>
  <c r="M24" i="108"/>
  <c r="N24" i="108" s="1"/>
  <c r="M23" i="108"/>
  <c r="N23" i="108" s="1"/>
  <c r="M22" i="108"/>
  <c r="N22" i="108" s="1"/>
  <c r="M21" i="108"/>
  <c r="N21" i="108" s="1"/>
  <c r="M20" i="108"/>
  <c r="N20" i="108" s="1"/>
  <c r="M19" i="108"/>
  <c r="N19" i="108" s="1"/>
  <c r="M18" i="108"/>
  <c r="N18" i="108" s="1"/>
  <c r="M17" i="108"/>
  <c r="N17" i="108" s="1"/>
  <c r="M16" i="108"/>
  <c r="N16" i="108" s="1"/>
  <c r="M15" i="108"/>
  <c r="N15" i="108" s="1"/>
  <c r="M14" i="108"/>
  <c r="N14" i="108" s="1"/>
  <c r="M13" i="108"/>
  <c r="N13" i="108" s="1"/>
  <c r="M12" i="108"/>
  <c r="N12" i="108" s="1"/>
  <c r="M11" i="108"/>
  <c r="N11" i="108" s="1"/>
  <c r="M10" i="108"/>
  <c r="N10" i="108" s="1"/>
  <c r="M9" i="108"/>
  <c r="N9" i="108" s="1"/>
  <c r="M8" i="108"/>
  <c r="N8" i="108" s="1"/>
  <c r="M7" i="108"/>
  <c r="N7" i="108" s="1"/>
  <c r="M6" i="108"/>
  <c r="N6" i="108" s="1"/>
  <c r="M5" i="108"/>
  <c r="N5" i="108" s="1"/>
  <c r="M4" i="108"/>
  <c r="N4" i="108" s="1"/>
  <c r="M27" i="113"/>
  <c r="N27" i="113" s="1"/>
  <c r="M28" i="113"/>
  <c r="N28" i="113" s="1"/>
  <c r="M29" i="113"/>
  <c r="N29" i="113" s="1"/>
  <c r="M30" i="113"/>
  <c r="N30" i="113" s="1"/>
  <c r="M31" i="113"/>
  <c r="N31" i="113" s="1"/>
  <c r="M32" i="113"/>
  <c r="N32" i="113" s="1"/>
  <c r="M33" i="113"/>
  <c r="N33" i="113" s="1"/>
  <c r="M34" i="113"/>
  <c r="N34" i="113" s="1"/>
  <c r="M35" i="113"/>
  <c r="N35" i="113" s="1"/>
  <c r="M36" i="113"/>
  <c r="N36" i="113" s="1"/>
  <c r="M37" i="113"/>
  <c r="N37" i="113" s="1"/>
  <c r="M38" i="113"/>
  <c r="N38" i="113" s="1"/>
  <c r="M39" i="113"/>
  <c r="N39" i="113" s="1"/>
  <c r="M40" i="113"/>
  <c r="N40" i="113" s="1"/>
  <c r="M41" i="113"/>
  <c r="N41" i="113" s="1"/>
  <c r="M42" i="113"/>
  <c r="N42" i="113" s="1"/>
  <c r="M43" i="113"/>
  <c r="N43" i="113" s="1"/>
  <c r="M44" i="113"/>
  <c r="N44" i="113" s="1"/>
  <c r="M45" i="113"/>
  <c r="N45" i="113" s="1"/>
  <c r="M46" i="113"/>
  <c r="N46" i="113" s="1"/>
  <c r="M47" i="113"/>
  <c r="N47" i="113" s="1"/>
  <c r="M48" i="113"/>
  <c r="N48" i="113" s="1"/>
  <c r="M49" i="113"/>
  <c r="N49" i="113" s="1"/>
  <c r="M50" i="113"/>
  <c r="N50" i="113" s="1"/>
  <c r="M51" i="113"/>
  <c r="N51" i="113" s="1"/>
  <c r="M52" i="113"/>
  <c r="N52" i="113" s="1"/>
  <c r="M53" i="113"/>
  <c r="N53" i="113" s="1"/>
  <c r="M54" i="113"/>
  <c r="N54" i="113" s="1"/>
  <c r="M55" i="113"/>
  <c r="N55" i="113" s="1"/>
  <c r="M56" i="113"/>
  <c r="N56" i="113" s="1"/>
  <c r="M57" i="113"/>
  <c r="N57" i="113" s="1"/>
  <c r="M58" i="113"/>
  <c r="N58" i="113" s="1"/>
  <c r="M59" i="113"/>
  <c r="N59" i="113" s="1"/>
  <c r="M60" i="113"/>
  <c r="N60" i="113" s="1"/>
  <c r="M61" i="113"/>
  <c r="N61" i="113" s="1"/>
  <c r="M62" i="113"/>
  <c r="N62" i="113" s="1"/>
  <c r="M63" i="113"/>
  <c r="N63" i="113" s="1"/>
  <c r="M64" i="113"/>
  <c r="N64" i="113" s="1"/>
  <c r="M65" i="113"/>
  <c r="N65" i="113" s="1"/>
  <c r="M66" i="113"/>
  <c r="N66" i="113" s="1"/>
  <c r="M67" i="113"/>
  <c r="N67" i="113" s="1"/>
  <c r="M68" i="113"/>
  <c r="N68" i="113" s="1"/>
  <c r="M69" i="113"/>
  <c r="N69" i="113" s="1"/>
  <c r="M70" i="113"/>
  <c r="N70" i="113" s="1"/>
  <c r="M71" i="113"/>
  <c r="N71" i="113" s="1"/>
  <c r="M72" i="113"/>
  <c r="N72" i="113" s="1"/>
  <c r="M73" i="113"/>
  <c r="N73" i="113" s="1"/>
  <c r="M74" i="113"/>
  <c r="N74" i="113" s="1"/>
  <c r="M75" i="113"/>
  <c r="N75" i="113" s="1"/>
  <c r="M76" i="113"/>
  <c r="N76" i="113" s="1"/>
  <c r="M77" i="113"/>
  <c r="N77" i="113" s="1"/>
  <c r="M78" i="113"/>
  <c r="N78" i="113" s="1"/>
  <c r="M79" i="113"/>
  <c r="N79" i="113" s="1"/>
  <c r="M80" i="113"/>
  <c r="N80" i="113" s="1"/>
  <c r="M81" i="113"/>
  <c r="N81" i="113" s="1"/>
  <c r="M82" i="113"/>
  <c r="N82" i="113" s="1"/>
  <c r="M83" i="113"/>
  <c r="N83" i="113" s="1"/>
  <c r="M84" i="113"/>
  <c r="N84" i="113" s="1"/>
  <c r="M85" i="113"/>
  <c r="N85" i="113" s="1"/>
  <c r="M86" i="113"/>
  <c r="N86" i="113" s="1"/>
  <c r="M87" i="113"/>
  <c r="N87" i="113" s="1"/>
  <c r="M88" i="113"/>
  <c r="N88" i="113" s="1"/>
  <c r="M89" i="113"/>
  <c r="N89" i="113" s="1"/>
  <c r="M90" i="113"/>
  <c r="N90" i="113" s="1"/>
  <c r="M91" i="113"/>
  <c r="N91" i="113" s="1"/>
  <c r="M92" i="113"/>
  <c r="N92" i="113" s="1"/>
  <c r="M93" i="113"/>
  <c r="N93" i="113" s="1"/>
  <c r="M94" i="113"/>
  <c r="N94" i="113" s="1"/>
  <c r="M95" i="113"/>
  <c r="N95" i="113" s="1"/>
  <c r="M96" i="113"/>
  <c r="N96" i="113" s="1"/>
  <c r="M97" i="113"/>
  <c r="N97" i="113" s="1"/>
  <c r="M98" i="113"/>
  <c r="N98" i="113" s="1"/>
  <c r="M99" i="113"/>
  <c r="N99" i="113" s="1"/>
  <c r="M100" i="113"/>
  <c r="N100" i="113" s="1"/>
  <c r="M101" i="113"/>
  <c r="N101" i="113" s="1"/>
  <c r="M102" i="113"/>
  <c r="N102" i="113" s="1"/>
  <c r="M103" i="113"/>
  <c r="N103" i="113" s="1"/>
  <c r="M104" i="113"/>
  <c r="N104" i="113" s="1"/>
  <c r="M105" i="113"/>
  <c r="N105" i="113" s="1"/>
  <c r="M106" i="113"/>
  <c r="N106" i="113" s="1"/>
  <c r="M107" i="113"/>
  <c r="N107" i="113" s="1"/>
  <c r="M108" i="113"/>
  <c r="N108" i="113" s="1"/>
  <c r="M109" i="113"/>
  <c r="N109" i="113" s="1"/>
  <c r="M110" i="113"/>
  <c r="N110" i="113" s="1"/>
  <c r="M111" i="113"/>
  <c r="N111" i="113" s="1"/>
  <c r="M112" i="113"/>
  <c r="N112" i="113" s="1"/>
  <c r="M113" i="113"/>
  <c r="N113" i="113" s="1"/>
  <c r="M114" i="113"/>
  <c r="N114" i="113" s="1"/>
  <c r="M115" i="113"/>
  <c r="N115" i="113" s="1"/>
  <c r="M116" i="113"/>
  <c r="N116" i="113" s="1"/>
  <c r="M117" i="113"/>
  <c r="N117" i="113" s="1"/>
  <c r="M118" i="113"/>
  <c r="N118" i="113" s="1"/>
  <c r="M119" i="113"/>
  <c r="N119" i="113" s="1"/>
  <c r="M120" i="113"/>
  <c r="N120" i="113" s="1"/>
  <c r="M121" i="113"/>
  <c r="N121" i="113" s="1"/>
  <c r="M122" i="113"/>
  <c r="N122" i="113" s="1"/>
  <c r="M123" i="113"/>
  <c r="N123" i="113" s="1"/>
  <c r="M124" i="113"/>
  <c r="N124" i="113" s="1"/>
  <c r="M125" i="113"/>
  <c r="N125" i="113" s="1"/>
  <c r="M126" i="113"/>
  <c r="N126" i="113" s="1"/>
  <c r="M127" i="113"/>
  <c r="N127" i="113" s="1"/>
  <c r="M128" i="113"/>
  <c r="N128" i="113" s="1"/>
  <c r="M129" i="113"/>
  <c r="N129" i="113" s="1"/>
  <c r="M130" i="113"/>
  <c r="N130" i="113" s="1"/>
  <c r="M131" i="113"/>
  <c r="N131" i="113" s="1"/>
  <c r="E104" i="113"/>
  <c r="J4" i="126" l="1"/>
  <c r="I133" i="126"/>
  <c r="J4" i="127"/>
  <c r="I133" i="127"/>
  <c r="J4" i="124"/>
  <c r="I133" i="124"/>
  <c r="J4" i="123"/>
  <c r="J4" i="121"/>
  <c r="I133" i="121"/>
  <c r="J4" i="117"/>
  <c r="I133" i="117"/>
  <c r="J4" i="112"/>
  <c r="I133" i="112"/>
  <c r="J4" i="125"/>
  <c r="I133" i="125"/>
  <c r="H76" i="130"/>
  <c r="I76" i="130" s="1"/>
  <c r="K76" i="130"/>
  <c r="K74" i="130"/>
  <c r="H74" i="130"/>
  <c r="I74" i="130" s="1"/>
  <c r="I57" i="91"/>
  <c r="J57" i="91" s="1"/>
  <c r="I98" i="91"/>
  <c r="L98" i="91" s="1"/>
  <c r="I130" i="91"/>
  <c r="J130" i="91" s="1"/>
  <c r="I92" i="91"/>
  <c r="I51" i="91"/>
  <c r="J51" i="91" s="1"/>
  <c r="I124" i="91"/>
  <c r="L124" i="91" s="1"/>
  <c r="I86" i="91"/>
  <c r="L86" i="91" s="1"/>
  <c r="I45" i="91"/>
  <c r="J45" i="91" s="1"/>
  <c r="I118" i="91"/>
  <c r="L118" i="91" s="1"/>
  <c r="I80" i="91"/>
  <c r="I39" i="91"/>
  <c r="J39" i="91" s="1"/>
  <c r="I112" i="91"/>
  <c r="L112" i="91" s="1"/>
  <c r="I74" i="91"/>
  <c r="J74" i="91" s="1"/>
  <c r="I33" i="91"/>
  <c r="J33" i="91" s="1"/>
  <c r="I105" i="91"/>
  <c r="J105" i="91" s="1"/>
  <c r="I63" i="91"/>
  <c r="J63" i="91" s="1"/>
  <c r="I27" i="91"/>
  <c r="L27" i="91" s="1"/>
  <c r="I129" i="91"/>
  <c r="J129" i="91" s="1"/>
  <c r="I123" i="91"/>
  <c r="J123" i="91" s="1"/>
  <c r="I117" i="91"/>
  <c r="J117" i="91" s="1"/>
  <c r="I111" i="91"/>
  <c r="J111" i="91" s="1"/>
  <c r="I103" i="91"/>
  <c r="L103" i="91" s="1"/>
  <c r="I97" i="91"/>
  <c r="L97" i="91" s="1"/>
  <c r="I91" i="91"/>
  <c r="L91" i="91" s="1"/>
  <c r="I85" i="91"/>
  <c r="L85" i="91" s="1"/>
  <c r="I79" i="91"/>
  <c r="L79" i="91" s="1"/>
  <c r="I72" i="91"/>
  <c r="J72" i="91" s="1"/>
  <c r="I62" i="91"/>
  <c r="I56" i="91"/>
  <c r="I50" i="91"/>
  <c r="I44" i="91"/>
  <c r="I38" i="91"/>
  <c r="I32" i="91"/>
  <c r="I128" i="91"/>
  <c r="I122" i="91"/>
  <c r="I116" i="91"/>
  <c r="I110" i="91"/>
  <c r="I102" i="91"/>
  <c r="J102" i="91" s="1"/>
  <c r="I96" i="91"/>
  <c r="J96" i="91" s="1"/>
  <c r="I90" i="91"/>
  <c r="J90" i="91" s="1"/>
  <c r="I84" i="91"/>
  <c r="J84" i="91" s="1"/>
  <c r="I78" i="91"/>
  <c r="J78" i="91" s="1"/>
  <c r="I67" i="91"/>
  <c r="L67" i="91" s="1"/>
  <c r="I61" i="91"/>
  <c r="L61" i="91" s="1"/>
  <c r="I55" i="91"/>
  <c r="L55" i="91" s="1"/>
  <c r="I49" i="91"/>
  <c r="L49" i="91" s="1"/>
  <c r="I43" i="91"/>
  <c r="I37" i="91"/>
  <c r="I31" i="91"/>
  <c r="I127" i="91"/>
  <c r="L127" i="91" s="1"/>
  <c r="I121" i="91"/>
  <c r="L121" i="91" s="1"/>
  <c r="I115" i="91"/>
  <c r="L115" i="91" s="1"/>
  <c r="I109" i="91"/>
  <c r="L109" i="91" s="1"/>
  <c r="I101" i="91"/>
  <c r="I95" i="91"/>
  <c r="I89" i="91"/>
  <c r="I83" i="91"/>
  <c r="I77" i="91"/>
  <c r="I66" i="91"/>
  <c r="J66" i="91" s="1"/>
  <c r="I60" i="91"/>
  <c r="J60" i="91" s="1"/>
  <c r="I54" i="91"/>
  <c r="J54" i="91" s="1"/>
  <c r="I48" i="91"/>
  <c r="J48" i="91" s="1"/>
  <c r="I42" i="91"/>
  <c r="J42" i="91" s="1"/>
  <c r="I36" i="91"/>
  <c r="J36" i="91" s="1"/>
  <c r="I30" i="91"/>
  <c r="I132" i="91"/>
  <c r="J132" i="91" s="1"/>
  <c r="I126" i="91"/>
  <c r="J126" i="91" s="1"/>
  <c r="I120" i="91"/>
  <c r="J120" i="91" s="1"/>
  <c r="I114" i="91"/>
  <c r="J114" i="91" s="1"/>
  <c r="I108" i="91"/>
  <c r="J108" i="91" s="1"/>
  <c r="I100" i="91"/>
  <c r="L100" i="91" s="1"/>
  <c r="I94" i="91"/>
  <c r="L94" i="91" s="1"/>
  <c r="I88" i="91"/>
  <c r="L88" i="91" s="1"/>
  <c r="I82" i="91"/>
  <c r="I76" i="91"/>
  <c r="L76" i="91" s="1"/>
  <c r="I65" i="91"/>
  <c r="I59" i="91"/>
  <c r="I53" i="91"/>
  <c r="I47" i="91"/>
  <c r="I41" i="91"/>
  <c r="I35" i="91"/>
  <c r="I29" i="91"/>
  <c r="I4" i="91"/>
  <c r="I131" i="91"/>
  <c r="I125" i="91"/>
  <c r="I119" i="91"/>
  <c r="I113" i="91"/>
  <c r="I107" i="91"/>
  <c r="L107" i="91" s="1"/>
  <c r="I99" i="91"/>
  <c r="J99" i="91" s="1"/>
  <c r="I93" i="91"/>
  <c r="J93" i="91" s="1"/>
  <c r="I87" i="91"/>
  <c r="J87" i="91" s="1"/>
  <c r="I81" i="91"/>
  <c r="J81" i="91" s="1"/>
  <c r="I75" i="91"/>
  <c r="J75" i="91" s="1"/>
  <c r="I64" i="91"/>
  <c r="I58" i="91"/>
  <c r="L58" i="91" s="1"/>
  <c r="I52" i="91"/>
  <c r="L52" i="91" s="1"/>
  <c r="I46" i="91"/>
  <c r="I40" i="91"/>
  <c r="L40" i="91" s="1"/>
  <c r="I34" i="91"/>
  <c r="J34" i="91" s="1"/>
  <c r="I28" i="91"/>
  <c r="I73" i="91"/>
  <c r="L73" i="91" s="1"/>
  <c r="I68" i="91"/>
  <c r="L68" i="91" s="1"/>
  <c r="I106" i="91"/>
  <c r="L106" i="91" s="1"/>
  <c r="I71" i="91"/>
  <c r="I70" i="91"/>
  <c r="L70" i="91" s="1"/>
  <c r="K69" i="91"/>
  <c r="I69" i="91"/>
  <c r="J69" i="91" s="1"/>
  <c r="I5" i="91"/>
  <c r="I104" i="91"/>
  <c r="K61" i="91"/>
  <c r="K127" i="91"/>
  <c r="K109" i="91"/>
  <c r="K91" i="91"/>
  <c r="K73" i="91"/>
  <c r="K55" i="91"/>
  <c r="K24" i="91"/>
  <c r="K25" i="91"/>
  <c r="H136" i="91"/>
  <c r="K100" i="130" l="1"/>
  <c r="K105" i="130" s="1"/>
  <c r="L33" i="91"/>
  <c r="L45" i="91"/>
  <c r="L57" i="91"/>
  <c r="L72" i="91"/>
  <c r="L111" i="91"/>
  <c r="J67" i="91"/>
  <c r="J94" i="91"/>
  <c r="L132" i="91"/>
  <c r="L129" i="91"/>
  <c r="L63" i="91"/>
  <c r="L42" i="91"/>
  <c r="J98" i="91"/>
  <c r="J121" i="91"/>
  <c r="L48" i="91"/>
  <c r="L39" i="91"/>
  <c r="J88" i="91"/>
  <c r="J100" i="91"/>
  <c r="J49" i="91"/>
  <c r="L87" i="91"/>
  <c r="L90" i="91"/>
  <c r="L105" i="91"/>
  <c r="L60" i="91"/>
  <c r="L75" i="91"/>
  <c r="L51" i="91"/>
  <c r="L81" i="91"/>
  <c r="J118" i="91"/>
  <c r="L130" i="91"/>
  <c r="J40" i="91"/>
  <c r="L66" i="91"/>
  <c r="L96" i="91"/>
  <c r="L120" i="91"/>
  <c r="L99" i="91"/>
  <c r="L123" i="91"/>
  <c r="J85" i="91"/>
  <c r="J58" i="91"/>
  <c r="J61" i="91"/>
  <c r="L117" i="91"/>
  <c r="L126" i="91"/>
  <c r="J27" i="91"/>
  <c r="L102" i="91"/>
  <c r="L36" i="91"/>
  <c r="J124" i="91"/>
  <c r="J91" i="91"/>
  <c r="J115" i="91"/>
  <c r="J80" i="91"/>
  <c r="L80" i="91"/>
  <c r="L34" i="91"/>
  <c r="J112" i="91"/>
  <c r="L74" i="91"/>
  <c r="J92" i="91"/>
  <c r="L92" i="91"/>
  <c r="J103" i="91"/>
  <c r="J55" i="91"/>
  <c r="J86" i="91"/>
  <c r="J65" i="91"/>
  <c r="L65" i="91"/>
  <c r="J89" i="91"/>
  <c r="L89" i="91"/>
  <c r="L116" i="91"/>
  <c r="J116" i="91"/>
  <c r="L131" i="91"/>
  <c r="J131" i="91"/>
  <c r="J127" i="91"/>
  <c r="L54" i="91"/>
  <c r="L93" i="91"/>
  <c r="J107" i="91"/>
  <c r="J41" i="91"/>
  <c r="L41" i="91"/>
  <c r="J82" i="91"/>
  <c r="L82" i="91"/>
  <c r="L101" i="91"/>
  <c r="J101" i="91"/>
  <c r="L128" i="91"/>
  <c r="J128" i="91"/>
  <c r="J32" i="91"/>
  <c r="L32" i="91"/>
  <c r="J79" i="91"/>
  <c r="L125" i="91"/>
  <c r="J125" i="91"/>
  <c r="J37" i="91"/>
  <c r="L37" i="91"/>
  <c r="J56" i="91"/>
  <c r="L56" i="91"/>
  <c r="J35" i="91"/>
  <c r="L35" i="91"/>
  <c r="L43" i="91"/>
  <c r="J43" i="91"/>
  <c r="L62" i="91"/>
  <c r="J62" i="91"/>
  <c r="L78" i="91"/>
  <c r="L114" i="91"/>
  <c r="J76" i="91"/>
  <c r="L64" i="91"/>
  <c r="J64" i="91"/>
  <c r="L47" i="91"/>
  <c r="J47" i="91"/>
  <c r="J30" i="91"/>
  <c r="L30" i="91"/>
  <c r="J38" i="91"/>
  <c r="L38" i="91"/>
  <c r="J52" i="91"/>
  <c r="L113" i="91"/>
  <c r="J113" i="91"/>
  <c r="L53" i="91"/>
  <c r="J53" i="91"/>
  <c r="J77" i="91"/>
  <c r="L77" i="91"/>
  <c r="L44" i="91"/>
  <c r="J44" i="91"/>
  <c r="J97" i="91"/>
  <c r="L46" i="91"/>
  <c r="J46" i="91"/>
  <c r="L29" i="91"/>
  <c r="J29" i="91"/>
  <c r="L108" i="91"/>
  <c r="L95" i="91"/>
  <c r="J95" i="91"/>
  <c r="L122" i="91"/>
  <c r="J122" i="91"/>
  <c r="J28" i="91"/>
  <c r="L28" i="91"/>
  <c r="L84" i="91"/>
  <c r="L119" i="91"/>
  <c r="J119" i="91"/>
  <c r="L59" i="91"/>
  <c r="J59" i="91"/>
  <c r="L83" i="91"/>
  <c r="J83" i="91"/>
  <c r="J31" i="91"/>
  <c r="L31" i="91"/>
  <c r="J110" i="91"/>
  <c r="L110" i="91"/>
  <c r="L50" i="91"/>
  <c r="J50" i="91"/>
  <c r="J109" i="91"/>
  <c r="J73" i="91"/>
  <c r="J68" i="91"/>
  <c r="J106" i="91"/>
  <c r="J71" i="91"/>
  <c r="L71" i="91"/>
  <c r="J70" i="91"/>
  <c r="L69" i="91"/>
  <c r="L104" i="91"/>
  <c r="J104" i="91"/>
  <c r="K23" i="91"/>
  <c r="H135" i="91"/>
  <c r="K26" i="91" l="1"/>
  <c r="M13" i="113" l="1"/>
  <c r="I13" i="91" s="1"/>
  <c r="M14" i="113"/>
  <c r="I14" i="91" s="1"/>
  <c r="M15" i="113"/>
  <c r="I15" i="91" s="1"/>
  <c r="M16" i="113"/>
  <c r="I16" i="91" s="1"/>
  <c r="M17" i="113"/>
  <c r="I17" i="91" s="1"/>
  <c r="N17" i="113" l="1"/>
  <c r="N16" i="113"/>
  <c r="N15" i="113"/>
  <c r="N14" i="113"/>
  <c r="N13" i="113"/>
  <c r="K14" i="91"/>
  <c r="K5" i="91" l="1"/>
  <c r="K6" i="91"/>
  <c r="K10" i="91"/>
  <c r="K16" i="91"/>
  <c r="K17" i="91"/>
  <c r="K20" i="91"/>
  <c r="K22" i="91" l="1"/>
  <c r="K9" i="91"/>
  <c r="K13" i="91"/>
  <c r="K21" i="91"/>
  <c r="K19" i="91"/>
  <c r="K15" i="91"/>
  <c r="K12" i="91"/>
  <c r="K8" i="91"/>
  <c r="K18" i="91"/>
  <c r="K11" i="91"/>
  <c r="K7" i="91"/>
  <c r="H137" i="91"/>
  <c r="M6" i="113"/>
  <c r="I6" i="91" s="1"/>
  <c r="M7" i="113"/>
  <c r="I7" i="91" s="1"/>
  <c r="M8" i="113"/>
  <c r="I8" i="91" s="1"/>
  <c r="M9" i="113"/>
  <c r="I9" i="91" s="1"/>
  <c r="M10" i="113"/>
  <c r="I10" i="91" s="1"/>
  <c r="M11" i="113"/>
  <c r="I11" i="91" s="1"/>
  <c r="M12" i="113"/>
  <c r="I12" i="91" s="1"/>
  <c r="M18" i="113"/>
  <c r="I18" i="91" s="1"/>
  <c r="M19" i="113"/>
  <c r="I19" i="91" s="1"/>
  <c r="M20" i="113"/>
  <c r="I20" i="91" s="1"/>
  <c r="M21" i="113"/>
  <c r="M22" i="113"/>
  <c r="I22" i="91" s="1"/>
  <c r="M23" i="113"/>
  <c r="I23" i="91" s="1"/>
  <c r="M24" i="113"/>
  <c r="I24" i="91" s="1"/>
  <c r="M25" i="113"/>
  <c r="I25" i="91" s="1"/>
  <c r="M26" i="113"/>
  <c r="I26" i="91" s="1"/>
  <c r="I21" i="91" l="1"/>
  <c r="J21" i="91" s="1"/>
  <c r="J25" i="91"/>
  <c r="L25" i="91"/>
  <c r="L26" i="91"/>
  <c r="J26" i="91"/>
  <c r="J24" i="91"/>
  <c r="L24" i="91"/>
  <c r="J23" i="91"/>
  <c r="L23" i="91"/>
  <c r="L19" i="91"/>
  <c r="L14" i="91"/>
  <c r="J14" i="91"/>
  <c r="N11" i="113"/>
  <c r="L17" i="91"/>
  <c r="J17" i="91"/>
  <c r="N10" i="113"/>
  <c r="N6" i="113"/>
  <c r="J20" i="91"/>
  <c r="L20" i="91"/>
  <c r="N18" i="113"/>
  <c r="N9" i="113"/>
  <c r="N5" i="113"/>
  <c r="J19" i="91"/>
  <c r="N25" i="113"/>
  <c r="N20" i="113"/>
  <c r="N7" i="113"/>
  <c r="N4" i="113"/>
  <c r="N19" i="113"/>
  <c r="N22" i="113"/>
  <c r="N12" i="113"/>
  <c r="N8" i="113"/>
  <c r="N24" i="113"/>
  <c r="N23" i="113"/>
  <c r="N26" i="113"/>
  <c r="N21" i="113"/>
  <c r="J16" i="91" l="1"/>
  <c r="L16" i="91"/>
  <c r="L5" i="91"/>
  <c r="J5" i="91"/>
  <c r="L10" i="91"/>
  <c r="J10" i="91"/>
  <c r="L15" i="91"/>
  <c r="J15" i="91"/>
  <c r="L7" i="91"/>
  <c r="J7" i="91"/>
  <c r="L9" i="91"/>
  <c r="J9" i="91"/>
  <c r="L6" i="91"/>
  <c r="J6" i="91"/>
  <c r="L11" i="91"/>
  <c r="J11" i="91"/>
  <c r="L13" i="91"/>
  <c r="J13" i="91"/>
  <c r="L22" i="91"/>
  <c r="J22" i="91"/>
  <c r="L8" i="91"/>
  <c r="J8" i="91"/>
  <c r="L18" i="91"/>
  <c r="J18" i="91"/>
  <c r="L12" i="91"/>
  <c r="J12" i="91"/>
  <c r="L21" i="91"/>
  <c r="K4" i="91" l="1"/>
  <c r="K133" i="91" s="1"/>
  <c r="L138" i="91" s="1"/>
  <c r="L4" i="91" l="1"/>
  <c r="L133" i="91" s="1"/>
  <c r="L139" i="91" s="1"/>
  <c r="L141" i="91" l="1"/>
  <c r="J4" i="91"/>
  <c r="K106" i="130" l="1"/>
  <c r="K108" i="1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L73" authorId="0" shapeId="0" xr:uid="{5FDEFC11-F073-4603-A96C-6EAB78D44550}">
      <text>
        <r>
          <rPr>
            <b/>
            <sz val="9"/>
            <color indexed="81"/>
            <rFont val="Segoe UI"/>
            <family val="2"/>
          </rPr>
          <t>PAULO EDISON DE LIMA:</t>
        </r>
        <r>
          <rPr>
            <sz val="9"/>
            <color indexed="81"/>
            <rFont val="Segoe UI"/>
            <family val="2"/>
          </rPr>
          <t xml:space="preserve">
+2 cedidos pelo CEART 27/11/2023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PAULO EDISON DE LIMA</author>
    <author>LETICIA KOSLOWSKY MEES MATTOS</author>
    <author>LETICIA - SEGECON FPOLIS</author>
  </authors>
  <commentList>
    <comment ref="H15" authorId="0" shapeId="0" xr:uid="{A820B159-E02C-451A-9953-EE28C6BE88B5}">
      <text>
        <r>
          <rPr>
            <b/>
            <sz val="9"/>
            <color indexed="81"/>
            <rFont val="Segoe UI"/>
            <family val="2"/>
          </rPr>
          <t>PAULO EDISON DE LIMA:
-</t>
        </r>
        <r>
          <rPr>
            <sz val="9"/>
            <color indexed="81"/>
            <rFont val="Segoe UI"/>
            <family val="2"/>
          </rPr>
          <t>6 cedidos para o CERES 24/11/2023</t>
        </r>
      </text>
    </comment>
    <comment ref="H70" authorId="1" shapeId="0" xr:uid="{B6551DA9-F6B9-443B-AE01-4617CBCE46AD}">
      <text>
        <r>
          <rPr>
            <b/>
            <sz val="9"/>
            <color indexed="81"/>
            <rFont val="Segoe UI"/>
            <family val="2"/>
          </rPr>
          <t>LETICIA KOSLOWSKY MEES MATTOS:</t>
        </r>
        <r>
          <rPr>
            <sz val="9"/>
            <color indexed="81"/>
            <rFont val="Segoe UI"/>
            <family val="2"/>
          </rPr>
          <t xml:space="preserve">
19/02/2024: CEDIDO AO CCT: 70.</t>
        </r>
      </text>
    </comment>
    <comment ref="H121" authorId="2" shapeId="0" xr:uid="{F366EC68-036A-4584-943B-72E5BD83F04B}">
      <text>
        <r>
          <rPr>
            <b/>
            <sz val="9"/>
            <color indexed="81"/>
            <rFont val="Segoe UI"/>
            <family val="2"/>
          </rPr>
          <t>LETICIA - SEGECON FPOLIS:</t>
        </r>
        <r>
          <rPr>
            <sz val="9"/>
            <color indexed="81"/>
            <rFont val="Segoe UI"/>
            <family val="2"/>
          </rPr>
          <t xml:space="preserve">
16/04/2024: RECEBIDO DO CEPLAN: 01.
19/04/2024: RECEBIDO DO CCT: 01.</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H5" authorId="0" shapeId="0" xr:uid="{857DF093-522B-4F88-8434-5406BBDDBD3F}">
      <text>
        <r>
          <rPr>
            <b/>
            <sz val="9"/>
            <color indexed="81"/>
            <rFont val="Segoe UI"/>
            <family val="2"/>
          </rPr>
          <t>PAULO EDISON DE LIMA:</t>
        </r>
        <r>
          <rPr>
            <sz val="9"/>
            <color indexed="81"/>
            <rFont val="Segoe UI"/>
            <family val="2"/>
          </rPr>
          <t xml:space="preserve">
+4 cedidos pela FAED 17/11/2023
+6 cedidos pelo CEFID 23/11/2023
+5 cedidos pelo CEART 23/11/2023</t>
        </r>
      </text>
    </comment>
    <comment ref="H15" authorId="0" shapeId="0" xr:uid="{D9A819B6-8C77-4CD2-847F-F09AF6FEB85A}">
      <text>
        <r>
          <rPr>
            <b/>
            <sz val="9"/>
            <color indexed="81"/>
            <rFont val="Segoe UI"/>
            <family val="2"/>
          </rPr>
          <t>PAULO EDISON DE LIMA:</t>
        </r>
        <r>
          <rPr>
            <sz val="9"/>
            <color indexed="81"/>
            <rFont val="Segoe UI"/>
            <family val="2"/>
          </rPr>
          <t xml:space="preserve">
+2 cedidos pelo CEART 23/11/2023
+12 cedidos pelo CAV 23/11/2023
+6 cedidos pelo CEO 24/11/2023</t>
        </r>
      </text>
    </comment>
    <comment ref="H68" authorId="0" shapeId="0" xr:uid="{FBAD71B2-3281-469A-BF68-D057E3B13D17}">
      <text>
        <r>
          <rPr>
            <b/>
            <sz val="9"/>
            <color indexed="81"/>
            <rFont val="Segoe UI"/>
            <family val="2"/>
          </rPr>
          <t>PAULO EDISON DE LIMA:</t>
        </r>
        <r>
          <rPr>
            <sz val="9"/>
            <color indexed="81"/>
            <rFont val="Segoe UI"/>
            <family val="2"/>
          </rPr>
          <t xml:space="preserve">
+10 cedidos pela FAED 17/11/2023
-10 cedidos pelo CEART 23/11/2023</t>
        </r>
      </text>
    </comment>
    <comment ref="H69" authorId="0" shapeId="0" xr:uid="{43FDC8FA-5305-4E94-94F7-116D14F7DC65}">
      <text>
        <r>
          <rPr>
            <b/>
            <sz val="9"/>
            <color indexed="81"/>
            <rFont val="Segoe UI"/>
            <family val="2"/>
          </rPr>
          <t>PAULO EDISON DE LIMA:</t>
        </r>
        <r>
          <rPr>
            <sz val="9"/>
            <color indexed="81"/>
            <rFont val="Segoe UI"/>
            <family val="2"/>
          </rPr>
          <t xml:space="preserve">
+5 cedidos pela FAED 17/11/2023
+5 cedidos pelo CEART 23/11/2023</t>
        </r>
      </text>
    </comment>
    <comment ref="H70" authorId="0" shapeId="0" xr:uid="{ACFC3A6F-357A-4D2D-B347-3C98F8556D0F}">
      <text>
        <r>
          <rPr>
            <b/>
            <sz val="9"/>
            <color indexed="81"/>
            <rFont val="Segoe UI"/>
            <family val="2"/>
          </rPr>
          <t>PAULO EDISON DE LIMA:</t>
        </r>
        <r>
          <rPr>
            <sz val="9"/>
            <color indexed="81"/>
            <rFont val="Segoe UI"/>
            <family val="2"/>
          </rPr>
          <t xml:space="preserve">
+20 cedidos pela FAED 17/11/2023
+10 cedidos pelo CEART 23/11/2023</t>
        </r>
      </text>
    </comment>
    <comment ref="H71" authorId="0" shapeId="0" xr:uid="{56CF8856-8092-44D6-ABDC-C2B46D5D904D}">
      <text>
        <r>
          <rPr>
            <b/>
            <sz val="9"/>
            <color indexed="81"/>
            <rFont val="Segoe UI"/>
            <family val="2"/>
          </rPr>
          <t>PAULO EDISON DE LIMA:</t>
        </r>
        <r>
          <rPr>
            <sz val="9"/>
            <color indexed="81"/>
            <rFont val="Segoe UI"/>
            <family val="2"/>
          </rPr>
          <t xml:space="preserve">
+3 cedidos pela FAED 17/11/2023
+4 cedidos pelo CEART 23/11/2023
+6 cedidos pelo CAV 23/11/2023</t>
        </r>
      </text>
    </comment>
    <comment ref="H88" authorId="0" shapeId="0" xr:uid="{9A8958DA-60F5-4CFC-85CA-03C46C53C48F}">
      <text>
        <r>
          <rPr>
            <b/>
            <sz val="9"/>
            <color indexed="81"/>
            <rFont val="Segoe UI"/>
            <family val="2"/>
          </rPr>
          <t>PAULO EDISON DE LIMA:</t>
        </r>
        <r>
          <rPr>
            <sz val="9"/>
            <color indexed="81"/>
            <rFont val="Segoe UI"/>
            <family val="2"/>
          </rPr>
          <t xml:space="preserve">
+4 cedidos pelo CEART 23/11/2023
+12 cedidos pelo CAV 23/11/2023</t>
        </r>
      </text>
    </comment>
    <comment ref="H102" authorId="0" shapeId="0" xr:uid="{BC495DA7-C297-45BE-BA2E-4D2539357D84}">
      <text>
        <r>
          <rPr>
            <b/>
            <sz val="9"/>
            <color indexed="81"/>
            <rFont val="Segoe UI"/>
            <family val="2"/>
          </rPr>
          <t>PAULO EDISON DE LIMA:</t>
        </r>
        <r>
          <rPr>
            <sz val="9"/>
            <color indexed="81"/>
            <rFont val="Segoe UI"/>
            <family val="2"/>
          </rPr>
          <t xml:space="preserve">
+8 cedidos pela FAED 11/10/2023</t>
        </r>
      </text>
    </comment>
    <comment ref="H104" authorId="0" shapeId="0" xr:uid="{25E0563F-67E8-470D-AD32-5E7F8FBAE4CF}">
      <text>
        <r>
          <rPr>
            <b/>
            <sz val="9"/>
            <color indexed="81"/>
            <rFont val="Segoe UI"/>
            <family val="2"/>
          </rPr>
          <t>PAULO EDISON DE LIMA:</t>
        </r>
        <r>
          <rPr>
            <sz val="9"/>
            <color indexed="81"/>
            <rFont val="Segoe UI"/>
            <family val="2"/>
          </rPr>
          <t xml:space="preserve">
+20 cedidos pela FAED 11/10/2023</t>
        </r>
      </text>
    </comment>
    <comment ref="H106" authorId="0" shapeId="0" xr:uid="{17820A8E-F32E-40FD-A2A5-627F584E93AE}">
      <text>
        <r>
          <rPr>
            <b/>
            <sz val="9"/>
            <color indexed="81"/>
            <rFont val="Segoe UI"/>
            <family val="2"/>
          </rPr>
          <t>PAULO EDISON DE LIMA:</t>
        </r>
        <r>
          <rPr>
            <sz val="9"/>
            <color indexed="81"/>
            <rFont val="Segoe UI"/>
            <family val="2"/>
          </rPr>
          <t xml:space="preserve">
+2 cedidas pelo CCT 23/11/2023</t>
        </r>
      </text>
    </comment>
    <comment ref="H107" authorId="0" shapeId="0" xr:uid="{F4923C0F-B4F7-4EF8-9178-1889C816EB91}">
      <text>
        <r>
          <rPr>
            <b/>
            <sz val="9"/>
            <color indexed="81"/>
            <rFont val="Segoe UI"/>
            <family val="2"/>
          </rPr>
          <t>PAULO EDISON DE LIMA:</t>
        </r>
        <r>
          <rPr>
            <sz val="9"/>
            <color indexed="81"/>
            <rFont val="Segoe UI"/>
            <family val="2"/>
          </rPr>
          <t xml:space="preserve">
+2 cedidas pelo CCT 23/11/2023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LETICIA - SEGECON FPOLIS</author>
  </authors>
  <commentList>
    <comment ref="G3" authorId="0" shapeId="0" xr:uid="{1400CB0C-100F-4689-B386-96530EBC8DD8}">
      <text>
        <r>
          <rPr>
            <b/>
            <sz val="9"/>
            <color indexed="81"/>
            <rFont val="Segoe UI"/>
            <family val="2"/>
          </rPr>
          <t>LETICIA - SEGECON:</t>
        </r>
        <r>
          <rPr>
            <sz val="9"/>
            <color indexed="81"/>
            <rFont val="Segoe UI"/>
            <family val="2"/>
          </rPr>
          <t xml:space="preserve">
</t>
        </r>
        <r>
          <rPr>
            <u/>
            <sz val="9"/>
            <color indexed="81"/>
            <rFont val="Segoe UI"/>
            <family val="2"/>
          </rPr>
          <t xml:space="preserve">CUIDAR </t>
        </r>
        <r>
          <rPr>
            <sz val="9"/>
            <color indexed="81"/>
            <rFont val="Segoe UI"/>
            <family val="2"/>
          </rPr>
          <t xml:space="preserve">- </t>
        </r>
        <r>
          <rPr>
            <b/>
            <sz val="9"/>
            <color indexed="81"/>
            <rFont val="Segoe UI"/>
            <family val="2"/>
          </rPr>
          <t>MÁXIMO</t>
        </r>
        <r>
          <rPr>
            <sz val="9"/>
            <color indexed="81"/>
            <rFont val="Segoe UI"/>
            <family val="2"/>
          </rPr>
          <t xml:space="preserve"> </t>
        </r>
        <r>
          <rPr>
            <b/>
            <sz val="9"/>
            <color indexed="81"/>
            <rFont val="Segoe UI"/>
            <family val="2"/>
          </rPr>
          <t>50%</t>
        </r>
        <r>
          <rPr>
            <sz val="9"/>
            <color indexed="81"/>
            <rFont val="Segoe UI"/>
            <family val="2"/>
          </rPr>
          <t xml:space="preserve"> POR ÓRGÃO!!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LETICIA KOSLOWSKY MEES MATTOS</author>
  </authors>
  <commentList>
    <comment ref="H113" authorId="0" shapeId="0" xr:uid="{CA60752C-9F98-4A0C-93AD-B110479DDA62}">
      <text>
        <r>
          <rPr>
            <b/>
            <sz val="9"/>
            <color indexed="81"/>
            <rFont val="Segoe UI"/>
            <family val="2"/>
          </rPr>
          <t>LETICIA KOSLOWSKY MEES MATTOS:</t>
        </r>
        <r>
          <rPr>
            <sz val="9"/>
            <color indexed="81"/>
            <rFont val="Segoe UI"/>
            <family val="2"/>
          </rPr>
          <t xml:space="preserve">
04/03/2024: CEDIDO AO CCT: 02.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PAULO EDISON DE LIMA</author>
    <author>CAMILA DE ALMEIDA LUCA</author>
    <author>LETÍCIA-SEGECON/FPOLIS</author>
  </authors>
  <commentList>
    <comment ref="H5" authorId="0" shapeId="0" xr:uid="{7F6DCE63-A02A-449A-B7DD-AC38D679CB1B}">
      <text>
        <r>
          <rPr>
            <b/>
            <sz val="9"/>
            <color indexed="81"/>
            <rFont val="Segoe UI"/>
            <family val="2"/>
          </rPr>
          <t>PAULO EDISON DE LIMA:</t>
        </r>
        <r>
          <rPr>
            <sz val="9"/>
            <color indexed="81"/>
            <rFont val="Segoe UI"/>
            <family val="2"/>
          </rPr>
          <t xml:space="preserve">
-5 cedidos ao CERES 23/11/2023</t>
        </r>
      </text>
    </comment>
    <comment ref="H15" authorId="0" shapeId="0" xr:uid="{E22CBDFC-4F2B-4BAF-A5F6-217C28C5C537}">
      <text>
        <r>
          <rPr>
            <b/>
            <sz val="9"/>
            <color indexed="81"/>
            <rFont val="Segoe UI"/>
            <family val="2"/>
          </rPr>
          <t>PAULO EDISON DE LIMA:</t>
        </r>
        <r>
          <rPr>
            <sz val="9"/>
            <color indexed="81"/>
            <rFont val="Segoe UI"/>
            <family val="2"/>
          </rPr>
          <t xml:space="preserve">
-2 cedidos ao CERES 23/11/2023</t>
        </r>
      </text>
    </comment>
    <comment ref="H50" authorId="1" shapeId="0" xr:uid="{900B1B6A-3BFC-4576-A791-BD3044C5251E}">
      <text>
        <r>
          <rPr>
            <b/>
            <sz val="9"/>
            <color indexed="81"/>
            <rFont val="Segoe UI"/>
            <family val="2"/>
          </rPr>
          <t>CAMILA DE ALMEIDA LUCA:</t>
        </r>
        <r>
          <rPr>
            <sz val="9"/>
            <color indexed="81"/>
            <rFont val="Segoe UI"/>
            <family val="2"/>
          </rPr>
          <t xml:space="preserve">
Cedeu 05 unid. ao CEFID em 12/07/2024
</t>
        </r>
      </text>
    </comment>
    <comment ref="H68" authorId="0" shapeId="0" xr:uid="{6D10E4A8-0C3E-4547-8DEB-21BEEB896B48}">
      <text>
        <r>
          <rPr>
            <b/>
            <sz val="9"/>
            <color indexed="81"/>
            <rFont val="Segoe UI"/>
            <family val="2"/>
          </rPr>
          <t>PAULO EDISON DE LIMA:</t>
        </r>
        <r>
          <rPr>
            <sz val="9"/>
            <color indexed="81"/>
            <rFont val="Segoe UI"/>
            <family val="2"/>
          </rPr>
          <t xml:space="preserve">
-10 cedidos ao CERES 23/11/2023</t>
        </r>
      </text>
    </comment>
    <comment ref="H69" authorId="0" shapeId="0" xr:uid="{07A271D5-F012-4D40-88AA-1EEC997771FC}">
      <text>
        <r>
          <rPr>
            <b/>
            <sz val="9"/>
            <color indexed="81"/>
            <rFont val="Segoe UI"/>
            <family val="2"/>
          </rPr>
          <t>PAULO EDISON DE LIMA:</t>
        </r>
        <r>
          <rPr>
            <sz val="9"/>
            <color indexed="81"/>
            <rFont val="Segoe UI"/>
            <family val="2"/>
          </rPr>
          <t xml:space="preserve">
-5 cedidos ao CERES 23/11/2023</t>
        </r>
      </text>
    </comment>
    <comment ref="H70" authorId="0" shapeId="0" xr:uid="{C77DC974-B702-4092-9AD5-109F5EF62934}">
      <text>
        <r>
          <rPr>
            <b/>
            <sz val="9"/>
            <color indexed="81"/>
            <rFont val="Segoe UI"/>
            <family val="2"/>
          </rPr>
          <t>PAULO EDISON DE LIMA:</t>
        </r>
        <r>
          <rPr>
            <sz val="9"/>
            <color indexed="81"/>
            <rFont val="Segoe UI"/>
            <family val="2"/>
          </rPr>
          <t xml:space="preserve">
-10 cedidos ao CERES 23/11/2023
19/02/2024: CEDIDO AO CCT: 30.</t>
        </r>
      </text>
    </comment>
    <comment ref="H71" authorId="0" shapeId="0" xr:uid="{F084AF0C-A55A-4710-9657-F2E743968A15}">
      <text>
        <r>
          <rPr>
            <b/>
            <sz val="9"/>
            <color indexed="81"/>
            <rFont val="Segoe UI"/>
            <family val="2"/>
          </rPr>
          <t>PAULO EDISON DE LIMA:</t>
        </r>
        <r>
          <rPr>
            <sz val="9"/>
            <color indexed="81"/>
            <rFont val="Segoe UI"/>
            <family val="2"/>
          </rPr>
          <t xml:space="preserve">
-4 cedidos ao CERES 23/11/2023</t>
        </r>
      </text>
    </comment>
    <comment ref="H73" authorId="0" shapeId="0" xr:uid="{7CE4434D-033C-4656-9EAC-71E599864EA0}">
      <text>
        <r>
          <rPr>
            <b/>
            <sz val="9"/>
            <color indexed="81"/>
            <rFont val="Segoe UI"/>
            <family val="2"/>
          </rPr>
          <t>PAULO EDISON DE LIMA:</t>
        </r>
        <r>
          <rPr>
            <sz val="9"/>
            <color indexed="81"/>
            <rFont val="Segoe UI"/>
            <family val="2"/>
          </rPr>
          <t xml:space="preserve">
-2 cedidos a Reitoria 27/11/2023</t>
        </r>
      </text>
    </comment>
    <comment ref="H88" authorId="0" shapeId="0" xr:uid="{95A81613-1E34-40DD-84B7-EB2AA8128844}">
      <text>
        <r>
          <rPr>
            <b/>
            <sz val="9"/>
            <color indexed="81"/>
            <rFont val="Segoe UI"/>
            <family val="2"/>
          </rPr>
          <t>PAULO EDISON DE LIMA:</t>
        </r>
        <r>
          <rPr>
            <sz val="9"/>
            <color indexed="81"/>
            <rFont val="Segoe UI"/>
            <family val="2"/>
          </rPr>
          <t xml:space="preserve">
-4 cedidos ao CERES 23/11/2023</t>
        </r>
      </text>
    </comment>
    <comment ref="H124" authorId="2" shapeId="0" xr:uid="{0E876B13-404F-42E5-B578-6F296AC8825F}">
      <text>
        <r>
          <rPr>
            <b/>
            <sz val="10"/>
            <color indexed="81"/>
            <rFont val="Segoe UI"/>
            <family val="2"/>
          </rPr>
          <t>LETÍCIA-SEGECON/FPOLIS:</t>
        </r>
        <r>
          <rPr>
            <sz val="10"/>
            <color indexed="81"/>
            <rFont val="Segoe UI"/>
            <family val="2"/>
          </rPr>
          <t xml:space="preserve">
18/09/2024: CEDIDO AO CEFID: 01.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H5" authorId="0" shapeId="0" xr:uid="{762E0852-AC67-4689-8C36-479E55EAE361}">
      <text>
        <r>
          <rPr>
            <b/>
            <sz val="9"/>
            <color indexed="81"/>
            <rFont val="Segoe UI"/>
            <family val="2"/>
          </rPr>
          <t>PAULO EDISON DE LIMA:</t>
        </r>
        <r>
          <rPr>
            <sz val="9"/>
            <color indexed="81"/>
            <rFont val="Segoe UI"/>
            <family val="2"/>
          </rPr>
          <t xml:space="preserve">
-4 cedidos ao CERES 17/11/2023</t>
        </r>
      </text>
    </comment>
    <comment ref="H68" authorId="0" shapeId="0" xr:uid="{C8AF5525-14E7-46BA-B6FA-FECEEA0EF33F}">
      <text>
        <r>
          <rPr>
            <b/>
            <sz val="9"/>
            <color indexed="81"/>
            <rFont val="Segoe UI"/>
            <family val="2"/>
          </rPr>
          <t>PAULO EDISON DE LIMA:</t>
        </r>
        <r>
          <rPr>
            <sz val="9"/>
            <color indexed="81"/>
            <rFont val="Segoe UI"/>
            <family val="2"/>
          </rPr>
          <t xml:space="preserve">
-10 cedidos ao CERES 17/11/2023</t>
        </r>
      </text>
    </comment>
    <comment ref="H69" authorId="0" shapeId="0" xr:uid="{EA35FEA1-CAAA-45BE-B45B-2AACE38B2FF6}">
      <text>
        <r>
          <rPr>
            <b/>
            <sz val="9"/>
            <color indexed="81"/>
            <rFont val="Segoe UI"/>
            <family val="2"/>
          </rPr>
          <t>PAULO EDISON DE LIMA:</t>
        </r>
        <r>
          <rPr>
            <sz val="9"/>
            <color indexed="81"/>
            <rFont val="Segoe UI"/>
            <family val="2"/>
          </rPr>
          <t xml:space="preserve">
-5 cedidos ao CERES 17/11/2023</t>
        </r>
      </text>
    </comment>
    <comment ref="H70" authorId="0" shapeId="0" xr:uid="{5F12924D-5926-4E9D-AA2E-A07726F0CA8D}">
      <text>
        <r>
          <rPr>
            <b/>
            <sz val="9"/>
            <color indexed="81"/>
            <rFont val="Segoe UI"/>
            <family val="2"/>
          </rPr>
          <t>PAULO EDISON DE LIMA:</t>
        </r>
        <r>
          <rPr>
            <sz val="9"/>
            <color indexed="81"/>
            <rFont val="Segoe UI"/>
            <family val="2"/>
          </rPr>
          <t xml:space="preserve">
-20cedidos ao CERES 17/11/2023
19/02/2024: CEDIDO AO CCT: 30.</t>
        </r>
      </text>
    </comment>
    <comment ref="H71" authorId="0" shapeId="0" xr:uid="{1A0CE00A-C09E-4915-A2BE-34CF8F0BF787}">
      <text>
        <r>
          <rPr>
            <b/>
            <sz val="9"/>
            <color indexed="81"/>
            <rFont val="Segoe UI"/>
            <family val="2"/>
          </rPr>
          <t>PAULO EDISON DE LIMA:</t>
        </r>
        <r>
          <rPr>
            <sz val="9"/>
            <color indexed="81"/>
            <rFont val="Segoe UI"/>
            <family val="2"/>
          </rPr>
          <t xml:space="preserve">
-3 cedidos ao CERES 17/11/2023</t>
        </r>
      </text>
    </comment>
    <comment ref="H102" authorId="0" shapeId="0" xr:uid="{39221EFA-1268-409E-9C6C-5D91C8C32C82}">
      <text>
        <r>
          <rPr>
            <b/>
            <sz val="9"/>
            <color indexed="81"/>
            <rFont val="Segoe UI"/>
            <family val="2"/>
          </rPr>
          <t>PAULO EDISON DE LIMA:</t>
        </r>
        <r>
          <rPr>
            <sz val="9"/>
            <color indexed="81"/>
            <rFont val="Segoe UI"/>
            <family val="2"/>
          </rPr>
          <t xml:space="preserve">
-8 cedidos ao CERES 11/10/2023</t>
        </r>
      </text>
    </comment>
    <comment ref="H104" authorId="0" shapeId="0" xr:uid="{190D7DCB-5AE4-4822-8E13-D5F556A6F246}">
      <text>
        <r>
          <rPr>
            <b/>
            <sz val="9"/>
            <color indexed="81"/>
            <rFont val="Segoe UI"/>
            <family val="2"/>
          </rPr>
          <t>PAULO EDISON DE LIMA:</t>
        </r>
        <r>
          <rPr>
            <sz val="9"/>
            <color indexed="81"/>
            <rFont val="Segoe UI"/>
            <family val="2"/>
          </rPr>
          <t xml:space="preserve">
-20 cedidos ao CERES 11/10/2023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PAULO EDISON DE LIMA</author>
    <author>CAMILA DE ALMEIDA LUCA</author>
    <author>LETICIA KOSLOWSKY MEES MATTOS</author>
  </authors>
  <commentList>
    <comment ref="H5" authorId="0" shapeId="0" xr:uid="{7DF54705-A847-4ED8-A09A-4D7DCCCC9CA9}">
      <text>
        <r>
          <rPr>
            <b/>
            <sz val="9"/>
            <color indexed="81"/>
            <rFont val="Segoe UI"/>
            <family val="2"/>
          </rPr>
          <t>PAULO EDISON DE LIMA:</t>
        </r>
        <r>
          <rPr>
            <sz val="9"/>
            <color indexed="81"/>
            <rFont val="Segoe UI"/>
            <family val="2"/>
          </rPr>
          <t xml:space="preserve">
-6 cedidos ao CERES 23/11/2023
05/03/2024: CEDIDO AO CCT: 01.</t>
        </r>
      </text>
    </comment>
    <comment ref="H50" authorId="1" shapeId="0" xr:uid="{D8315AFB-D359-4BDC-982D-91527759C3F5}">
      <text>
        <r>
          <rPr>
            <b/>
            <sz val="9"/>
            <color indexed="81"/>
            <rFont val="Segoe UI"/>
            <family val="2"/>
          </rPr>
          <t>CAMILA DE ALMEIDA LUCA:</t>
        </r>
        <r>
          <rPr>
            <sz val="9"/>
            <color indexed="81"/>
            <rFont val="Segoe UI"/>
            <family val="2"/>
          </rPr>
          <t xml:space="preserve">
CAV cedeu 25 unid. Em 12/07/2024
CEART cedeu 05 unid. Em 12.07/2024
</t>
        </r>
      </text>
    </comment>
    <comment ref="H51" authorId="1" shapeId="0" xr:uid="{A71AB33E-9703-4A6A-B2D0-B6B05C27DEB5}">
      <text>
        <r>
          <rPr>
            <b/>
            <sz val="9"/>
            <color indexed="81"/>
            <rFont val="Segoe UI"/>
            <family val="2"/>
          </rPr>
          <t>CAMILA DE ALMEIDA LUCA:</t>
        </r>
        <r>
          <rPr>
            <sz val="9"/>
            <color indexed="81"/>
            <rFont val="Segoe UI"/>
            <family val="2"/>
          </rPr>
          <t xml:space="preserve">
CAV cedeu 30 unid. em 12/07/2024</t>
        </r>
      </text>
    </comment>
    <comment ref="H71" authorId="2" shapeId="0" xr:uid="{A300466F-B32E-4E06-A774-3AD519349784}">
      <text>
        <r>
          <rPr>
            <b/>
            <sz val="9"/>
            <color indexed="81"/>
            <rFont val="Segoe UI"/>
            <family val="2"/>
          </rPr>
          <t>LETICIA KOSLOWSKY MEES MATTOS:</t>
        </r>
        <r>
          <rPr>
            <sz val="9"/>
            <color indexed="81"/>
            <rFont val="Segoe UI"/>
            <family val="2"/>
          </rPr>
          <t xml:space="preserve">
05/03/2024: CEDIDO AO CCT: 01.</t>
        </r>
      </text>
    </comment>
    <comment ref="H103" authorId="2" shapeId="0" xr:uid="{0932373F-FEE3-47EA-A6E0-65D73D6EDAF2}">
      <text>
        <r>
          <rPr>
            <b/>
            <sz val="9"/>
            <color indexed="81"/>
            <rFont val="Segoe UI"/>
            <family val="2"/>
          </rPr>
          <t>LETICIA KOSLOWSKY MEES MATTOS:</t>
        </r>
        <r>
          <rPr>
            <sz val="9"/>
            <color indexed="81"/>
            <rFont val="Segoe UI"/>
            <family val="2"/>
          </rPr>
          <t xml:space="preserve">
05/03/2024: CEDIDO AO CCT: 01.</t>
        </r>
      </text>
    </comment>
    <comment ref="H113" authorId="2" shapeId="0" xr:uid="{D14AC8D2-CA41-400F-AB96-F03DBD9F7E00}">
      <text>
        <r>
          <rPr>
            <b/>
            <sz val="9"/>
            <color indexed="81"/>
            <rFont val="Segoe UI"/>
            <family val="2"/>
          </rPr>
          <t>LETICIA KOSLOWSKY MEES MATTOS:</t>
        </r>
        <r>
          <rPr>
            <sz val="9"/>
            <color indexed="81"/>
            <rFont val="Segoe UI"/>
            <family val="2"/>
          </rPr>
          <t xml:space="preserve">
05/03/2024: CEDIDO AO CCT: 02.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LETICIA KOSLOWSKY MEES MATTOS</author>
  </authors>
  <commentList>
    <comment ref="H103" authorId="0" shapeId="0" xr:uid="{ECDCE9D1-A5F7-425A-A79E-88E8A82437E0}">
      <text>
        <r>
          <rPr>
            <b/>
            <sz val="9"/>
            <color indexed="81"/>
            <rFont val="Segoe UI"/>
            <family val="2"/>
          </rPr>
          <t>LETICIA KOSLOWSKY MEES MATTOS:</t>
        </r>
        <r>
          <rPr>
            <sz val="9"/>
            <color indexed="81"/>
            <rFont val="Segoe UI"/>
            <family val="2"/>
          </rPr>
          <t xml:space="preserve">
01/03/2024: CEDIDO AO CCT: 01.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LETICIA KOSLOWSKY MEES MATTOS</author>
    <author>LETICIA - SEGECON FPOLIS</author>
    <author>PAULO EDISON DE LIMA</author>
  </authors>
  <commentList>
    <comment ref="H5" authorId="0" shapeId="0" xr:uid="{47B81E61-4764-44FD-98BA-EF068F57123F}">
      <text>
        <r>
          <rPr>
            <b/>
            <sz val="9"/>
            <color indexed="81"/>
            <rFont val="Segoe UI"/>
            <family val="2"/>
          </rPr>
          <t>LETICIA KOSLOWSKY MEES MATTOS:</t>
        </r>
        <r>
          <rPr>
            <sz val="9"/>
            <color indexed="81"/>
            <rFont val="Segoe UI"/>
            <family val="2"/>
          </rPr>
          <t xml:space="preserve">
05/03/2024: RECEBIDO DO CEFID: 01.</t>
        </r>
      </text>
    </comment>
    <comment ref="H17" authorId="1" shapeId="0" xr:uid="{4E5D9C1D-5E59-493C-9049-ABD67333AB2A}">
      <text>
        <r>
          <rPr>
            <b/>
            <sz val="9"/>
            <color indexed="81"/>
            <rFont val="Segoe UI"/>
            <family val="2"/>
          </rPr>
          <t>LETICIA - SEGECON FPOLIS:</t>
        </r>
        <r>
          <rPr>
            <sz val="9"/>
            <color indexed="81"/>
            <rFont val="Segoe UI"/>
            <family val="2"/>
          </rPr>
          <t xml:space="preserve">
14/05/2024: RECEBIDO DO CEPLAN: 01.</t>
        </r>
      </text>
    </comment>
    <comment ref="H70" authorId="0" shapeId="0" xr:uid="{34B766EE-611D-42C3-A0AC-D41887A6F06C}">
      <text>
        <r>
          <rPr>
            <b/>
            <sz val="9"/>
            <color indexed="81"/>
            <rFont val="Segoe UI"/>
            <family val="2"/>
          </rPr>
          <t>LETICIA KOSLOWSKY MEES MATTOS:</t>
        </r>
        <r>
          <rPr>
            <sz val="9"/>
            <color indexed="81"/>
            <rFont val="Segoe UI"/>
            <family val="2"/>
          </rPr>
          <t xml:space="preserve">
19/02/2024: RECEBIDO DA FAED: 30 + RECEBIDO DO CEO: 70 + RECEBIDO DO CEART: 30.</t>
        </r>
      </text>
    </comment>
    <comment ref="H71" authorId="0" shapeId="0" xr:uid="{DB00BFB6-2499-40E0-AC06-58694C74711C}">
      <text>
        <r>
          <rPr>
            <b/>
            <sz val="9"/>
            <color indexed="81"/>
            <rFont val="Segoe UI"/>
            <family val="2"/>
          </rPr>
          <t>LETICIA KOSLOWSKY MEES MATTOS:</t>
        </r>
        <r>
          <rPr>
            <sz val="9"/>
            <color indexed="81"/>
            <rFont val="Segoe UI"/>
            <family val="2"/>
          </rPr>
          <t xml:space="preserve">
05/03/2024:RECEBIDO DO CEFID: 01.</t>
        </r>
      </text>
    </comment>
    <comment ref="H103" authorId="0" shapeId="0" xr:uid="{30185F7C-081E-4FB1-ABA1-42C7B218B7E7}">
      <text>
        <r>
          <rPr>
            <b/>
            <sz val="9"/>
            <color indexed="81"/>
            <rFont val="Segoe UI"/>
            <family val="2"/>
          </rPr>
          <t>LETICIA KOSLOWSKY MEES MATTOS:</t>
        </r>
        <r>
          <rPr>
            <sz val="9"/>
            <color indexed="81"/>
            <rFont val="Segoe UI"/>
            <family val="2"/>
          </rPr>
          <t xml:space="preserve">
</t>
        </r>
        <r>
          <rPr>
            <b/>
            <sz val="9"/>
            <color indexed="81"/>
            <rFont val="Segoe UI"/>
            <family val="2"/>
          </rPr>
          <t xml:space="preserve">01/03/2024: </t>
        </r>
        <r>
          <rPr>
            <sz val="9"/>
            <color indexed="81"/>
            <rFont val="Segoe UI"/>
            <family val="2"/>
          </rPr>
          <t xml:space="preserve">RECEBIDO DO CESFI: 01.
</t>
        </r>
        <r>
          <rPr>
            <b/>
            <sz val="9"/>
            <color indexed="81"/>
            <rFont val="Segoe UI"/>
            <family val="2"/>
          </rPr>
          <t>05/03/2024:</t>
        </r>
        <r>
          <rPr>
            <sz val="9"/>
            <color indexed="81"/>
            <rFont val="Segoe UI"/>
            <family val="2"/>
          </rPr>
          <t xml:space="preserve"> RECEBIDO DO CEFID: 01.</t>
        </r>
      </text>
    </comment>
    <comment ref="H106" authorId="2" shapeId="0" xr:uid="{AD6DC618-EDC9-40A9-8D0B-9DD94EDE4DD0}">
      <text>
        <r>
          <rPr>
            <b/>
            <sz val="9"/>
            <color indexed="81"/>
            <rFont val="Segoe UI"/>
            <family val="2"/>
          </rPr>
          <t>PAULO EDISON DE LIMA:</t>
        </r>
        <r>
          <rPr>
            <sz val="9"/>
            <color indexed="81"/>
            <rFont val="Segoe UI"/>
            <family val="2"/>
          </rPr>
          <t xml:space="preserve">
-2 cedidas para o CERES 23/11/2023</t>
        </r>
      </text>
    </comment>
    <comment ref="H107" authorId="2" shapeId="0" xr:uid="{2413BC93-F971-403D-B116-C9F6D90DBC7C}">
      <text>
        <r>
          <rPr>
            <b/>
            <sz val="9"/>
            <color indexed="81"/>
            <rFont val="Segoe UI"/>
            <family val="2"/>
          </rPr>
          <t>PAULO EDISON DE LIMA:</t>
        </r>
        <r>
          <rPr>
            <sz val="9"/>
            <color indexed="81"/>
            <rFont val="Segoe UI"/>
            <family val="2"/>
          </rPr>
          <t xml:space="preserve">
-2 cedidas para o CERES 23/11/2023</t>
        </r>
      </text>
    </comment>
    <comment ref="H113" authorId="0" shapeId="0" xr:uid="{D631431C-E9F0-4745-A10D-466C3E2F90F8}">
      <text>
        <r>
          <rPr>
            <b/>
            <sz val="9"/>
            <color indexed="81"/>
            <rFont val="Segoe UI"/>
            <family val="2"/>
          </rPr>
          <t>LETICIA KOSLOWSKY MEES MATTOS:</t>
        </r>
        <r>
          <rPr>
            <sz val="9"/>
            <color indexed="81"/>
            <rFont val="Segoe UI"/>
            <family val="2"/>
          </rPr>
          <t xml:space="preserve">
04/03/2024: RECEBIDO DA ESAG: 02.
05/03/2024: RECEBIDO DO CEFID: 02.</t>
        </r>
      </text>
    </comment>
    <comment ref="H121" authorId="1" shapeId="0" xr:uid="{90078E1F-040E-4F30-AE4F-761DCAE3ED46}">
      <text>
        <r>
          <rPr>
            <b/>
            <sz val="9"/>
            <color indexed="81"/>
            <rFont val="Segoe UI"/>
            <family val="2"/>
          </rPr>
          <t>LETICIA - SEGECON FPOLIS:</t>
        </r>
        <r>
          <rPr>
            <sz val="9"/>
            <color indexed="81"/>
            <rFont val="Segoe UI"/>
            <family val="2"/>
          </rPr>
          <t xml:space="preserve">
19/04/2024: CEDIDO AO CEO: 01.</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LETICIA - SEGECON FPOLIS</author>
  </authors>
  <commentList>
    <comment ref="H17" authorId="0" shapeId="0" xr:uid="{C575EB3B-D41C-4851-BA4A-D0C58F6C444F}">
      <text>
        <r>
          <rPr>
            <b/>
            <sz val="9"/>
            <color indexed="81"/>
            <rFont val="Segoe UI"/>
            <family val="2"/>
          </rPr>
          <t>LETICIA - SEGECON FPOLIS:</t>
        </r>
        <r>
          <rPr>
            <sz val="9"/>
            <color indexed="81"/>
            <rFont val="Segoe UI"/>
            <family val="2"/>
          </rPr>
          <t xml:space="preserve">
14/05/2024: CEDIDO AO CCT: 01.</t>
        </r>
      </text>
    </comment>
    <comment ref="H121" authorId="0" shapeId="0" xr:uid="{215F2A18-63EE-4E22-B4BC-823EB582345B}">
      <text>
        <r>
          <rPr>
            <b/>
            <sz val="9"/>
            <color indexed="81"/>
            <rFont val="Segoe UI"/>
            <family val="2"/>
          </rPr>
          <t>LETICIA - SEGECON FPOLIS:</t>
        </r>
        <r>
          <rPr>
            <sz val="9"/>
            <color indexed="81"/>
            <rFont val="Segoe UI"/>
            <family val="2"/>
          </rPr>
          <t xml:space="preserve">
16/04/2024: CEDIDO AO CEO: 01.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PAULO EDISON DE LIMA</author>
    <author>CAMILA DE ALMEIDA LUCA</author>
  </authors>
  <commentList>
    <comment ref="H15" authorId="0" shapeId="0" xr:uid="{1C6D8110-5B68-4EB8-844A-D5176EAA57AD}">
      <text>
        <r>
          <rPr>
            <b/>
            <sz val="9"/>
            <color indexed="81"/>
            <rFont val="Segoe UI"/>
            <family val="2"/>
          </rPr>
          <t>PAULO EDISON DE LIMA:</t>
        </r>
        <r>
          <rPr>
            <sz val="9"/>
            <color indexed="81"/>
            <rFont val="Segoe UI"/>
            <family val="2"/>
          </rPr>
          <t xml:space="preserve">
-12 cedidos ao CERES 23/11/2023</t>
        </r>
      </text>
    </comment>
    <comment ref="H50" authorId="1" shapeId="0" xr:uid="{720712FC-4E90-47F3-90B5-E1AF59231FE1}">
      <text>
        <r>
          <rPr>
            <b/>
            <sz val="9"/>
            <color indexed="81"/>
            <rFont val="Segoe UI"/>
            <family val="2"/>
          </rPr>
          <t>CAMILA DE ALMEIDA LUCA:</t>
        </r>
        <r>
          <rPr>
            <sz val="9"/>
            <color indexed="81"/>
            <rFont val="Segoe UI"/>
            <family val="2"/>
          </rPr>
          <t xml:space="preserve">
Cedido 25 unid. Para o CEFID em 12/07/2024</t>
        </r>
      </text>
    </comment>
    <comment ref="H51" authorId="1" shapeId="0" xr:uid="{AFE89BD2-484C-425C-B6E7-5FE4301161A7}">
      <text>
        <r>
          <rPr>
            <b/>
            <sz val="9"/>
            <color indexed="81"/>
            <rFont val="Segoe UI"/>
            <family val="2"/>
          </rPr>
          <t>CAMILA DE ALMEIDA LUCA:</t>
        </r>
        <r>
          <rPr>
            <sz val="9"/>
            <color indexed="81"/>
            <rFont val="Segoe UI"/>
            <family val="2"/>
          </rPr>
          <t xml:space="preserve">
Cedido 30 unid. Ao CEFID em 12/07/2024</t>
        </r>
      </text>
    </comment>
    <comment ref="H71" authorId="0" shapeId="0" xr:uid="{7BFE5366-0971-4EA0-A5FD-452681191D50}">
      <text>
        <r>
          <rPr>
            <b/>
            <sz val="9"/>
            <color indexed="81"/>
            <rFont val="Segoe UI"/>
            <family val="2"/>
          </rPr>
          <t>PAULO EDISON DE LIMA:</t>
        </r>
        <r>
          <rPr>
            <sz val="9"/>
            <color indexed="81"/>
            <rFont val="Segoe UI"/>
            <family val="2"/>
          </rPr>
          <t xml:space="preserve">
-6  cedidos ao CERES 23/11/2023</t>
        </r>
      </text>
    </comment>
    <comment ref="H88" authorId="0" shapeId="0" xr:uid="{BC30EA32-0F3E-4B66-BFF8-604AFC397FB6}">
      <text>
        <r>
          <rPr>
            <b/>
            <sz val="9"/>
            <color indexed="81"/>
            <rFont val="Segoe UI"/>
            <family val="2"/>
          </rPr>
          <t>PAULO EDISON DE LIMA:</t>
        </r>
        <r>
          <rPr>
            <sz val="9"/>
            <color indexed="81"/>
            <rFont val="Segoe UI"/>
            <family val="2"/>
          </rPr>
          <t xml:space="preserve">
-12  cedidos ao CERES 23/11/2023</t>
        </r>
      </text>
    </comment>
  </commentList>
</comments>
</file>

<file path=xl/sharedStrings.xml><?xml version="1.0" encoding="utf-8"?>
<sst xmlns="http://schemas.openxmlformats.org/spreadsheetml/2006/main" count="10142" uniqueCount="637">
  <si>
    <t>Saldo / Automático</t>
  </si>
  <si>
    <t>...../...../......</t>
  </si>
  <si>
    <t>Preço UNITÁRIO (R$)</t>
  </si>
  <si>
    <t>ALERTA</t>
  </si>
  <si>
    <t>Item</t>
  </si>
  <si>
    <t>Unidade</t>
  </si>
  <si>
    <t>SALDO</t>
  </si>
  <si>
    <t>Qtde Registrada</t>
  </si>
  <si>
    <t>Valor Total Registrado</t>
  </si>
  <si>
    <t>Valor Total Utilizado</t>
  </si>
  <si>
    <t>Valor Total da Ata com Aditivo</t>
  </si>
  <si>
    <t>Valor Utilizado</t>
  </si>
  <si>
    <t>% Aditivos</t>
  </si>
  <si>
    <t>% Utilizado</t>
  </si>
  <si>
    <t>Qtde Utilizada</t>
  </si>
  <si>
    <t>CENTRO PARTICIPANTE: GESTOR</t>
  </si>
  <si>
    <t>CENTRO PARTICIPANTE:</t>
  </si>
  <si>
    <t>Peça</t>
  </si>
  <si>
    <t>Empresa</t>
  </si>
  <si>
    <t>Marca/Modelo</t>
  </si>
  <si>
    <t xml:space="preserve"> AF/OS nº  xxxx/2023 Qtde. DT</t>
  </si>
  <si>
    <t>peça</t>
  </si>
  <si>
    <t>PROCESSO: 582/2023/UDESC</t>
  </si>
  <si>
    <t>OBJETO: AQUISIÇÃO DE EPI's E EPC's</t>
  </si>
  <si>
    <t>VIGÊNCIA DA ATA: 14/07/2023 até 14/07/2024</t>
  </si>
  <si>
    <t>LOTE</t>
  </si>
  <si>
    <t>SUPERA BLOCOS LICITAÇÕES LTDA</t>
  </si>
  <si>
    <t>FRACASSADO</t>
  </si>
  <si>
    <t>GLOBAL MIX COMERCIAL LTDA ME</t>
  </si>
  <si>
    <t>CRH EQUIPAMENTOS DE SEGURANCA LTDA - EPP</t>
  </si>
  <si>
    <t>MGS BRASIL DISTRIBUIDORA EIRELI</t>
  </si>
  <si>
    <t>SEBMED PRODUTOS PARA A SAUDE LTDA</t>
  </si>
  <si>
    <t>COMERCIAL KS EIRELI</t>
  </si>
  <si>
    <t>JD ELETRO COMERCIAL LTDA</t>
  </si>
  <si>
    <t>FLORIPA INDUSTRIA DA MODA LTDA</t>
  </si>
  <si>
    <t>M. TESTA CONFECÇÃO - ME</t>
  </si>
  <si>
    <t>RBM DISTRIBUIDORA E COMÉRCIO LTDA</t>
  </si>
  <si>
    <t>DESERTO</t>
  </si>
  <si>
    <t>BMI PROSPER LTDA</t>
  </si>
  <si>
    <t>FGS COMERCIAL LTDA</t>
  </si>
  <si>
    <t>ELECTROINOX COMERCIO DE EQUIPAMENTOS DE ELETRONICOS EIRELI</t>
  </si>
  <si>
    <t>MWV WEB SITE COMÉRCIO DE PRODUTOS ELETROELETRÔNICOS LTDA ME</t>
  </si>
  <si>
    <t xml:space="preserve">FOR LIFE PRODUTOS DE SEGURANCA LTDA </t>
  </si>
  <si>
    <t>Capacete de segurança com aba total (Tipo I)</t>
  </si>
  <si>
    <t>Capacete de segurança com aba frontal (Tipo II)</t>
  </si>
  <si>
    <t>Capacete de segurança sem aba (Tipo III)</t>
  </si>
  <si>
    <t>Capuz/Balaclava de Segurança (agentes térmicos - calor)</t>
  </si>
  <si>
    <t>Capuz/Balaclava Tipo Boné Árabe (proteção sol)</t>
  </si>
  <si>
    <t>Touca Hospitalar com elástico / Descartável</t>
  </si>
  <si>
    <t xml:space="preserve">Óculos de Proteção - Modelo Haste regulável            </t>
  </si>
  <si>
    <r>
      <rPr>
        <b/>
        <sz val="11"/>
        <rFont val="Calibri"/>
        <family val="2"/>
        <scheme val="minor"/>
      </rPr>
      <t>Óculos de Proteção - Modelo Armação e Visor</t>
    </r>
    <r>
      <rPr>
        <sz val="11"/>
        <rFont val="Calibri"/>
        <family val="2"/>
        <scheme val="minor"/>
      </rPr>
      <t xml:space="preserve">                                                                 </t>
    </r>
  </si>
  <si>
    <r>
      <rPr>
        <b/>
        <sz val="11"/>
        <rFont val="Calibri"/>
        <family val="2"/>
        <scheme val="minor"/>
      </rPr>
      <t>Óculos de Proteção - Modelo Ampla Visão</t>
    </r>
    <r>
      <rPr>
        <sz val="11"/>
        <rFont val="Calibri"/>
        <family val="2"/>
        <scheme val="minor"/>
      </rPr>
      <t xml:space="preserve">                                                                          (Tirante de elástico para ajuste)</t>
    </r>
  </si>
  <si>
    <t xml:space="preserve">Óculos Plumbiferos com proteção lateral (para  Raio X diagnóstico) </t>
  </si>
  <si>
    <r>
      <rPr>
        <b/>
        <sz val="11"/>
        <rFont val="Calibri"/>
        <family val="2"/>
        <scheme val="minor"/>
      </rPr>
      <t>Protetor facial com viseira</t>
    </r>
    <r>
      <rPr>
        <sz val="11"/>
        <rFont val="Calibri"/>
        <family val="2"/>
        <scheme val="minor"/>
      </rPr>
      <t xml:space="preserve">                                                                                                                     (para proteção contra impacto de partículas volantes)</t>
    </r>
  </si>
  <si>
    <t xml:space="preserve">Máscara de solda  com catraca, visor articulável e filtro de luz </t>
  </si>
  <si>
    <t>Máscara de solda automática</t>
  </si>
  <si>
    <t>Protetor auditivo circum-auricular (Tipo Concha/Abafador)</t>
  </si>
  <si>
    <t xml:space="preserve">Protetor auditivo de Inserção descartável (Tipo Moldável) </t>
  </si>
  <si>
    <t xml:space="preserve">Protetor auditivo de Inserção reutilizável (Tipo Plugue/ Pré-moldado) </t>
  </si>
  <si>
    <r>
      <t xml:space="preserve">
</t>
    </r>
    <r>
      <rPr>
        <b/>
        <sz val="11"/>
        <rFont val="Calibri"/>
        <family val="2"/>
        <scheme val="minor"/>
      </rPr>
      <t xml:space="preserve">Respirador purificador de ar descartável - Peça Semifacial Filtrante (PFF1) </t>
    </r>
    <r>
      <rPr>
        <sz val="11"/>
        <rFont val="Calibri"/>
        <family val="2"/>
        <scheme val="minor"/>
      </rPr>
      <t xml:space="preserve">para proteção das vias respiratórias contra poeiras e névoas.                                </t>
    </r>
  </si>
  <si>
    <r>
      <rPr>
        <b/>
        <sz val="11"/>
        <rFont val="Calibri"/>
        <family val="2"/>
        <scheme val="minor"/>
      </rPr>
      <t xml:space="preserve">Respirador purificador de ar descartável  - Peça Semifacial Filtrante (PFF2) </t>
    </r>
    <r>
      <rPr>
        <sz val="11"/>
        <rFont val="Calibri"/>
        <family val="2"/>
        <scheme val="minor"/>
      </rPr>
      <t xml:space="preserve">para proteção das vias respiratórias contra poeiras, névoas e
fumos.                                                                                            </t>
    </r>
  </si>
  <si>
    <r>
      <rPr>
        <b/>
        <sz val="11"/>
        <rFont val="Calibri"/>
        <family val="2"/>
        <scheme val="minor"/>
      </rPr>
      <t xml:space="preserve">Respirador purificador de ar descartável - Peça Semifacial Filtrante (PFF3) </t>
    </r>
    <r>
      <rPr>
        <sz val="11"/>
        <rFont val="Calibri"/>
        <family val="2"/>
        <scheme val="minor"/>
      </rPr>
      <t xml:space="preserve"> para proteção das vias respiratórias contra poeiras, névoas,
fumos, radionuclídeos e contaminantes altamente tóxicos.                                                                                       </t>
    </r>
  </si>
  <si>
    <r>
      <rPr>
        <b/>
        <sz val="11"/>
        <rFont val="Calibri"/>
        <family val="2"/>
        <scheme val="minor"/>
      </rPr>
      <t xml:space="preserve">Máscara Cirúrgica Descartável </t>
    </r>
    <r>
      <rPr>
        <sz val="11"/>
        <rFont val="Calibri"/>
        <family val="2"/>
        <scheme val="minor"/>
      </rPr>
      <t xml:space="preserve">(Tripla Camada)    </t>
    </r>
  </si>
  <si>
    <r>
      <t xml:space="preserve">     </t>
    </r>
    <r>
      <rPr>
        <b/>
        <sz val="11"/>
        <rFont val="Calibri"/>
        <family val="2"/>
        <scheme val="minor"/>
      </rPr>
      <t>Respirador purificador de ar descartável</t>
    </r>
    <r>
      <rPr>
        <sz val="11"/>
        <rFont val="Calibri"/>
        <family val="2"/>
        <scheme val="minor"/>
      </rPr>
      <t xml:space="preserve">, </t>
    </r>
    <r>
      <rPr>
        <b/>
        <sz val="11"/>
        <rFont val="Calibri"/>
        <family val="2"/>
        <scheme val="minor"/>
      </rPr>
      <t>sem válvula de exaustão  - Peça Semifacial Filtrante Tipo PFF2 (S) /N95                                                                                           (</t>
    </r>
    <r>
      <rPr>
        <sz val="11"/>
        <rFont val="Calibri"/>
        <family val="2"/>
        <scheme val="minor"/>
      </rPr>
      <t xml:space="preserve">para proteção contra certos aerossóis de origem biológica)                                                         </t>
    </r>
  </si>
  <si>
    <r>
      <rPr>
        <b/>
        <sz val="11"/>
        <rFont val="Calibri"/>
        <family val="2"/>
        <scheme val="minor"/>
      </rPr>
      <t>Respirador Reutilizável (</t>
    </r>
    <r>
      <rPr>
        <sz val="11"/>
        <rFont val="Calibri"/>
        <family val="2"/>
        <scheme val="minor"/>
      </rPr>
      <t>para utilização com filtros químicos, mecânicos ou combinados)</t>
    </r>
  </si>
  <si>
    <t xml:space="preserve"> Filtro Mecânico</t>
  </si>
  <si>
    <t xml:space="preserve">Filtro Químico  (cartucho) </t>
  </si>
  <si>
    <r>
      <t xml:space="preserve">Retentor para filtros </t>
    </r>
    <r>
      <rPr>
        <sz val="11"/>
        <rFont val="Calibri"/>
        <family val="2"/>
        <scheme val="minor"/>
      </rPr>
      <t xml:space="preserve"> (uso combinado de filtros mecânicos e químicos)</t>
    </r>
  </si>
  <si>
    <r>
      <rPr>
        <b/>
        <sz val="11"/>
        <rFont val="Calibri"/>
        <family val="2"/>
        <scheme val="minor"/>
      </rPr>
      <t xml:space="preserve">Luva Nitrílica  </t>
    </r>
    <r>
      <rPr>
        <sz val="11"/>
        <rFont val="Calibri"/>
        <family val="2"/>
        <scheme val="minor"/>
      </rPr>
      <t xml:space="preserve">                                                                                                                                                        (sem revestimento interno)/Descartável</t>
    </r>
  </si>
  <si>
    <r>
      <rPr>
        <b/>
        <sz val="11"/>
        <rFont val="Calibri"/>
        <family val="2"/>
        <scheme val="minor"/>
      </rPr>
      <t xml:space="preserve">Luva de Borracha Natural/Látex       </t>
    </r>
    <r>
      <rPr>
        <sz val="11"/>
        <rFont val="Calibri"/>
        <family val="2"/>
        <scheme val="minor"/>
      </rPr>
      <t xml:space="preserve">                                                                                             (sem revestimento interno)/Descartável</t>
    </r>
  </si>
  <si>
    <r>
      <rPr>
        <b/>
        <sz val="11"/>
        <rFont val="Calibri"/>
        <family val="2"/>
      </rPr>
      <t>Luva de Vinil/PVC</t>
    </r>
    <r>
      <rPr>
        <sz val="11"/>
        <rFont val="Calibri"/>
        <family val="2"/>
      </rPr>
      <t xml:space="preserve">  (sem revestimento interno)/Descartável</t>
    </r>
  </si>
  <si>
    <r>
      <rPr>
        <b/>
        <sz val="11"/>
        <rFont val="Calibri"/>
        <family val="2"/>
        <scheme val="minor"/>
      </rPr>
      <t>Luva Nitrílica para procedimentos não cirúrgicos/Não Ésteril</t>
    </r>
    <r>
      <rPr>
        <sz val="11"/>
        <rFont val="Calibri"/>
        <family val="2"/>
        <scheme val="minor"/>
      </rPr>
      <t xml:space="preserve">                                                                                           (com registro na Anvisa) / Descartável</t>
    </r>
  </si>
  <si>
    <r>
      <rPr>
        <b/>
        <sz val="11"/>
        <rFont val="Calibri"/>
        <family val="2"/>
        <scheme val="minor"/>
      </rPr>
      <t xml:space="preserve">Luva de Borracha Natural/Látex para procedimentos não cirúrgicos/Não Estéril  </t>
    </r>
    <r>
      <rPr>
        <sz val="11"/>
        <rFont val="Calibri"/>
        <family val="2"/>
        <scheme val="minor"/>
      </rPr>
      <t xml:space="preserve">                                                                                              (com registro na Anvisa) /Descartável</t>
    </r>
  </si>
  <si>
    <r>
      <rPr>
        <b/>
        <sz val="11"/>
        <rFont val="Calibri"/>
        <family val="2"/>
        <scheme val="minor"/>
      </rPr>
      <t xml:space="preserve">Luva de Borracha Natural/Látex para procedimento  cirúrgicos/ Estéril        </t>
    </r>
    <r>
      <rPr>
        <sz val="11"/>
        <rFont val="Calibri"/>
        <family val="2"/>
        <scheme val="minor"/>
      </rPr>
      <t xml:space="preserve">                                                                                        (com registro na Anvisa) /Descartável</t>
    </r>
  </si>
  <si>
    <t>Luva de látex com forro de algodão / Reutilizável</t>
  </si>
  <si>
    <t>Luva em neoprene e látex (neolátex)/ Reutilizável</t>
  </si>
  <si>
    <t xml:space="preserve">Luva em couro especial tratado </t>
  </si>
  <si>
    <t>Luva de raspa de couro</t>
  </si>
  <si>
    <t xml:space="preserve">Luva de vaqueta </t>
  </si>
  <si>
    <t>Luva de vaqueta (para cobertura de luva isolante)</t>
  </si>
  <si>
    <t>Luva de algodão (malha tricotada) pigmentada</t>
  </si>
  <si>
    <t>Luva para Câmara Fria</t>
  </si>
  <si>
    <t>Luva de Segurança, Resistência Térmica</t>
  </si>
  <si>
    <t>Luva isolante de borracha</t>
  </si>
  <si>
    <t xml:space="preserve">Luva  de polietileno cano longo descartável </t>
  </si>
  <si>
    <t>Creme de Proteção para pele - Grupo 1 (Água-resistente)</t>
  </si>
  <si>
    <t>Creme de Proteção para pele - Grupo 2 (Óleo-resistente)</t>
  </si>
  <si>
    <t>Protetor Solar UVA/UVB, com repelente</t>
  </si>
  <si>
    <t>Repelente para insetos</t>
  </si>
  <si>
    <t>Bota de Segurança de  PVC (Cano alto com amarra)</t>
  </si>
  <si>
    <t>Bota de Segurança de  PVC (Cano médio)</t>
  </si>
  <si>
    <t>Botinas de Segurança (com biqueira de composite)</t>
  </si>
  <si>
    <t>Calçado ocupacional de uso profissional tipo sapato</t>
  </si>
  <si>
    <t xml:space="preserve">Propé/Sapatilha Descartável  (Gramatura mínima de 30 g/m2)                                                  </t>
  </si>
  <si>
    <t>Perneira de raspa de couro</t>
  </si>
  <si>
    <t>Mangote de raspa de couro</t>
  </si>
  <si>
    <t>Avental de raspa de couro sem mangote</t>
  </si>
  <si>
    <t>Avental de raspa de couro com mangote (tipo barbeiro)</t>
  </si>
  <si>
    <t xml:space="preserve">Avental de PVC </t>
  </si>
  <si>
    <t>Vestimenta de Laboratório Tipo Jaleco manga longa 100% algodão</t>
  </si>
  <si>
    <t xml:space="preserve">Vestimenta Industrial Tipo Jaleco manga curta </t>
  </si>
  <si>
    <t xml:space="preserve">Avental Plumbífero (para  Raio X diagnóstico) </t>
  </si>
  <si>
    <t xml:space="preserve">Protetor plumbífero de tireóide (para  Raio X diagnóstico) </t>
  </si>
  <si>
    <t xml:space="preserve">Avental  Para Procedimento Não Cirúrgicos (Não Estéril)                                  </t>
  </si>
  <si>
    <t>Calça de Chuva em PVC</t>
  </si>
  <si>
    <t>Vestimenta Tipo Capa de Chuva em PVC</t>
  </si>
  <si>
    <t>Calça Térmica Impermeável</t>
  </si>
  <si>
    <t>Japona Térmica Impermeável</t>
  </si>
  <si>
    <t>Vestimenta Tipo Macacão (para aplicação de herbicidas/pulverização) - Descartável</t>
  </si>
  <si>
    <t>Vestimenta Tipo Conjunto (para aplicação de herbicidas/ pulverização) - Reutilizável</t>
  </si>
  <si>
    <t>Macacão de segurança tipo jardineira confecionado em PVC</t>
  </si>
  <si>
    <t xml:space="preserve">Macacão de segurança para controle e retirada de abelhas e outros vetores biológicos </t>
  </si>
  <si>
    <t>Colete Sinalizador/ Reflexivo</t>
  </si>
  <si>
    <t>Cinturão de segurança tipo paraquedista, com 4 pontos de conexão + Talabarte Duplo em Y 1,35 metros com absorvedor de energia</t>
  </si>
  <si>
    <t>Talabarte Simples</t>
  </si>
  <si>
    <t>Corda Trançada</t>
  </si>
  <si>
    <t>Cabo de Aço</t>
  </si>
  <si>
    <t>Mosquetão</t>
  </si>
  <si>
    <t>Trava quedas para corda</t>
  </si>
  <si>
    <t>Pedestal para demarcação/isolamento  (para utilizar com fita zebrada ou corrente plástica)</t>
  </si>
  <si>
    <t xml:space="preserve">Fita zebrada para demarcação/isolamento  </t>
  </si>
  <si>
    <t>Corrente de plástico para demarcação/isolamento</t>
  </si>
  <si>
    <t xml:space="preserve">Pedestal organizador de filas/demarcação/isolamento </t>
  </si>
  <si>
    <t xml:space="preserve">Lixeira Hospitalar com Tampa e Pedal      </t>
  </si>
  <si>
    <t xml:space="preserve">Saco para Resíduo Hospitalar   Infectante      </t>
  </si>
  <si>
    <t>Tela de Proteção Guarda-Corpo</t>
  </si>
  <si>
    <t>Tela de Tapume</t>
  </si>
  <si>
    <t>Cavalete Cuidado Piso Escorregadio</t>
  </si>
  <si>
    <t xml:space="preserve">Cone de Sinalização laranja com faixas brancas - 50cm   </t>
  </si>
  <si>
    <t xml:space="preserve">Cone de Sinalização laranja com faixas brancas - 75cm </t>
  </si>
  <si>
    <t>Cone de Sinalização preto com faixas amarelas  - 50cm</t>
  </si>
  <si>
    <t xml:space="preserve">Cone de Sinalização laranja com faixas amarelas - 75cm  </t>
  </si>
  <si>
    <t>Fita adesiva antiderrapante</t>
  </si>
  <si>
    <t>Fita adesiva demarcação de solo</t>
  </si>
  <si>
    <t>Chuveiro de Emergência com lava-olhos</t>
  </si>
  <si>
    <t>Lava-olhos de Emergência</t>
  </si>
  <si>
    <t>Lava Olhos Ducha Oftalmológica com suporte de parede</t>
  </si>
  <si>
    <t>Apoio ergonômico para os pés</t>
  </si>
  <si>
    <t>Suporte para notebook</t>
  </si>
  <si>
    <t xml:space="preserve">Maleta com kit de primeiros socorros </t>
  </si>
  <si>
    <t>Kit Vias Aéreas</t>
  </si>
  <si>
    <t>Kit Monitor Glicose -</t>
  </si>
  <si>
    <t>Kit Cipa Completo</t>
  </si>
  <si>
    <t xml:space="preserve">Blusão e Calça de Aproximação </t>
  </si>
  <si>
    <t>Bota de Aproximação</t>
  </si>
  <si>
    <t>Vestimenta Tipo Conjunto (para atividades embarcadas de pesca) - Reutilizável</t>
  </si>
  <si>
    <t>EQUIPAMENTO</t>
  </si>
  <si>
    <t>PIER TELECOM / TIPO I ABA TOTAL</t>
  </si>
  <si>
    <t>CAMPER / TIPO II AVANT</t>
  </si>
  <si>
    <t>ULTRA SAFE / TIPO III P/ALTURA</t>
  </si>
  <si>
    <t>BRASCAMP / 1432</t>
  </si>
  <si>
    <t>Medix / 	Touca</t>
  </si>
  <si>
    <t>POLIFER / R JANEIRO</t>
  </si>
  <si>
    <t>CARBOGRAFITE / PROVISION</t>
  </si>
  <si>
    <t>NN EPI / HASTES PVC PERF.</t>
  </si>
  <si>
    <t>PASTCOR / 8" INCOLOR</t>
  </si>
  <si>
    <t>VONDER / VD 725</t>
  </si>
  <si>
    <t>VONDER / MSV 012</t>
  </si>
  <si>
    <t>CAMPER / 800204 CA 43.878</t>
  </si>
  <si>
    <t>3M / H0002053371 C.A. 5674</t>
  </si>
  <si>
    <t>3M / HB004270102 CA 5745</t>
  </si>
  <si>
    <t xml:space="preserve">DELTA PLUS / WPS1127 CA 38.501 	</t>
  </si>
  <si>
    <t>DELTA PLUS / WPS1027 CA 38502</t>
  </si>
  <si>
    <t>DELTA PLUS / WPS1327 CA 38503</t>
  </si>
  <si>
    <t>DELTA PLUS / WPS1227 CA 38504</t>
  </si>
  <si>
    <t>DELTA PLUS / WPS1527 CA 38505</t>
  </si>
  <si>
    <t xml:space="preserve">DELTA PLUS / WPS1427 CA 38506 	</t>
  </si>
  <si>
    <t>MEDIX / 6500 ANVISA 80495519035</t>
  </si>
  <si>
    <t>KSN / 10.02MH CA 8357 ANVISA 80425989001</t>
  </si>
  <si>
    <t>Sebold</t>
  </si>
  <si>
    <t>MEDIX / 603 CA 40093</t>
  </si>
  <si>
    <t>MEDIX / 609 CA 38930</t>
  </si>
  <si>
    <t>MEDIX / 862 CA 44561</t>
  </si>
  <si>
    <t>MEDIX / 863 CA 44652</t>
  </si>
  <si>
    <t xml:space="preserve">MEDIX / 	603 CA 40093 ANVISA 80495510020 </t>
  </si>
  <si>
    <t>MEDIX / 17 CA 38930 ANVISA 80495510011</t>
  </si>
  <si>
    <t>LEMGRUBER / 403 CA 40360 ANVISA 80256170022</t>
  </si>
  <si>
    <t>Volk</t>
  </si>
  <si>
    <t>PROTEPLUS / PPM10</t>
  </si>
  <si>
    <t>PROTEPLUS / RASPA</t>
  </si>
  <si>
    <t>PROTEPLUS / PPM11</t>
  </si>
  <si>
    <t>ZANEL / COBERTURA</t>
  </si>
  <si>
    <t>ELSA / CLASSE00</t>
  </si>
  <si>
    <t>ELSA / CLASSE0</t>
  </si>
  <si>
    <t>ORION / CLASSE 2</t>
  </si>
  <si>
    <t>PREVEMAX / LUVA LINGA POLITILRNO</t>
  </si>
  <si>
    <t>Nutriex</t>
  </si>
  <si>
    <t>Innpro / CA 36026</t>
  </si>
  <si>
    <t>Innpro / CA 36025</t>
  </si>
  <si>
    <t>Cartom / CA 38753</t>
  </si>
  <si>
    <t>Innpro / CA 45106</t>
  </si>
  <si>
    <t>DEJAMARO / PROPÉ</t>
  </si>
  <si>
    <t>Zanel / CA 13990</t>
  </si>
  <si>
    <t>Zanel / CA 16073</t>
  </si>
  <si>
    <t>Zanel / CA 13989</t>
  </si>
  <si>
    <t>Zanel / CA 16070</t>
  </si>
  <si>
    <t xml:space="preserve">PLASTCOR / 700.30373 CA 36254 	</t>
  </si>
  <si>
    <t>FLORIPA UNIFORMES / 1014BA</t>
  </si>
  <si>
    <t>INFINITI / JALECO UNISSEX M/C</t>
  </si>
  <si>
    <t xml:space="preserve">Brascamp / CA 28482 </t>
  </si>
  <si>
    <t xml:space="preserve">Brascamp / CA 28449 </t>
  </si>
  <si>
    <t>Maicol / Nylon</t>
  </si>
  <si>
    <t>Maicol / Poliamida</t>
  </si>
  <si>
    <t>Volk / CA 39182</t>
  </si>
  <si>
    <t>Brascamp / CA 40907</t>
  </si>
  <si>
    <t>Brascamp / CA 28440</t>
  </si>
  <si>
    <t>Descartes EPI / AI41 A</t>
  </si>
  <si>
    <t>Handex / Colete refletivo</t>
  </si>
  <si>
    <t>Camper / CP 1201 + CP 2102</t>
  </si>
  <si>
    <t>VONDER / PEDESTAL 90 CM PLASTICO</t>
  </si>
  <si>
    <t>NOVE 54 / 70MMX100M</t>
  </si>
  <si>
    <t>ZEUS / PEDESTAL METAL 90 CM ORGANIZDOR DE FILAS</t>
  </si>
  <si>
    <t>Nycol</t>
  </si>
  <si>
    <t>Zibag</t>
  </si>
  <si>
    <t>EPI360 / Tela cerquite</t>
  </si>
  <si>
    <t>Plastcor / Tela tapume</t>
  </si>
  <si>
    <t>PLASTCOR / CAVALETE SINALIZAÇÃO</t>
  </si>
  <si>
    <t>PLASTCOR / CONE</t>
  </si>
  <si>
    <t xml:space="preserve">WORKER / 928500 	</t>
  </si>
  <si>
    <t>WORKER / 692778</t>
  </si>
  <si>
    <t>PLASTCOR / 700.300</t>
  </si>
  <si>
    <t>PLASTCOR / 700.301</t>
  </si>
  <si>
    <t>HM CHUVEIROS / 	CHUVEIRO</t>
  </si>
  <si>
    <t>HM CHUVEIROS /	CHUVEIRO</t>
  </si>
  <si>
    <t>ERGOMAIS / VERSATILE</t>
  </si>
  <si>
    <t>REALIZA / 000026</t>
  </si>
  <si>
    <t>Jobe Luv / Defender NE</t>
  </si>
  <si>
    <t>Guartela / Fire 10</t>
  </si>
  <si>
    <t>Embalgem com 100 unidades</t>
  </si>
  <si>
    <t xml:space="preserve">Embalgem com 100 unidades </t>
  </si>
  <si>
    <t xml:space="preserve">Embalagem com 100 pares   </t>
  </si>
  <si>
    <t>Embalagem com 100 peças</t>
  </si>
  <si>
    <t>Embalagem com 50 unidades</t>
  </si>
  <si>
    <t xml:space="preserve"> Embalagem com 2 unidades</t>
  </si>
  <si>
    <t>Embalagem com 02 unidades</t>
  </si>
  <si>
    <t>Embalagem com 2 unidades</t>
  </si>
  <si>
    <t>Embalagem com 100 unidades</t>
  </si>
  <si>
    <t>Embalagem com 1 par</t>
  </si>
  <si>
    <t>Embalagem com 1 peça</t>
  </si>
  <si>
    <t>Embalagem com 100</t>
  </si>
  <si>
    <t xml:space="preserve"> Embalagem com 100 unidades</t>
  </si>
  <si>
    <t>Embalagem com 10 unidades</t>
  </si>
  <si>
    <t xml:space="preserve">Peça </t>
  </si>
  <si>
    <t>50 metros</t>
  </si>
  <si>
    <t>metro</t>
  </si>
  <si>
    <t>Peça (Rolo)</t>
  </si>
  <si>
    <t>Kit</t>
  </si>
  <si>
    <t>par</t>
  </si>
  <si>
    <t xml:space="preserve"> AF/OS nº  2268/2023 Qtde. DT</t>
  </si>
  <si>
    <t xml:space="preserve"> AF/OS nº  2251/2023 Qtde. DT</t>
  </si>
  <si>
    <t xml:space="preserve"> AF/OS nº  2498/2023 Qtde. DT</t>
  </si>
  <si>
    <t xml:space="preserve"> AF/OS nº  2499/2023 Qtde. DT</t>
  </si>
  <si>
    <t xml:space="preserve"> AF/OS nº  2500/2023 Qtde. DT</t>
  </si>
  <si>
    <t xml:space="preserve"> AF/OS nº  2501/2023 Qtde. DT</t>
  </si>
  <si>
    <t>14/09/2023
Júlio Firmino</t>
  </si>
  <si>
    <t>24/10/2023
Adailton</t>
  </si>
  <si>
    <t xml:space="preserve"> AF/OS nº  2431/2023 Qtde. DT</t>
  </si>
  <si>
    <t xml:space="preserve"> AF/OS nº  2432/2023 Qtde. DT</t>
  </si>
  <si>
    <t xml:space="preserve"> AF/OS nº  2433/2023 Qtde. DT</t>
  </si>
  <si>
    <t xml:space="preserve"> AF/OS nº  2434/2023 Qtde. DT</t>
  </si>
  <si>
    <t xml:space="preserve"> AF/OS nº  2435/2023 Qtde. DT</t>
  </si>
  <si>
    <t xml:space="preserve"> AF/OS nº  2436/2023 Qtde. DT</t>
  </si>
  <si>
    <t xml:space="preserve"> AF/OS nº  2713/2023 Qtde. DT</t>
  </si>
  <si>
    <t xml:space="preserve"> AF/OS nº  2762/2023 Qtde. DT</t>
  </si>
  <si>
    <t xml:space="preserve"> AF/OS nº  2763/2023 Qtde. DT</t>
  </si>
  <si>
    <t xml:space="preserve"> AF/OS nº  2764/2023 Qtde. DT</t>
  </si>
  <si>
    <t xml:space="preserve"> AF/OS nº  2766/2023 Qtde. DT</t>
  </si>
  <si>
    <t xml:space="preserve"> AF/OS nº  2768/2023 Qtde. DT</t>
  </si>
  <si>
    <t xml:space="preserve"> AF/OS nº  2770/2023 Qtde. DT</t>
  </si>
  <si>
    <t xml:space="preserve"> AF/OS nº  2731/2023 Qtde. DT</t>
  </si>
  <si>
    <t xml:space="preserve"> AF/OS nº  2734/2023 Qtde. DT</t>
  </si>
  <si>
    <t xml:space="preserve"> AF/OS nº  2751/2023 Qtde. DT</t>
  </si>
  <si>
    <t xml:space="preserve"> AF/OS nº  2754/2023 Qtde. DT</t>
  </si>
  <si>
    <t xml:space="preserve"> AF/OS nº  2767/2023 Qtde. DT</t>
  </si>
  <si>
    <t xml:space="preserve"> AF/OS nº  2765/2023 Qtde. DT</t>
  </si>
  <si>
    <t xml:space="preserve"> AF/OS nº  2391/2023 </t>
  </si>
  <si>
    <t xml:space="preserve"> AF nº 2115/2023 Qtde. DT (+CEPO, CDH)</t>
  </si>
  <si>
    <t xml:space="preserve"> AF nº  2120/2023 Qtde. DT (+ CDH)</t>
  </si>
  <si>
    <t>AF nº 2101/2023 Qtde. DT (+ CEPO)</t>
  </si>
  <si>
    <t>AF nº 2105/2023 Qtde. DT (+ CDH, SEMS)</t>
  </si>
  <si>
    <t xml:space="preserve"> AF nº 2115/2023 Qtde. DT (+ CEPO, CAD)</t>
  </si>
  <si>
    <t xml:space="preserve"> AF nº 2120/2023 Qtde. DT (+ CAD)</t>
  </si>
  <si>
    <t>AF nº 2087/2023 Qtde. DT (+aba SEMS)</t>
  </si>
  <si>
    <t>AF nº 2101/2023 Qtde. DT (+ CDH)</t>
  </si>
  <si>
    <t>AF nº 2115/2023 Qtde. DT (+ CAD, CDH)</t>
  </si>
  <si>
    <t>AF nº 2087/2023 Qtde. DT (+aba CEPO)</t>
  </si>
  <si>
    <t xml:space="preserve"> AF nº 2100/2023 Qtde. DT</t>
  </si>
  <si>
    <t xml:space="preserve"> AF nº 2102/2023 Qtde. DT</t>
  </si>
  <si>
    <t xml:space="preserve"> AF/OS nº  2820/2023 DESIGN</t>
  </si>
  <si>
    <t xml:space="preserve"> AF/OS nº  2821/2023 DESIGN</t>
  </si>
  <si>
    <t xml:space="preserve"> AF/OS nº  2822/2023 DESIGN</t>
  </si>
  <si>
    <t xml:space="preserve"> AF/OS nº  2823/2023 DESIGN</t>
  </si>
  <si>
    <t xml:space="preserve"> AF/OS nº  2824/2023 DESIGN</t>
  </si>
  <si>
    <t xml:space="preserve"> AF/OS nº  2825/2023 DESIGN</t>
  </si>
  <si>
    <t xml:space="preserve"> AF/OS nº  2826/2023 DESIGN</t>
  </si>
  <si>
    <t xml:space="preserve"> AF/OS nº  2827/2023 DESIGN</t>
  </si>
  <si>
    <t xml:space="preserve"> AF/OS nº  2834/2023 DESIGN</t>
  </si>
  <si>
    <t xml:space="preserve"> AF/OS nº  2828/2023 DESIGN</t>
  </si>
  <si>
    <t xml:space="preserve"> AF/OS nº  2829/2023 Qtde. DAV</t>
  </si>
  <si>
    <t xml:space="preserve"> AF/OS nº  2830/2023 Qtde. DAV</t>
  </si>
  <si>
    <t xml:space="preserve"> AF/OS nº  2833/2023 Qtde. DAV</t>
  </si>
  <si>
    <t xml:space="preserve"> AF/OS nº  2831/2023 Qtde. DAV</t>
  </si>
  <si>
    <t>CRH</t>
  </si>
  <si>
    <t>SUPERA</t>
  </si>
  <si>
    <t>MGS</t>
  </si>
  <si>
    <t>SEBMED</t>
  </si>
  <si>
    <t>GLOBAL</t>
  </si>
  <si>
    <t>COMERCIAL KS</t>
  </si>
  <si>
    <t>JD ELETRO</t>
  </si>
  <si>
    <t>FLORIPA</t>
  </si>
  <si>
    <t>M.TESTA</t>
  </si>
  <si>
    <t>RBM</t>
  </si>
  <si>
    <t>BMI</t>
  </si>
  <si>
    <t>FGS</t>
  </si>
  <si>
    <t>ELECTORINOX</t>
  </si>
  <si>
    <t>MWV</t>
  </si>
  <si>
    <t xml:space="preserve"> REGISTRO DE CARONA PARA OUTROS ÓRGÃOS:</t>
  </si>
  <si>
    <t>Valor Unitário (R$)</t>
  </si>
  <si>
    <r>
      <rPr>
        <b/>
        <sz val="11"/>
        <rFont val="Calibri"/>
        <family val="2"/>
        <scheme val="minor"/>
      </rPr>
      <t>Qtde Registrada</t>
    </r>
    <r>
      <rPr>
        <sz val="11"/>
        <rFont val="Calibri"/>
        <family val="2"/>
        <scheme val="minor"/>
      </rPr>
      <t xml:space="preserve"> UDESC</t>
    </r>
  </si>
  <si>
    <r>
      <rPr>
        <sz val="12"/>
        <rFont val="Calibri"/>
        <family val="2"/>
        <scheme val="minor"/>
      </rPr>
      <t xml:space="preserve">Total </t>
    </r>
    <r>
      <rPr>
        <b/>
        <sz val="12"/>
        <rFont val="Calibri"/>
        <family val="2"/>
        <scheme val="minor"/>
      </rPr>
      <t xml:space="preserve">disponível </t>
    </r>
    <r>
      <rPr>
        <sz val="12"/>
        <rFont val="Calibri"/>
        <family val="2"/>
        <scheme val="minor"/>
      </rPr>
      <t>para CARONA</t>
    </r>
  </si>
  <si>
    <r>
      <rPr>
        <b/>
        <sz val="12"/>
        <rFont val="Calibri"/>
        <family val="2"/>
        <scheme val="minor"/>
      </rPr>
      <t>Saldo</t>
    </r>
    <r>
      <rPr>
        <sz val="12"/>
        <rFont val="Calibri"/>
        <family val="2"/>
        <scheme val="minor"/>
      </rPr>
      <t xml:space="preserve"> para CARONA</t>
    </r>
  </si>
  <si>
    <t>Valor Total da Ata</t>
  </si>
  <si>
    <t>Valor cedido para carona</t>
  </si>
  <si>
    <t>% cedido para carona</t>
  </si>
  <si>
    <t>Atualizado em 11/04/2024</t>
  </si>
  <si>
    <r>
      <t xml:space="preserve">Órgão: </t>
    </r>
    <r>
      <rPr>
        <b/>
        <sz val="11"/>
        <rFont val="Calibri"/>
        <family val="2"/>
        <scheme val="minor"/>
      </rPr>
      <t>XXXXX</t>
    </r>
    <r>
      <rPr>
        <sz val="11"/>
        <rFont val="Calibri"/>
        <family val="2"/>
        <scheme val="minor"/>
      </rPr>
      <t xml:space="preserve"> - </t>
    </r>
    <r>
      <rPr>
        <u/>
        <sz val="11"/>
        <rFont val="Calibri"/>
        <family val="2"/>
        <scheme val="minor"/>
      </rPr>
      <t>Quantidade cedida</t>
    </r>
    <r>
      <rPr>
        <sz val="11"/>
        <rFont val="Calibri"/>
        <family val="2"/>
        <scheme val="minor"/>
      </rPr>
      <t xml:space="preserve"> </t>
    </r>
    <r>
      <rPr>
        <b/>
        <sz val="11"/>
        <rFont val="Calibri"/>
        <family val="2"/>
        <scheme val="minor"/>
      </rPr>
      <t>por Órgão</t>
    </r>
  </si>
  <si>
    <t>SGPe (ÓRGÃO) XXX/2024</t>
  </si>
  <si>
    <t>SGPe PCI 3571/2024</t>
  </si>
  <si>
    <t>Detalhamento</t>
  </si>
  <si>
    <r>
      <rPr>
        <strike/>
        <sz val="12"/>
        <color theme="1"/>
        <rFont val="Calibri"/>
        <family val="2"/>
        <scheme val="minor"/>
      </rPr>
      <t>339030.99</t>
    </r>
    <r>
      <rPr>
        <sz val="12"/>
        <color theme="1"/>
        <rFont val="Calibri"/>
        <family val="2"/>
        <scheme val="minor"/>
      </rPr>
      <t xml:space="preserve"> </t>
    </r>
    <r>
      <rPr>
        <b/>
        <sz val="12"/>
        <color theme="1"/>
        <rFont val="Calibri"/>
        <family val="2"/>
        <scheme val="minor"/>
      </rPr>
      <t>339030.17</t>
    </r>
  </si>
  <si>
    <t>339030.28</t>
  </si>
  <si>
    <t>339030.44</t>
  </si>
  <si>
    <t>339030.22</t>
  </si>
  <si>
    <t>449052.24</t>
  </si>
  <si>
    <t>339030.99</t>
  </si>
  <si>
    <t>Especificação</t>
  </si>
  <si>
    <t>Observação</t>
  </si>
  <si>
    <t>Tamanho</t>
  </si>
  <si>
    <t xml:space="preserve">Capacete de segurança, classe B, tipo I, com aba total, cor branco, casco com resistência dielétrica para tensão até 30.000 volts, em polietileno de alta densidade (PEAD) ou Acrilonitrila, Butadieno e Estireno (ABS), aparador de suor em espuma, carneira em polietileno de baixa densidade (PEBD) e alta resistência, coroa fabricada em tiras cruzadas de tecido poliéster ou nylon, regulagem da carneira com sistema de catraca ou botão push, carneira fixada ao casco através de quatro ou mais pontos de fixação, tira da jugular com regulagem. Validade: Deve ser fornecido com prazo de validade igual ou acima de 24 meses no momento da entrega do produto na instituição. Embalagem: Acondicionado em recipiente que garanta a integridade do produto, apresentando na embalagem dados de identificação, lote, procedência, validade. Embalagem secundária em caixa de papelão resistente ao empilhamento. OBS: Deverá estar de acordo com a norma ABNT NBR 8221:2003.  Apresentar Selo de Marcação do INMETRO e  Certificado de Aprovação (CA) do MTE. </t>
  </si>
  <si>
    <t>Tamanhos diversos</t>
  </si>
  <si>
    <t xml:space="preserve">Capacete de segurança, classe B, tipo II, com aba frontal, casco com resistência dielétrica em polietileno de alta densidade (PEAD) ou Acrilonitrila, Butadieno e Estireno (ABS), aparador de suor em espuma, carneira em polietileno de baixa densidade (PEBD) e alta resistência, coroa fabricada em tiras cruzadas de tecido poliéster ou nylon, regulagem da carneira com sistema de catraca ou botão push, carneira fixada ao casco através de quatro ou mais pontos de fixação, tira da jugular com regulagem. Validade: Deve ser fornecido com prazo de validade igual ou acima de 24 meses no momento da entrega do produto na instituição. Embalagem: Acondicionado em recipiente que garanta a integridade do produto, apresentando na embalagem dados de identificação, lote, procedência, validade. Embalagem secundária em caixa de papelão resistente ao empilhamento. OBS: Deverá estar de acordo com a norma ABNT NBR 8221:2003. Apresentar Selo de Marcação do INMETRO e Certificado de Aprovação (CA) do MTE. *                                      </t>
  </si>
  <si>
    <r>
      <rPr>
        <b/>
        <sz val="11"/>
        <rFont val="Calibri"/>
        <family val="2"/>
        <scheme val="minor"/>
      </rPr>
      <t>Branco</t>
    </r>
    <r>
      <rPr>
        <sz val="11"/>
        <rFont val="Calibri"/>
        <family val="2"/>
        <scheme val="minor"/>
      </rPr>
      <t xml:space="preserve"> (Supervisão/Fiscalização) </t>
    </r>
    <r>
      <rPr>
        <b/>
        <sz val="11"/>
        <rFont val="Calibri"/>
        <family val="2"/>
        <scheme val="minor"/>
      </rPr>
      <t>Amarelo</t>
    </r>
    <r>
      <rPr>
        <sz val="11"/>
        <rFont val="Calibri"/>
        <family val="2"/>
        <scheme val="minor"/>
      </rPr>
      <t xml:space="preserve">                                 (Visitante)</t>
    </r>
  </si>
  <si>
    <t xml:space="preserve">Capacete de segurança, Classe B, tipo III, sem aba, cor branco, para uso em trabalhos em altura, contra choques elétricos,  com carneira e coroa unificadas e com regulagem catraca. Carneira com suspensão revestida de material antialérgico (E.V.A) tira almofadada em E.V.A posicionada na parte frontal, regulagem através de catraca jugular de 3 pontos placa refletiva removível localizado na parte de trás do capacete contra choques elétricos, tira de jugular com regulagem. Validade:  Deve ser fornecido com prazo de validade igual ou acima de 24 meses no momento da entrega do produto na instituição. Embalagem: Acondicionado em recipiente que garanta a integridade do produto, apresentando na embalagem dados de identificação, lote, procedência, validade. Embalagem secundária em caixa de papelão resistente ao empilhamento. OBS: Deverá estar de acordo com a norma ABNT NBR 8221:2003. Apresentar Selo de Marcação do INMETRO e Certificado de Aprovação (CA) do MTE. *                                    
</t>
  </si>
  <si>
    <t xml:space="preserve">Capuz balaclava de segurança confeccionado em tecido de algodão retardante às chamas, costurado com linha de aramida, abertura parcial na face, fechamento na face em velcro, elástico regulador na nuca (costurado internamente).  Embalagem: Individual. OBS: Apresentar Certificado de aprovação (CA) do MTE, e certificado de comprovação tecido antichama. * </t>
  </si>
  <si>
    <t>Único</t>
  </si>
  <si>
    <t>Boné árabe confeccionado  em tecido com proteção UV,  com reforço em bidim na borda, para aumento da vida útil do produto. Ajuste anatômico através de elástico traseiro. Embalagem: Individual. OBS: Apresentar certificado de comprovação de proteção UV. *</t>
  </si>
  <si>
    <t>Touca descartável,  modelo sanfonada com elástico em todo seu perímetro, preferencialmente na cor branca ou azul,  fabricado em tecido não tecido, tipo SMS, para uso médico-odonto-hospitalar, 100%  polipropileno, atóxico, não estéril,  acondicionados em recipiente que garanta a integridade do produto. Validade: Deve ser fornecido com prazo de validade igual ou acima de 24 meses no momento da entrega do produto na instituição. Embalagem: Embalagem primária com 100 unidades, apresentando na embalagem dados de identificação, lote, procedência, validade.  Embalagem secundária em caixa de papelão resistente ao empilhamento. OBS: Apresentar registro da Anvisa e comprovação da gramatura especificada. *</t>
  </si>
  <si>
    <t>Gramatura 10 g/m2</t>
  </si>
  <si>
    <t>Touca descartável,  modelo sanfonada com elástico em todo seu perímetro, preferencialmente na cor branca ou azul,  fabricado em tecido não tecido, tipo SMS, para uso médico-odonto-hospitalar, 100% polipropileno, atóxico, não estéril, acondicionados em recipiente que garanta a integridade do produto. Validade: Deve ser fornecido com prazo de validade igual ou acima de 24 meses no momento da entrega do produto na instituição. Embalagem: Embalagem primária com 100 unidades, apresentando na embalagem dados de identificação, lote, procedência, validade.  Embalagem secundária em caixa de papelão resistente ao empilhamento. OBS: Apresentar registro da Anvisa e comprovação da gramatura especificada. *</t>
  </si>
  <si>
    <t>Gramatura 30g/m2</t>
  </si>
  <si>
    <t>Óculos de segurança com hastes reguláveis, lente em policarbonato óptico, antirrisco e antiembaçante, curvatura lateral das  lentes para aumenta da área de proteção, armação em nylon. Lentes com filtração  99,9% da radiação UVA e UVB.  Validade: Deve ser fornecido com prazo de validade igual ou acima de 24 meses no momento da entrega do produto na instituição. Embalagem: Acondicionado em recipiente que garanta a integridade do produto, apresentando na embalagem dados de identificação, lote, procedência, validade. Embalagem secundária em caixa de papelão resistente ao empilhamento. OBS: Fabricado de acordo com a ANSI Z87.1-2015. Apresentar Certificado de Aprovação (CA) do MTE. Apresentar Amostra do produto.</t>
  </si>
  <si>
    <t>Lente Incolor</t>
  </si>
  <si>
    <t>Óculos de segurança com hastes reguláveis, lente em policarbonato óptico, antirrisco e antiembaçante, curvatura lateral das  lentes para aumenta da área de proteção, armação em nylon. Lentes com filtração  99,9% da radiação UVA e UVB. Validade: Deve ser fornecido com prazo de validade igual ou acima de 24 meses no momento da entrega do produto na instituição. Embalagem: Acondicionado em recipiente que garanta a integridade do produto, apresentando na embalagem dados de identificação, lote, procedência, validade. Embalagem secundária em caixa de papelão resistente ao empilhamento. OBS:  Fabricado de acordo com a ANSI Z87.1-2015. Apresentar Certificado de Aprovação (CA) do MTE. Apresentar Amostra do produto.</t>
  </si>
  <si>
    <t>Lente Cinza</t>
  </si>
  <si>
    <t>Óculos de segurança com hastes reguláveis, lente em policarbonato óptico, antirrisco e antiembaçante, curvatura lateral das  lentes para aumenta da área de proteção, armação em nylon. Lentes com filtração  99,9% da radiação UVA e UVB.  Validade:   Deve ser fornecido com prazo de validade igual ou acima de 24 meses no momento da entrega do produto na instituição. Embalagem: Acondicionado em recipiente que garanta a integridade do produto, apresentando na embalagem dados de identificação, lote, procedência, validade. Embalagem secundária em caixa de papelão resistente ao empilhamento. OBS:  Fabricado de acordo com a ANSI Z87.1-2015. Apresentar Certificado de Aprovação (CA) do MTE. Apresentar Amostra do produto.</t>
  </si>
  <si>
    <t>Lente Verde</t>
  </si>
  <si>
    <t>Lente Amarela</t>
  </si>
  <si>
    <t>Óculos de segurança constituído de armação e visor (lente de proteção) em uma única peça, lente de policarbonato óptico com meia borda superior, antiembaçante e antirrisco, hastes sem regulagem, tipo espátula do mesmo material com seis fendas para ventilação, fixas a armação através de pinos plásticos. Lentes com filtração  99,9% da radiação UVA e UVB. Validade: Deve ser fornecido com prazo de validade igual ou acima de 24 meses no momento da entrega do produto na instituição. Embalagem: Acondicionado em recipiente que garanta a integridade do produto, apresentando na embalagem dados de identificação, lote, procedência, validade. Embalagem secundária em caixa de papelão resistente ao empilhamento. OBS:  Fabricado de acordo com a ANSI Z87.1-2015. Apresentar Certificado de Aprovação (CA) do MTE. Apresentar Amostra do produto.</t>
  </si>
  <si>
    <t>Óculos de Segurança modelo ampla visão, constituído de armação confeccionada em uma única peça em silicone ou PVC flexível que se ajusta perfeitamente aos diferentes contornos faciais, transparente, confeccionado em policarbonato óptico, tratamento antirrisco e antiembaçante, com sistema de ventilação indireta e tirante elástico para ajuste. Vedação lateral que auxilia contra partículas volates multidirecionais e líquidos.   Lentes com filtração  99,9% da radiação UVA e UVB.  Validade:   Deve ser fornecido com prazo de validade igual ou acima de 24 meses no momento da entrega do produto na instituição. Embalagem: Acondicionado em recipiente que garanta a integridade do produto, apresentando na embalagem dados de identificação, lote, procedência, validade. Embalagem secundária em caixa de papelão resistente ao empilhamento. OBS:  Fabricado de acordo com a ANSI Z87.1-2015. Apresentar Certificado de Aprovação (CA) do MTE. Apresentar Amostra do produto.</t>
  </si>
  <si>
    <t>Óculos Plumbíferos com armação em acetato e lentes de vidro plumbífero, haste em elástico ou retrátil e ajustave, com proteção frontal de 0.75mmPb proteção lateral de 0.50mmPb.  Validade:  Deve ser fornecido com prazo de validade igual ou acima de 24 meses no momento da entrega do produto na instituição.   OBS: Produto com Registro no Ministério da Saúde e Certificado de Aprovação do Ministério do Trabalho.  Apresentar Certificado de Aprovação (CA). *</t>
  </si>
  <si>
    <t>Unico</t>
  </si>
  <si>
    <t>Protetor facial de segurança, tipo faceshield, constituído de coroa e carneira de marerial plástico, com regulagem de tamanho através de ajuste simples ou com catraca e visor em policarbonato óptico incolor. Validade:   Deve ser fornecido com prazo de validade igual ou acima de 24 meses no momento da entrega do produto na instituição. Embalagem: Acondicionado em recipiente que garanta a integridade do produto, apresentando na embalagem dados de identificação, lote, procedência, validade. Embalagem secundária em caixa de papelão resistente ao empilhamento. OBS:  Apresentar Certificado de Aprovação (CA) do MTE. Apresentar Amostra do produto.</t>
  </si>
  <si>
    <t>Máscara de solda, confeccionada de celeron (plástico laminado técnico com reforços de tecidos de algodão e resina fenólica), com visor basculante (articulado) para acoplagem das lentes incolor e filtro de luz de diversas tonalidades, carneira com regulagem do tipo catraca para fixação e ajuste na cabeça.  Validade:  Deve ser fornecido com prazo de validade igual ou acima de 24 meses no momento da entrega do produto na instituição. Embalagem:  Embalagem primária contendo na rotulagem da embalagem dados de identificação, procedência, validade, lote. OBS: O produto deverá atender integralmente os requisitos da norma técnica ANSI.Z.87.1/2003 ou alteração posterior. Apresentar Certificado de Aprovação (CA), apresentar manual de instrução em português e *</t>
  </si>
  <si>
    <t>Máscara de solda tipo escurecimento automático, composto por carcaça confeccionada em polietileno de alta densidade, carneira com regulagem do tipo catraca para fixação e ajuste na cabeça, com cinta de absorção de suor em espuma sintética. Visor fixo, de um cassete (cartucho, lente ou filtro) de proteção eletrônico com cristal líquido, e de duas lentes de proteção transparentes substituíveis. O filtro de luz quando ativado é ajustado automaticamente para proteção variável com regulagem de tonalidades de 4-9 a 13. Validade:  Deve ser fornecido com prazo de validade igual ou acima de 24 meses no momento da entrega do produto na instituição. Embalagem:  Embalagem primária contendo na rotulagem da embalagem dados de identificação, procedência, validade, lote. OBS: O produto deverá atender integralmente os requisitos da norma técnica ANSI.Z.87.1/2003 ou alteração posterior. Apresentar Certificado de Aprovação (CA), apresentar manual de instrução em português e *</t>
  </si>
  <si>
    <t>Protetor auditivo circum-auricular, constituído de (02) duas conchas atenuadoras de ruído em formato oval de material plástico rígido, montadas simetricamente nas extremidades de uma haste, suporte ajustável. Atenuação mínima de NRRsf 20 dB, constituído de material dielétrica, design leve e com ajustes.  Validade: Deve ser fornecido com prazo de validade igual ou acima de 24 meses no momento da entrega do produto na instituição. Embalagem: Embalagem protetora individual para cada  peça. O produto deverá atender integralmente os requisitos da norma ANSI S12.6/2008 e  NBR 16076:2020.  Embalagem primária  contendo na rotulagem dados de identificação, procedência, validade, lote.     Embalagem secundária em caixa de papelão resistente ao empilhamento. OBS: Apresentar Certificado de Aprovação (CA) do MTE.  *</t>
  </si>
  <si>
    <t>Protetor auditivo de inserção tipo moldável, sem cordão, descartável,  fabricado em espuma macia de poliuretano em formato cilíndrico, anatômico, hipoalergênica, cônico para criar um costume, moldável a diferentes canais auditivos,    atenuação de no mínimo NRRsf 15 dB. Validade: Deve ser fornecido com prazo de validade igual ou acima de 24 meses no momento da entrega do produto na instituiçã. Embalagem: individual para cada  par. Embalagem primária  com 100 pares, com abertura manual de fácil manuseio, contendo na rotulagem da embalagem dados de identificação, procedência, validade, lote.   o. Embalagem secundária em caixa de papelão resistente ao empilhamento. OBS: O produto deverá atender integralmente os requisitos da norma ANSI S12.6/2008 e  NBR 16076:2020.   Apresentar Certificado de Aprovação (CA) do MTE.  *</t>
  </si>
  <si>
    <t>Protetor auditivo de inserção tipo plug, atenuação mínima de NRRsf 16 dB, composto de três flanges de silicone macias e cônicas, pré-moldadas, flexíveis, antialérgicas, laváveis, reutilizáveis, tamanho único, moldável a diferentes canais auditivos, com cordão e embalagem protetora para cada peça.  Validade: Deve ser fornecido com prazo de validade igual ou acima de 24 meses no momento da entrega do produto na instituição. Embalagem: Embalagem primária  com 100 peças contendo na rotulagem da embalagem dados de identificação, procedência, validade, lote. Embalagem secundária em caixa de papelão resistente ao empilhamento. OBS: O produto deverá atender integralmente os requisitos da norma ANSI S12.6/2008 e  NBR 16076:2020.Apresentar Certificado de Aprovação (CA) do MTE.  *</t>
  </si>
  <si>
    <t>Respirador Semifacial Tipo PFF1, descartável, purificador de ar, peça semifacial filtrante para partículas (poeiras e névoas), com formato tipo dobrável dois painéis, com solda térmica em seu perímetro, composto por painéis de não tecido e meio filtrante composto por camadas de microfibras sintéticas tratadas eletrostaticamente, fácil para respirar com alta capacidade de retenção de partículas, com tirantes elásticos laterais interligados à peça, moldador nasal metálico. Validade: Deve ser fornecido com prazo de validade igual ou acima de 24 meses no momento da entrega do produto na instituição. Embalagem: Os respiradores devem ser embalados individualmente de tal modo que proporcionem proteção contra danos mecânicos e evitem sinais de contaminação antes do uso, visualmente detectáveis.  Embalagem primária  contendo na rotulagem da embalagem dados de identificação, procedência, validade, lote. Embalagem secundária em caixa de papelão resistente ao empilhamento.  OBS: O produto deverá atender integralmente os requisitos da norma NBR 13698:2011. Apresentar Certificado de Aprovação (CA) do MTE e *</t>
  </si>
  <si>
    <r>
      <rPr>
        <b/>
        <sz val="11"/>
        <rFont val="Calibri"/>
        <family val="2"/>
        <scheme val="minor"/>
      </rPr>
      <t xml:space="preserve">Opção 1 - PFF1 (S) Com válvula                                                        </t>
    </r>
    <r>
      <rPr>
        <sz val="11"/>
        <rFont val="Calibri"/>
        <family val="2"/>
        <scheme val="minor"/>
      </rPr>
      <t>OBS: - Para uso contra aerossóis sólidos e líquidos não-oleosos; A válvula serve para regular a temperatura do ar da respiração que fica preso no EPI a fim de evitar a criação de umidade; adequada para prevenir inalação de poeiras)</t>
    </r>
  </si>
  <si>
    <t>Respirador Semifacial Tipo PFF1, descartável, purificador de ar, peça semifacial filtrante para partículas (poeiras e névoas), com formato tipo dobrável dois painéis, com solda térmica em seu perímetro, composto por painéis de não tecido e meio filtrante composto por camadas de microfibras sintéticas tratadas eletrostaticamente, fácil para respirar com alta capacidade de retenção de partículas, com tirantes elásticos laterais interligados à peça, moldador nasal metálico. Validade: Deve ser fornecido com prazo de validade igual ou acima de 24 meses no momento da entrega do produto na instituição. Embalagem: Os respiradores devem ser embalados individualmente de tal modo que proporcionem proteção contra danos mecânicos e evitem sinais de contaminação antes do uso, visualmente detectáveis.  Embalagem primária  contendo na rotulagem da embalagem dados de identificação, procedência, validade, lote. Embalagem secundária em caixa de papelão resistente ao empilhamento. .  OBS: O produto deverá atender integralmente os requisitos da norma NBR 13698:2011. Apresentar Certificado de Aprovação (CA) do MTE e *</t>
  </si>
  <si>
    <r>
      <rPr>
        <b/>
        <sz val="11"/>
        <rFont val="Calibri"/>
        <family val="2"/>
        <scheme val="minor"/>
      </rPr>
      <t xml:space="preserve">Opção 2 - PFF1 (S) Sem válvula                                                   </t>
    </r>
    <r>
      <rPr>
        <sz val="11"/>
        <rFont val="Calibri"/>
        <family val="2"/>
        <scheme val="minor"/>
      </rPr>
      <t xml:space="preserve">OBS: - Para uso contra aerossóis sólidos e líquidos não-oleosos; </t>
    </r>
    <r>
      <rPr>
        <b/>
        <sz val="11"/>
        <rFont val="Calibri"/>
        <family val="2"/>
        <scheme val="minor"/>
      </rPr>
      <t xml:space="preserve"> </t>
    </r>
  </si>
  <si>
    <t>Respirador Semifacial Tipo PFF2, descartável, purificador de ar, peça semifacial filtrante para partículas (poeiras e névoas), com formato tipo dobrável dois painéis, com solda térmica em seu perímetro, composto por painéis de não tecido e meio filtrante composto por camadas de microfibras sintéticas tratadas eletrostaticamente, fácil para respirar com alta capacidade de retenção de partículas, com tirantes elásticos laterais interligados à peça, moldador nasal metálico. Validade: Deve ser fornecido com prazo de validade igual ou acima de 24 meses no momento da entrega do produto na instituição. Embalagem: Os respiradores devem ser embalados individualmente de tal modo que proporcionem proteção contra danos mecânicos e evitem sinais de contaminação antes do uso, visualmente detectáveis. Embalagem primária  contendo na rotulagem da embalagem dados de identificação, procedência, validade, lote. Embalagem secundária em caixa de papelão resistente ao empilhamento. OBS: O produto deverá atender integralmente os requisitos da norma NBR 13698:2011. Apresentar Certificado de Aprovação (CA) do MTE e *</t>
  </si>
  <si>
    <r>
      <rPr>
        <b/>
        <sz val="11"/>
        <rFont val="Calibri"/>
        <family val="2"/>
        <scheme val="minor"/>
      </rPr>
      <t xml:space="preserve">Opção 1 - PFF2 (S) Com válvula                       </t>
    </r>
    <r>
      <rPr>
        <sz val="11"/>
        <rFont val="Calibri"/>
        <family val="2"/>
        <scheme val="minor"/>
      </rPr>
      <t xml:space="preserve">                                 OBS: - Para uso contra aerossóis sólidos e líquidos não-oleosos; A válvula serve para regular a temperatura do ar da respiração que fica preso no EPI a fim de evitar a criação de umidade; adequada para prevenir inalação de poeiras)</t>
    </r>
  </si>
  <si>
    <r>
      <rPr>
        <b/>
        <sz val="11"/>
        <rFont val="Calibri"/>
        <family val="2"/>
        <scheme val="minor"/>
      </rPr>
      <t>Opção 2 - PFF2 (S) Sem válvula</t>
    </r>
    <r>
      <rPr>
        <sz val="11"/>
        <rFont val="Calibri"/>
        <family val="2"/>
        <scheme val="minor"/>
      </rPr>
      <t xml:space="preserve">                                                   OBS: - Para uso contra aerossóis sólidos e líquidos não-oleosos;  </t>
    </r>
  </si>
  <si>
    <t>Respirador Semifacial Tipo PFF3, descartável, purificador de ar, peça semifacial filtrante para partículas (poeiras e névoas), com formato tipo dobrável dois painéis, com solda térmica em seu perímetro, composto por painéis de não tecido e meio filtrante composto por camadas de microfibras sintéticas tratadas eletrostaticamente, fácil para respirar com alta capacidade de retenção de partículas, com tirantes elásticos laterais interligados à peça, moldador nasal metálico. Validade: Deve ser fornecido com prazo de validade igual ou acima de 24 meses no momento da entrega do produto na instituição.  Embalagem: Os respiradores devem ser embalados individualmente de tal modo que proporcionem proteção contra danos mecânicos e evitem sinais de contaminação antes do uso, visualmente detectáveis. Embalagem primária  contendo na rotulagem da embalagem dados de identificação, procedência, validade, lote. Embalagem secundária em caixa de papelão resistente ao empilhamento.  OBS: O produto deverá atender integralmente os requisitos da norma NBR 13698:2011. Apresentar Certificado de Aprovação (CA) do MTE e *</t>
  </si>
  <si>
    <r>
      <t xml:space="preserve">Opção 1 - PFF3 (S) Com válvula                                                        </t>
    </r>
    <r>
      <rPr>
        <sz val="11"/>
        <rFont val="Calibri"/>
        <family val="2"/>
        <scheme val="minor"/>
      </rPr>
      <t>OBS: - Para uso contra aerossóis sólidos e líquidos não-oleosos; A válvula serve para regular a temperatura do ar da respiração que fica preso no EPI a fim de evitar a criação de umidade; adequada para prevenir inalação de poeiras)</t>
    </r>
  </si>
  <si>
    <r>
      <rPr>
        <b/>
        <sz val="11"/>
        <rFont val="Calibri"/>
        <family val="2"/>
        <scheme val="minor"/>
      </rPr>
      <t xml:space="preserve">Opção 2 - PFF3 (S) Sem válvula    </t>
    </r>
    <r>
      <rPr>
        <sz val="11"/>
        <rFont val="Calibri"/>
        <family val="2"/>
        <scheme val="minor"/>
      </rPr>
      <t xml:space="preserve">                                               OBS: - Para uso contra aerossóis sólidos e líquidos não-oleosos;  </t>
    </r>
  </si>
  <si>
    <t>Máscara cirúrgica, descartável, fabricada em tecido não tecido, tipo SMS, para artigos de uso médico-odonto-hospitalar, com no mínimo três camadas, camada externa 100% em polipropileno, e camada interna de celulose e poliéster, com clips nasal, Eficiência de Filtragem Bacteriana  (BFE) acima de 95%, formato anatômico com ajuste facial apropriado para cobrir nariz e boca do usuário, hipoalergênico, inodora, sem prejuízo da respiração natural, presilhas reforçadas, sem desprender partículas do material (fiapos), acondicionados em recipiente que garanta a integridade do produto.  Validade: Deve ser fornecido com prazo de validade igual ou acima de 24 meses no momento da entrega do produto na instituição. Embalagem:  Embalagem primária  caixa com 50 unidades, com abertura manual de fácil manuseio, contendo na rotulagem da embalagem dados de identificação, procedência, validade, lote. Embalagem secundária em caixa de papelão resistente ao empilhamento. OBS:  O produto deverá atender integralmente os requisitos da Anvisa e NBR 15052/2004. Apresentar laudo de eficiência de filtragem bacteriana (BFE) .  Apresentar Registro do produto na Anvisa e apresentar Amostra do produto.</t>
  </si>
  <si>
    <t xml:space="preserve">Opção 1 - Ajuste com tiras                                     </t>
  </si>
  <si>
    <t>Respirador Semifacial Tipo N95/PFF2, sem válvula de exaustão, para proteção contra agentes biológicos,  com no mínimo três camadas, camada externa 100% em polipropileno e camada interna de celulose e poliéster, eficiência de filtração bacteriana (BFE) no mínimo de 99%, eficiência mínima de filtragem de 95%, preferencialmente formato de trapézio, sendo possível na base menor do trapézio proceder dobradura para fechá-la pela extremidade (base maior do trapézio), anatômica, com clip nasal em alumínio dobrável, ajustável, com as pontas arredondadas e resistente, atraumática, hipoalergênica, inodora, sem prejuízo da respiração natural, duas tiras elásticas reforçadas, que proporcione boa vedação no rosto, sem desprender partículas do material (fiapos). Validade: Deve ser fornecido com prazo de validade igual ou acima de 24 meses no momento da entrega do produto na instituição. Embalagem: Acondicionados individualmente em recipiente que garanta a integridade do produto, apresentando na embalagem dados de identificação, lote, data de validade, procedência,  número do Certificação de Aprovação (CA). Embalagem secundária caixa de papelão resistente ao empilhamento.  OBS: Apresentar Registro no Ministério da Saúde com Selo da Anvisa,  Certificação do Inmetro e  Certificado de Aprovação (CA)  emitido pela Secretaria do Trabalho,  conforme procedimentos e requisitos técnicos para avaliação estabelecidos na Portaria SEPRT 11.437 e de acordo com a ABNT NBR 13.698:2011 e apresentar Amostra do produto.</t>
  </si>
  <si>
    <t xml:space="preserve">  Opção 2 - Ajuste com elástico</t>
  </si>
  <si>
    <t>Respirador reutilizável (com troca de filtro), tipo peça facial inteira  purificador de ar, peça em elastômero de borracha ou silicone, com tirante deslizante, com 2 (duas) válvulas de inalação nas laterais com encaixe tipo baioneta ou rosca com anel de borracha, onde são fixados os filtros mecânicos, químicos ou combinados, com 1 (uma) válvula de exalação na parte central. Validade: Deve ser fornecido com prazo de validade igual ou acima de 24 meses no momento da entrega do produto na instituição. Embalagem: Embalagem primária  contendo na rotulagem da embalagem dados de identificação, procedência, validade, lote.   Embalagem secundária em caixa de papelão resistente ao empilhamento.  OBS: O produto deverá atender integralmente os requisitos da norma NBR 12543:2017. Deverá ser apresentado Certificado de Aprovação (CA) do MTE e *</t>
  </si>
  <si>
    <r>
      <rPr>
        <b/>
        <sz val="11"/>
        <rFont val="Calibri"/>
        <family val="2"/>
        <scheme val="minor"/>
      </rPr>
      <t>Tipo Peça Facial Inteira</t>
    </r>
    <r>
      <rPr>
        <sz val="11"/>
        <rFont val="Calibri"/>
        <family val="2"/>
        <scheme val="minor"/>
      </rPr>
      <t xml:space="preserve"> (proteção de olhos, boca e nariz) </t>
    </r>
  </si>
  <si>
    <t xml:space="preserve">Tamanhos Diversos </t>
  </si>
  <si>
    <t>Respirador reutilizável (com troca de filtro), peça semifacial purificador de ar, com amplo campo de visão, peça em elastômero de borracha ou silicone, com tirante deslizante, com 2 (duas) válvulas de inalação nas laterais com encaixe tipo baioneta ou rosca com anel de borracha, onde são fixados os filtros mecânicos, químicos ou combinados, com 1 (uma) válvula de exalação na parte central.  Validade:  Deve ser fornecido com prazo de validade igual ou acima de 24 meses no momento da entrega do produto na instituição. Embalagem: Embalagem primária  contendo na rotulagem da embalagem dados de identificação, procedência, validade, lote.  Embalagem secundária em caixa de papelão resistente ao empilhamento.  OBS: O produto deverá atender integralmente os requisitos da norma NBR 12543:2017.  Apresentar Certificado de Aprovação (CA) do MTE e *</t>
  </si>
  <si>
    <r>
      <rPr>
        <b/>
        <sz val="11"/>
        <rFont val="Calibri"/>
        <family val="2"/>
        <scheme val="minor"/>
      </rPr>
      <t>Tipo Peça Semifacial</t>
    </r>
    <r>
      <rPr>
        <sz val="11"/>
        <rFont val="Calibri"/>
        <family val="2"/>
        <scheme val="minor"/>
      </rPr>
      <t xml:space="preserve"> (proteção de boca e nariz)</t>
    </r>
  </si>
  <si>
    <t>Filtro mecânico para proteção respiratória contra poeiras e névoas (Tipo P1), composto por não tecido de microfibras tratadas eletrostaticamente. Os filtros devem ser embalados de tal modo que proporcionem proteção contra danos mecânicos e evitem sinais de contaminação antes do uso, visualmente detectáveis. Validade:  Deve ser fornecido com prazo de validade igual ou acima de 24 meses no momento da entrega do produto na instituição. Embalagem primária  contendo na rotulagem da embalagem dados de identificação, procedência, validade, lote. Embalagem secundária em caixa de papelão resistente ao empilhamento. OBS: O filtro deve ser compatível com o respirador reutilizável com peça facial inteira ou semifacial dos itens 32 e 33. O produto deverá atender integralmente os requisitos da norma NBR 13697:2010.   Apresentar Certificado de Aprovação (CA) do MTE e *</t>
  </si>
  <si>
    <r>
      <rPr>
        <b/>
        <sz val="11"/>
        <rFont val="Calibri"/>
        <family val="2"/>
        <scheme val="minor"/>
      </rPr>
      <t>Tipo P1</t>
    </r>
    <r>
      <rPr>
        <sz val="11"/>
        <rFont val="Calibri"/>
        <family val="2"/>
        <scheme val="minor"/>
      </rPr>
      <t xml:space="preserve">                                       (proteção contra poeiras e névoas)</t>
    </r>
  </si>
  <si>
    <t>Filtro mecânico para proteção respiratória contra poeiras, névoas, e fumos (Tipo P2), composto por não tecido de microfibras tratadas eletrostaticamente. Validade:  Deve ser fornecido com prazo de validade igual ou acima de 24 meses no momento da entrega do produto na instituição. Embalagem: Os filtros devem ser embalados de tal modo que proporcionem proteção contra danos mecânicos e evitem sinais de contaminação antes do uso, visualmente detectáveis. Embalagem primária contendo na rotulagem da embalagem dados de identificação, procedência, validade, lote.   Embalagem secundária em caixa de papelão resistente ao empilhamento. OBS: O filtro deve ser compatível com o respirador reutilizável com peça facial inteira ou semifacial dos itens 32 e 33.  O produto deverá atender integralmente os requisitos da norma NBR 13697:2010.  Apresentar Certificado de Aprovação (CA) do MTE e *</t>
  </si>
  <si>
    <r>
      <rPr>
        <b/>
        <sz val="11"/>
        <rFont val="Calibri"/>
        <family val="2"/>
        <scheme val="minor"/>
      </rPr>
      <t>Tipo P2</t>
    </r>
    <r>
      <rPr>
        <sz val="11"/>
        <rFont val="Calibri"/>
        <family val="2"/>
        <scheme val="minor"/>
      </rPr>
      <t xml:space="preserve">                                        (proteção contra poeiras, névoas e fumos) </t>
    </r>
  </si>
  <si>
    <t>Filtro mecânico para proteção respiratória contra poeiras, névoas, fumos, radionuclídeos e particulados altamente tóxicos (Tipo P3), composto por não tecido de microfibras tratadas eletrostaticamente. Validade: Deve ser fornecido com prazo de validade igual ou acima de 24 meses no momento da entrega do produto na instituição. Embalagem: Os filtros devem ser embalados de tal modo que proporcionem proteção contra danos mecânicos e evitem sinais de contaminação antes do uso, visualmente detectáveis.  Embalagem primária  contendo na rotulagem da embalagem dados de identificação, procedência, validade, lote.  Embalagem secundária em caixa de papelão resistente ao empilhamento.  OBS: O filtro deve ser compatível com o respirador reutilizável com peça  facial inteira ou semifacial dos itens 32 e 33.  O produto deverá atender integralmente os requisitos da norma NBR 13697:2010.  Apresentar Certificado de Aprovação (CA) do MTE e *</t>
  </si>
  <si>
    <r>
      <rPr>
        <b/>
        <sz val="11"/>
        <rFont val="Calibri"/>
        <family val="2"/>
        <scheme val="minor"/>
      </rPr>
      <t>Tipo P3</t>
    </r>
    <r>
      <rPr>
        <sz val="11"/>
        <rFont val="Calibri"/>
        <family val="2"/>
        <scheme val="minor"/>
      </rPr>
      <t xml:space="preserve">                                            (proteção contra poeiras, névoas, fumos, radionuclídeos e particulados altamente tóxicos)</t>
    </r>
  </si>
  <si>
    <t xml:space="preserve">Filtro Químico para proteção contra gases ácidos, para ser utilizado com respirador reutilizável semifacial ou facial inteiro, com encaixe tipo baioneta ou rosca, envolvido por um cartucho plático, composto com carvão ativado. Validade: Deve ser fornecido com prazo de validade igual ou acima de 24 meses no momento da entrega do produto na instituição. Embalagem: Os filtros devem ser embalados de tal modo que proporcionem proteção contra danos mecânicos e evitem sinais de contaminação antes do uso, visualmente detectáveis. Embalagem primária  contendo na rotulagem da embalagem dados de identificação, procedência, validade, lote. Embalagem secundária em caixa de papelão resistente ao empilhamento. OBS: O filtro deve ser compatível com o respirador reutilizável com peça facial inteira ou semifacial dos itens 32 e 33.  O produto deverá atender integralmente os requisitos da norma NBR 13696:2010. Apresentar Certificado de Aprovação (CA) do MTE e * </t>
  </si>
  <si>
    <r>
      <t xml:space="preserve">Tipo gases ácidos          </t>
    </r>
    <r>
      <rPr>
        <sz val="11"/>
        <rFont val="Calibri"/>
        <family val="2"/>
        <scheme val="minor"/>
      </rPr>
      <t>(proteção contra certos gases  e vapores ácidos)</t>
    </r>
  </si>
  <si>
    <t>Filtro Químico para proteção contra vapores orgânicos, para ser utilizado com respirador reutilizável semifacial ou facial inteiro, com encaixe tipo baioneta ou rosca, envolvido por um cartucho plático, composto com carvão ativado. Os filtros devem ser embalados de tal modo que proporcionem proteção contra danos mecânicos e evitem sinais de contaminação antes do uso, visualmente detectáveis. Embalagem primária  contendo na rotulagem da embalagem dados de identificação, procedência, validade, lote.    Deve ser fornecido com prazo de validade igual ou acima de 24 meses no momento da entrega do produto na instituição. Embalagem secundária em caixa de papelão resistente ao empilhamento. OBS: O filtro deve ser compatível com o respirador reutilizável com peça facial inteira ou semifacial dos itens 32 e 33.  O produto deverá atender integralmente os requisitos da norma NBR 13696:2010. Apresentar Certificado de Aprovação (CA) do MTE. *</t>
  </si>
  <si>
    <r>
      <t xml:space="preserve">Tipo  vapores orgânicos </t>
    </r>
    <r>
      <rPr>
        <sz val="11"/>
        <rFont val="Calibri"/>
        <family val="2"/>
        <scheme val="minor"/>
      </rPr>
      <t>(proteção contra certos gases  e vapores orgânicos)</t>
    </r>
  </si>
  <si>
    <t>Filtro Químico para proteção contra vapores orgânicos e gases ácidos, para ser utilizado com respirador reutilizável semifacial ou facial inteiro, com encaixe tipo baioneta ou rosca, envolvido por um cartucho plático, composto com carvão ativado. Validade: Deve ser fornecido com prazo de validade igual ou acima de 24 meses no momento da entrega do produto na instituição.  Embalagem:  Os filtros devem ser embalados de tal modo que proporcionem proteção contra danos mecânicos e evitem sinais de contaminação antes do uso, visualmente detectáveis. Embalagem primária  contendo na rotulagem da embalagem dados de identificação, procedência, validade, lote.  Embalagem secundária em caixa de papelão resistente ao empilhamento.   OBS: O filtro deve ser compatível com o respirador reutilizável com peça facial inteira ou semifacial dos itens 32 e 33. O produto deverá atender integralmente os requisitos da norma NBR 13696:2010.  Apresentar Certificado de Aprovação (CA) do MTE e *</t>
  </si>
  <si>
    <r>
      <t xml:space="preserve">Tipo vapores orgânicos e gases ácidos                              </t>
    </r>
    <r>
      <rPr>
        <sz val="11"/>
        <rFont val="Calibri"/>
        <family val="2"/>
        <scheme val="minor"/>
      </rPr>
      <t>(proteção contra certos gases  e vapores ácidos e orgânicos)</t>
    </r>
  </si>
  <si>
    <t>Filtro Químico para proteção contra ontra amônia e compostos orgânicos da amônia, para ser utilizado com respirador reutilizável semifacial ou facial inteiro, com encaixe tipo baioneta ou rosca, envolvido por um cartucho plático, composto com carvão ativado. Validade: Deve ser fornecido com prazo de validade igual ou acima de 24 meses no momento da entrega do produto na instituição. Embalagem: Os filtros devem ser embalados de tal modo que proporcionem proteção contra danos mecânicos e evitem sinais de contaminação antes do uso, visualmente detectáveis. Embalagem primária  contendo na rotulagem da embalagem dados de identificação, procedência, validade, lote. Embalagem secundária em caixa de papelão resistente ao empilhamento. OBS: O filtro deve ser compatível com o respirador reutilizável com peça facial inteira ou semifacial dos itens 32 e 33. O produto deverá atender integralmente os requisitos da norma NBR 13696:2010.  Apresentar Certificado de Aprovação (CA) do MTE e *</t>
  </si>
  <si>
    <r>
      <t xml:space="preserve">Tipo amônia                           </t>
    </r>
    <r>
      <rPr>
        <sz val="11"/>
        <rFont val="Calibri"/>
        <family val="2"/>
        <scheme val="minor"/>
      </rPr>
      <t>(proteção contra amônia e compostos orgânicos da amônia)</t>
    </r>
  </si>
  <si>
    <t xml:space="preserve">Filtro Químico para proteção contra formaldeído para ser utilizado com respirador reutilizável semifacial, com encaixe tipo baioneta ou rosca, envolvido por um cartucho plático, composto com carvão ativado.    Validade: Deve ser fornecido com prazo de validade igual ou acima de 24 meses no momento da entrega do produto na instituição. Embalagem: Os filtros devem ser embalados de tal modo que proporcionem proteção contra danos mecânicos e evitem sinais de contaminação antes do uso, visualmente detectáveis.   Embalagem primária  contendo na rotulagem da embalagem dados de identificação, procedência, validade, lote. Embalagem secundária em caixa de papelão resistente ao empilhamento. OBS: O filtro deve ser compatível com o respirador reutilizável com peça  facial inteira ou semifacial dos itens 32 e 33.  O produto deverá atender integralmente os requisitos da norma NBR 13696:2010. Apresentar Certificado de Aprovação (CA) do MTE e * </t>
  </si>
  <si>
    <r>
      <t xml:space="preserve">Tipo Formaldeído       </t>
    </r>
    <r>
      <rPr>
        <sz val="11"/>
        <rFont val="Calibri"/>
        <family val="2"/>
        <scheme val="minor"/>
      </rPr>
      <t>(proteção contra formaldeído)</t>
    </r>
  </si>
  <si>
    <t>Retentor para filtros, para uso em respirador reutilizável do tipo facial inteiro ou semifacial, permitindo o uso combinado de filtros químicos e mecânicos, de forma a fixar os filtros de particulados (mecânicos) sobre os filtros químicos. Embalagem: Os retentoress devem ser embalados de tal modo que proporcionem proteção contra danos mecânicos e evitem sinais de contaminação antes do uso, visualmente detectáveis.  Embalagem primária  contendo na rotulagem da embalagem dados de identificação, procedência, validade, lote.  Embalagem secundária em caixa de papelão resistente ao empilhamento.  Validade:  Deve ser fornecido com prazo de validade igual ou acima de 24 meses no momento da entrega do produto na instituição.OBS: O retentor deve ser compatível com os filtros utilizados no respirador reutilizável com peça facial inteira ou semifacial dos itens 32 e 33. O produto deverá atender integralmente os requisitos da norma NBR 13696:2010. Apresentar Certificado de Aprovação (CA) do MTE e *</t>
  </si>
  <si>
    <r>
      <t>Luva de segurança confeccionada com 100% borracha nitrílica, antiderrapante, sem revestimento interno, com espessura reforçada, ambidestra,</t>
    </r>
    <r>
      <rPr>
        <u/>
        <sz val="12"/>
        <rFont val="Calibri"/>
        <family val="2"/>
        <scheme val="minor"/>
      </rPr>
      <t xml:space="preserve"> sem pó</t>
    </r>
    <r>
      <rPr>
        <sz val="12"/>
        <rFont val="Calibri"/>
        <family val="2"/>
        <scheme val="minor"/>
      </rPr>
      <t>, hipoalergênica, isenta de látex, atóxica. Luva de Proteção química de alta sensibilidade e tato.  Validade: Deve ser fornecido com prazo de validade igual ou acima de 24 meses no momento da entrega do produto na instituição. Embalagem: O material deve ser armazenado e tranportado em condições que evitem a possibilidade de afetar a integridade, em especial: calor, umidade, luz. Embalagem primária caixa com 100 unidades, com abertura manual de fácil manuseio, contendo na rotulagem da embalagem tamanho, dados de identificação, procedência, validade, número do lote. Embalagem secundária em caixa de papelão resistente ao empilhamento. OBS: Fabricada de acordo com a Norma EN 374:2016.  Apresentar Especifcação Técnica/Comprovação Teste de Proteção de produtos químicos. Apresentar Certificado de Aprovação (CA) do MTE. Apresentar Amostra do produto.</t>
    </r>
  </si>
  <si>
    <t>Todos os tamanhos</t>
  </si>
  <si>
    <t>Luva de segurança confeccionada em borracha natural/latex,  sem pó, sem revestimento interno, antiderrapante, ambidestra.  Luva de proteção química de alta sensibilidade e tato.  Validade: Deve ser fornecido com prazo de validade igual ou acima de 24 meses no momento da entrega do produto na instituição. Embalagem: Embalagem primária caixa com 100 unidades, com abertura manual de fácil manuseio, contendo na rotulagem da embalagem tamanho, dados de identificação, procedência, validade, número do lote. Embalagem secundária em caixa de papelão resistente ao empilhamento. O material deve ser armazenado e transportado em condições que evitem a possibilidade de afetar a integridade, em especial: calor, umidade, luz. OBS: Fabricada de acordo com a Norma EN  374:2016.  Apresentar Especifcação Técnica/Comprovação Teste de Proteção de produtos químicos. Apresentar Certificado de Aprovação (CA) do MTE. Apresentar Amostra do produto.</t>
  </si>
  <si>
    <t>Luva de segurança confeccionada em resina vinílica, Cloreto de Polivinila (PVC), sem revestimento interno, ambidestra,  hipoalergenica, isenta de látex,  atóxica. Luva de proteção química de alta sensibilidade e tato. Validade:  Deve ser fornecido com prazo de validade igual ou acima de 24 meses no momento da entrega do produto na instituição. Embalagem: Embalagem primária caixa com 100 unidades, com abertura manual de fácil manuseio, contendo na rotulagem da embalagem tamanho, dados de identificação, procedência, validade, número do lote. Embalagem secundária em caixa de papelão resistente ao empilhamento. O material deve ser armazenado e tranportado em condições que evitem a possibilidade de afetar a integridade, em especial: calor, umidade, luz. OBS: Fabricada de acordo com a Norma EN  374:2016.  Apresentar Especifcação Técnica/Comprovação Teste de Proteção de produtos químicos.Apresentar Certificado de Aprovação (CA) do MTE. Apresentar Amostra do produto.</t>
  </si>
  <si>
    <t>Com Talco                             (facilita o calçamento)</t>
  </si>
  <si>
    <t xml:space="preserve">Sem Talco                                   </t>
  </si>
  <si>
    <t>Luva de procedimento não cirúrgico, não estéril, descartável, confeccionada em borracha nitrílica, sem pó,  isenta de látex, não estéril, formato anatômico, ambidestra, resistente a tração, isento de agestes alergizantes, atóxico, com selo de certificação de conformidade no âmbito do Sistema Brasileiro de Avaliação da Conformidade (SBAC) e Certificado de Aprovação (CA). Validade: Deve ser fornecido com prazo de validade igual ou acima de 24 meses no momento da entrega do produto na instituição. Embalagem secundária em caixa de papelão resistente ao empilhamento. Embalagem: Embalagem original caixa com 100 unidades, com abertura manual de fácil manuseio, contendo na rotulagem da embalagem tamanho, dados de identificação, procedencia, validade, número do lote.  O material deve ser armazenado e transportado em condições qe evitem a possibilidade de afetar a integridade, em especial: calor, umidade, luz. OBS: Fabricação em conformidade com a Anvisa RDC nº 55 de 04/11/2011; RDC nº 94 de 27/07/2016; RDC 185 de 22/10/2001; Inmetro Portaria nº 332 de 26/07/2012, Portaria nº 451 de 31/08/2012 e Portaria nº 194 de 20/04/2018. Apresentar Certificado de Aprovação (CA) do MTE. Apresentar Registro do produto na Anvisa. *</t>
  </si>
  <si>
    <t>Luva para procedimento não cirúrgico, não estéril, descartável, confeccionada em borracha de látex natural, íntegro e uniforme,  formato anatômico, ambidestra, atóxico,  resistente a tração, com selo de certificação de conformidade no âmbito do Sistema Brasileiro de Avaliação da Conformidade (SBAC) e Certificado de Aprovação (CA). Validade: Deve ser fornecido com prazo de validade igual ou acima de 24 meses no momento da entrega do produto na instituição. Embalagem: Embalagem primária caixa com 100 unidades, com abertura manual de fácil manuseio, contendo na rotulagem da embalagem tamanho, dados de identificação, procedencia, validade, número do lote.  O material deve ser armazenado e tranportado em condições qe evitem a possibilidade de afetar a integridade, em especial: calor, umidade, luz. OBS: Fabricação em conformidade com a Anvisa RDC nº 55 de 04/11/2011; RDC nº 94 de 27/07/2016; RDC 185 de 22/10/2001; Inmetro Portaria nº 332 de 26/07/2012, Portaria nº 451 de 31/08/2012 e Portaria nº 194 de 20/04/2018. Embalagem secundária em caixa de papelão resistente ao empilhamento. Apresentar Certificado de Aprovação (CA) do MTE. Apresentar Registro do produto na Anvisa. *</t>
  </si>
  <si>
    <t>Luva para procedimento  cirúrgico,  estéril, descartável, confeccionada em borracha de látex natural, íntegro e uniforme,  formato anatômico, ambidestra, atóxico,  resistente a tração, com selo de certificação de conformidade no âmbito do Sistema Brasileiro de Avaliação da Conformidade (SBAC) e Certificado de Aprovação (CA). Validade: Deve ser fornecido com prazo de validade igual ou acima de 24 meses no momento da entrega do produto na instituição. Embalagem: Embalagem primária com  1 par, com abertura manual de fácil manuseio, contendo na rotulagem da embalagem tamanho, dados de identificação, procedencia, validade, número do lote.  O material deve ser armazenado e tranportado em condições qe evitem a possibilidade de afetar a integridade, em especial: calor, umidade, luz. OBS: Fabricação em conformidade com a Anvisa RDC nº 55 de 04/11/2011; RDC nº 94 de 27/07/2016; RDC 185 de 22/10/2001; Inmetro Portaria nº 332 de 26/07/2012, Portaria nº 451 de 31/08/2012 e Portaria nº 194 de 20/04/2018. Embalagem secundária em caixa de papelão resistente ao empilhamento. Apresentar Certificado de Aprovação (CA) do MTE. Apresentar Registro do produto na Anvisa. *</t>
  </si>
  <si>
    <t>Luva de de segurança confeccionada em latex  natural, cano longo, com alta aderência para manuseio de objetos com umidade, com forro em algodão, palmas e dedos com antiderrapante, formato anatômico. Validade: Deve ser fornecido com prazo de validade igual ou acima de 24 meses no momento da entrega do produto na instituição. Embalagem: Embalagem primária  contendo na rotulagem da embalagem dados de identificação, procedência, validade, lote.     Embalagem secundária em caixa de papelão resistente ao empilhamento. OBS: O produto deverá atender integralmente os requisitos da norma EN 374:2016. Apresentar Certificado de Aprovação (CA) do MTE. *</t>
  </si>
  <si>
    <t>Luva de segurança confeccionada em neoprene e látex com alta resistência contra produtos químicos e abrasivos, com reforço extra garantindo maior maleabilidade e destreza,  com forro em algodão, palmas e dedos com antiderrapante, formato anatômico. Validade: Deve ser fornecido com prazo de validade igual ou acima de 24 meses no momento da entrega do produto na instituição. Embalagem: Embalagem primária  contendo na rotulagem da embalagem dados de identificação, procedência, validade, lote.     Embalagem secundária em caixa de papelão resistente ao empilhamento. OBS: O produto deverá atender integralmente os requisitos da norma EN 374:2016. Apresentar Certificado de Aprovação (CA) do MTE. *</t>
  </si>
  <si>
    <t>Luva de segurança cano longo confeccionada em couro especial tratado, interior com forro em algodão e espuma na palma e dorso proporcionando maior conforto,  reforço de couro entre os dedos indicador e polegar, costurada em linha de aramida,  indicada para trabalhos de soldagem e alta temperatura até 350 ° C. Validade:  Deve ser fornecido com prazo de validade igual ou acima de 24 meses no momento da entrega do produto na instituição. Embalagem: Embalagem primária  contendo na rotulagem da embalagem dados de identificação, procedência, validade, lote.    Embalagem secundária em caixa de papelão resistente ao empilhamento. OBS: O produto deverá atender integralmente os requisitos da norma EN 388:2003 , 407:2004 e EN 12477:2001. Apresentar Certificado de Aprovação (CA) do MTE. *</t>
  </si>
  <si>
    <t>Luva de segurança cano longo confeccionada em raspa, reforço interno em raspa na palma e dedos, tira de reforço externo em raspa entre os dedos polegar e indicador. Validade: Deve ser fornecido com prazo de validade igual ou acima de 24 meses no momento da entrega do produto na instituição. Embalagem: Embalagem primária  contendo na rotulagem da embalagem dados de identificação, procedência, validade, lote.     Embalagem secundária em caixa de papelão resistente ao empilhamento. OBS:  O produto deverá atender integralmente os requisitos da norma EN 388:2003 , 407:2004 e EN 12477:2001. Apresentar Certificado de Aprovação (CA) do MTE. *</t>
  </si>
  <si>
    <t>Luva de segurança cano curto confeccionada em vaqueta integral, couro macio, acabemanto do punho em vies (tecido algodão), com elático no dorso, costurada com linha de nylon da alta resistência à tração e ao calor. Validade:  Deve ser fornecido com prazo de validade igual ou acima de 24 meses no momento da entrega do produto na instituição. Embalagem: Embalagem primária  contendo na rotulagem da embalagem dados de identificação, procedência, validade, lote.  Embalagem secundária em caixa de papelão resistente ao empilhamento. OBS: O produto deverá atender integralmente os requisitos da norma EN 388:2003 , 407:2004 e EN 12477:2001. Apresentar Certificado de Aprovação (CA) do MTE. *</t>
  </si>
  <si>
    <t>Luva confeccionada em vaqueta, utilizada como proteção para as luvas de borracha para serviços de rede elétrica. Possui punho de raspa alongado, com fechamento e aperto através de uma cinta de vaqueta e fivela plástica.Validade: Deve ser fornecido com prazo de validade igual ou acima de 24 meses no momento da entrega do produto na instituição. Embalagem: Embalagem primária contendo na rotulagem da embalagem dados de identificação, procedência, validade, lote.  Embalagem secundária em caixa de papelão resistente ao empilhamento. OBS:  Apresentar Certificado de Aprovação (CA) do MTE. Apresentar Amostra do produto.</t>
  </si>
  <si>
    <t>Luva de segurança modelo tricotada, confeccionada em fios de algodão, com palma pigmentada em PVC com acabamento e punho com elástico. Validade: Deve ser fornecido com prazo de validade igual ou acima de 24 meses no momento da entrega do produto na instituição. Embalagem: Embalagem primária  contendo na rotulagem da embalagem dados de identificação, procedência, validade, lote.     Embalagem secundária em caixa de papelão resistente ao empilhamento.  OBS: O produto deverá atender integralmente os requisitos da norma EN 388:2003 , 420:2010. Apresentar Certificado de Aprovação (CA) do MTE. *</t>
  </si>
  <si>
    <t>Tamanhos Diversos</t>
  </si>
  <si>
    <t xml:space="preserve">Luva de segurança tricotada em fio acrílico, revestimento interno atoalhado, banho corrugado antiderrapante em látex natural na palma, face palmar dos dedos e pontas dos dedos, punho tricotado com elástico, acabamento em overloque. Validade: Deve ser fornecido com prazo de validade igual ou acima de 24 meses no momento da entrega do produto na instituição. Embalagem: Embalagem primária  contendo na rotulagem da embalagem dados de identificação, procedência, validade, lote.  Embalagem secundária em caixa de papelão resistente ao empilhamento. OBS:  Apresentar Certificado de Aprovação (CA) do MTE. Apresentar Amostra do produto.
</t>
  </si>
  <si>
    <t>LUVA DE SEGURANCA, RESISTENCIA TERMICA, Luva de segurança confeccionada em polietileno, fio de aço e fibras térmicas de poliéster e spandex, 7 gauge, pesada, punho com fibras elásticas e fibras sintéticas como acabamento. CA: 18911. RESISTÊNCIA MECÂNICA  EN388 Desempenho 3540F. RESISTÊNCIA TÉRMICA (CALOR) EN407  Uso: Reutilizável. Formato: Ambidestro. Estrutura: Suporte Têxtil. Modelo da Estrutura: Tricotado. Material Suporte: Fios sintéticos, polietileno e fio de aço. Punho: Tricotado. Tamanho G e M</t>
  </si>
  <si>
    <t>Luva isolante composta de borracha natural, desenvolvida com o intuito de proteger a mão, o punho e a parte do antebraço do usuário, permitindo completa independência de movimento dos dedos. Validade: Deve ser fornecido com prazo de validade igual ou acima de 24 meses no momento da entrega do produto na instituição. Embalagem: Embalagem primária  contendo na rotulagem da embalagem dados de identificação, procedência, validade, lote.     Embalagem secundária em caixa de papelão resistente ao empilhamento. OBS:  O processo da produção das luvas deve atender às normas ANSI/ASTM D120, ABNT NBR 10622/10624 e IEC 60903/2014. Todas as luvas devem ser  individualmente testadas e  acompanhadas por um certificado de qualidade, constando o numero de série para fins de rastreabilidade. Apresentar Certificado de Aprovação (CA) do MTE e Certificado INMETRO. Apresentar Amostra do produto.</t>
  </si>
  <si>
    <t>Classe 00                (Tensão máxima de uso 500 V)</t>
  </si>
  <si>
    <t>Classe 0              (Tensão máxima de uso 1.000 V)</t>
  </si>
  <si>
    <t>Classe 2              (Tensão máxima de uso 17.000 V)</t>
  </si>
  <si>
    <t>Luva cano longo descartável para uso veterinário, confeccionada em polietileno liso, com elástico que ajuda na vedação do antebraço. Validade: Deve ser fornecido com prazo de validade igual ou acima de 24 meses no momento da entrega do produto na instituição.  OBS: *</t>
  </si>
  <si>
    <t>Tamanho único</t>
  </si>
  <si>
    <t>Creme de proteção para pele Grupo 1, água - resistente, hidrosoluvel e com silicone, Produto sólido, sob a forma de creme, homogêneo, de cor branca, odor característico, com  propriedades hidratantes e emolientes. Para proteção contra o ataque agressivo de produtos químicos solúveis em água como  solventes (querosene, aguarraz) e substâncias similares, óleos, graxas, gasolina, argamassas, cimentos, detergentes colas, hidrocarbonetos alifáticos e aromáticos. Com componentes com características hidrofóbicas que repelem água e substâncias diluídas ou misturadas em solução aquosa. Embalagem bisnaga com no mínimo 200 gramas. Embalagem primária  contendo na rotulagem da embalagem dados de identificação, procedência, validade, lote. Embalagem secundária em caixa de papelão resistente ao empilhamento. Validade: Deve ser fornecido com prazo de validade igual ou acima de 24 meses no momento da entrega do produto na instituição. OBS: O produto deverá atender integralmente os requisitos da NBR 16276:2018. Apresentar Certificado de Aprovação (CA) do MTE. *</t>
  </si>
  <si>
    <t>Bisnaga de 200 gramas</t>
  </si>
  <si>
    <t>Creme protetor para pele Grupo 2 - óleo-resistente, hidrosolúvel e com silicone, produto sólido, sob a forma de creme, homogêneo, de cor branca, odor característico. Para  proteção contra o ataque agressivo de produtos químicos como: graxa, óleo, solvente, querosene, gasolina. Ideal para uso sem água no processo. Embalagem: bisnaga com no mínimo 200 gramas.   Embalagem primária  contendo na rotulagem da embalagem dados de identificação, procedência, validade, lote. Embalagem secundária em caixa de papelão resistente ao empilhamento. Validade: Deve ser fornecido com prazo de validade igual ou acima de 24 meses no momento da entrega do produto na instituição. OBS: O produto deverá atender integralmente os requisitos da NBR 16276:2018. Apresentar Certificado de Aprovação (CA) do MTE. *</t>
  </si>
  <si>
    <t>Protetor Solar UVA/UVB, COM REPELENTE de insetos, produto livre de óleo (oil-free), não oleoso, água resistente, frascos de no mínimo 120 gramas do produto.Embalagem: Embalagem primária  contendo na rotulagem da embalagem dados de identificação, procedência, validade, lote.   Embalagem secundária em caixa de papelão resistente ao empilhamento. Validade: Deve ser fornecido com prazo de validade igual ou acima de 24 meses no momento da entrega do produto na instituição. OBS:  Possuir o número de registro no Ministério da Saúde (MS) ou Processo na Anvisa. Apresentar Certificado de Aprovação (CA) do MTE. Apresentar amostra do produto.</t>
  </si>
  <si>
    <t>FPS 30</t>
  </si>
  <si>
    <t>Bisnaga de 120 gramas</t>
  </si>
  <si>
    <t>FPS 60</t>
  </si>
  <si>
    <t>Repelente spray, com amplo espectro de ação repelente, com efeito duradouro. Embalagem bisnaga com no mínimo 100 gramas.  Embalagem:  Embalagem primária  contendo na rotulagem da embalagem dados de identificação, procedência, validade, lote.   Embalagem secundária em caixa de papelão resistente ao empilhamento.  Validade: Deve ser fornecido com prazo de validade igual ou acima de 24 meses no momento da entrega do produto na instituição. OBS: O produto deverá atender integralmente os requisitos da NBR 16276:2018. *</t>
  </si>
  <si>
    <t>Embalagem em spray 100 ml</t>
  </si>
  <si>
    <t>Calçado de segurança tipo bota de cano longo com amarra, impermeável, confeccionado em policloreto de vinila ( PVC) e borracha nitrílica, com resistencia química, sistema de absorção de energia no solado, antiderapante, cor preta, acabamento interno com forração 100% em poliester, sem biqueira. Validade: Deve ser fornecido com prazo de validade igual ou acima de 24 meses no momento da entrega do produto na instituição. Embalagem: Individual. OBS:  Fabricado de acordo com a NBR 20347:2015 .Tamanhos diversos. Apresentar Certificado de Aprovação (CA) do MTE. *</t>
  </si>
  <si>
    <t>Numeração diversa!   (33 a 45)</t>
  </si>
  <si>
    <t>Calçado de segurança tipo bota cano médio, impermeável,  confeccionado em policloreto de vinila ( PVC) e borracha nitrílica,  com resistencia química, sistema de absorção de energia no solado, antiderapante, cor branca,  acabamento interno com forração 100% em poliester, sem biqueira.   Validade: Deve ser fornecido com prazo de validade igual ou acima de 24 meses no momento da entrega do produto na instituição. Embalagem: Individual. OBS:  Fabricado de acordo com a NBR 20347:2015 .Tamanhos diversos. Apresentar Certificado de Aprovação (CA) do MTE. *Cor branco ou preto</t>
  </si>
  <si>
    <t>Calçado de segurança tipo botina com biqueira de composite. confeccionada em couro curtido,  na cor preta, fechamento em elástico nas laterais, cano acolchoado, palmilha de montagem em não tecido resinado fixada pelo sistema strobel, forro interno em não tecido, solado de poliuretano bidensidade injetado diretamente no cabedal. Validade: Deve ser fornecido com prazo de validade igual ou acima de 24 meses no momento da entrega do produto na instituição.  Embalagem: Individual. OBS:  Fabricado de acordo com a NBR 20347:2015. Tamanhos diversos. Apresentar Certificado de Aprovação (CA) do MTE. *</t>
  </si>
  <si>
    <t>Numeração diversa!  (33 a 45)</t>
  </si>
  <si>
    <t>Calçado ocupacional de uso profissional tipo sapato/crocs fechado na parte do calcanhar e na parte superior, cabedal totalmente fechado, anatômico, confeccionado em EVA ou outro material impermeável, solado de borracha antiderrapante. Validade: Deve ser fornecido com prazo de validade igual ou acima de 24 meses no momento da entrega do produto na instituição.  Embalagem: Individual. OBS: Tamanhos diversos. Apresentar Certificado de Aprovação (CA) do MTE. *</t>
  </si>
  <si>
    <t xml:space="preserve">Propé/Sapatilha descartável, preferencialmente na cor branca, confeccionado em tecido  não tecido, tipo SMS, para uso médico-odonto-hospitalar, 100%  polipropileno, atóxico, não estéril, gramatura mínima de 30 g/m² , com elástico na borda superior total. Validade: Deve ser fornecido com prazo de validade igual ou acima de 24 meses no momento da entrega do produto na instituição. Embalagem: acondicionados em recipiente que garanta a integridade do produto. Embalagem primária com 100 unidades, apresentando na embalagem dados de identificação, lote, procedência, validade.   Embalagem secundária em caixa de papelão resistente ao empilhamento. OBS: O produto deverá atender integralmente os requisitos da Anvisa.  </t>
  </si>
  <si>
    <t>Tamanho Único</t>
  </si>
  <si>
    <t xml:space="preserve">Perneira de raspa (par), confeccionada em raspa de couro,  metatarso em raspa, com tira em raspa para ajuste, fechamento em fivela, costurada em linha de algodão, tala interna para sustentação e proteção, tamanho único.  Validade: Deve ser fornecido com prazo de validade igual ou acima de 24 meses no momento da entrega do produto na instituição. Embalagem: Individual. OBS: Fabricado de acordo com a    ISO 11611:2015 (E). Apresentar Certificado de Aprovação (CA) do MTE. *
</t>
  </si>
  <si>
    <t xml:space="preserve">Mangote de raspa (par), confeccionado em raspa de couro, com tiras em raspa no pescoço presas por meio de costuras, fivelas metálicas, tamanho único.  Validade:Deve ser fornecido com prazo de validade igual ou acima de 24 meses no momento da entrega do produto na instituição. Embalagem: Individual. OBS: Fabricado de acordo com a    ISO 11611:2015 (E). Apresentar Certificado de Aprovação (CA) do MTE. *
</t>
  </si>
  <si>
    <t>Avental sem mangote, confeccionado em raspa de couro, com espessura de mais ou menos 2 mm , sem emendas, com 3 tiras reguláveis do mesmo material, sendo 2 tiras para amarração da cintura e uma tira fechada para o pescoço, fixadas com costuras reforçadas, deve apresentar espessura uniforme, isenta de imperfeições, orifícios, deformações e acabamento perfeito, medindo aproximadamente 1,20 m X 0,70 m.  Validade: Deve ser fornecido com prazo de validade igual ou acima de 24 meses no momento da entrega do produto na instituição. Embalagem: individual. OBS: Fabricado de acordo com a ISO 11611:2015 (E). Apresentar Certificado de Aprovação (CA) do MTE. *</t>
  </si>
  <si>
    <t>Avental com mangote (tipo barbeiro) confeccionado em raspa de couro, com espessura de mais ou menos 2 mm, sem emendas, com 2 (duas) tiras reguláveis na cintura do mesmo material, fixadas com costuras reforçadas, deve apresentar espessura uniforme, isenta de imperfeições, orifícios, deformações e acabamento perfeito, medindo aproximadamente 1,20 m X 0,70 m. Validade: Deve ser fornecido com prazo de validade igual ou acima de 24 meses no momento da entrega do produto na instituição. Embalagem: individual. OBS: Fabricado de acordo com a    ISO 11611:2015 (E). Apresentar Certificado de Aprovação (CA) do MTE. *</t>
  </si>
  <si>
    <t>Avental de PVC forrado com poliéster, na cor branca, sem mangas, sem gola, fechamento através de tiras do mesmo material, fixadas ao avental, na parte superior para pescoço e nas laterais para ajuste, medindo aproximadamente 1,20 x 0,70 m. Validade: Deve ser fornecido com prazo de validade igual ou acima de 24 meses no momento da entrega do produto na instituição. Embalagem: individual. OBS: Apresentar Certificado de Aprovação (CA) do MTE. *</t>
  </si>
  <si>
    <t>Jaleco unissex básico em tecido 100 % algodão de alta qualidade (alta gramatura), para uso em laboratórios e locais onde haja manipulação de agentes químicos e/ou biológicos. Confeccionado na cor branca, manga longa, gola esporte, botões frontais, três bolsos frontais, aberturas laterais para as mãos. Embalagem: individual. OBS: *</t>
  </si>
  <si>
    <t>Tamanhos  diversos!!   (PP a EGG)</t>
  </si>
  <si>
    <t>Jaleco unissex básico confecionado em brim 100 % algodão de alta qualidade (alta gramatura), para uso em oficinas, resistencia a rasgos e abrasões. Confeccionado na cor azul ou cinza, manga curta, gola esporte, botões frontais, três bolsos frontais, aberturas laterais para as mãos.  Embalagem: individual. OBS:  *</t>
  </si>
  <si>
    <t>Avental Plumbífero Padrão, confeccionado em borracha plumbífera acabamento em nylon impermeável. Tamanho adulto, Padrão110 X 60 cm,  Equivalência em Chumbo: 0,50 mmPb.  Validade: Embalagem: OBS: Produto com Registro no Ministério da Saúde com  Certificado da ANVISA e Certificado de Aprovação do Ministério do Trabalho.  Apresentar Certificado de Aprovação (CA). *</t>
  </si>
  <si>
    <t>Tamanhos  diversos!!       (P a G)</t>
  </si>
  <si>
    <t>Proteção da região da Tireóide, confeccionado em borracha plumbífera flexível, com acabamento em nylon lavável Tamanho adulto. Equivalência em Chumbo: 0,50 Pb. Validade: Embalagem: OBS: Produto com Registro no Ministério da Saúde e Certificado de Aprovação do Ministério do Trabalho.  Apresentar Certificado de Aprovação (CA). *</t>
  </si>
  <si>
    <t>Avental para procedimento não cirúrgico, descartável, não estéril, confeccionado em tecido não tecido para artigos de uso médico-odonto-hospitalar, 100% polipropileno, atóxico, resistentes à penetração de fluidos transportados pelo ar (repelência a fluidos), resistência ao rasgo e à tração, resistência a penetração de líquidos (com barreira) de no mínimo 20cm H2O, com barreira microbiana comprovada por laudos de Eficiência de Filtragem Bacteriana (BFE) de no mínimo 90%. Manga longa selada com punho em malha canelada ou elástico, sistema de ajuste com transpasse nas costas e fixação através de amarrilhos nas costas e cintura, sem costuras nas laterais, com altura  abaixo do joelho, medindo-se na parte posterior da peça do decote até a barra inferior. Validade:  Deve ser fornecido com prazo de validade igual ou acima de 24 meses no momento da entrega do produto na instituição. Embalagem: Acondicionados individualmente em recipiente que garanta a integridade do produto. Embalagem secundária  com 10 unidades, apresentando na embalagem dados de identificação, lote, data de validade, procedência.  OBS:  O produto deverá atender integralmente os requisitos da Anvisa e ABNT NBR 16693:2018. Apresentar laudo de eficiência de filtragem bacteriana (BFE), de acordo com a ABNT NBR 14873:2002. Apresentar laudo de resistencia à penetração de líquidos, de acordo com  EN 20811. Apresentar Registro do produto na ANVISA.  Apresentar amostra do produto ou especificação técnica que comprove gramatura indicada.</t>
  </si>
  <si>
    <t>Tamanhos  diversos!!   (P a GG)</t>
  </si>
  <si>
    <t>Gramatura 50g/m2</t>
  </si>
  <si>
    <t>Tamanhos  diversos! (P a GG)</t>
  </si>
  <si>
    <t>Calça de segurança impermeável confeccionada em tecido de PVC com forro misto de algodão. Validade: Deve ser fornecido com prazo de validade igual ou acima de 24 meses no momento da entrega do produto na instituição. Embalagem: Individual.  OBS: Apresentar Certificado de Aprovação (CA) do MTE. Apresentar Amostra do produto.</t>
  </si>
  <si>
    <t>Capa de chuva Confeccionada  em PVC com forro de poliéster com mangas longas, capuz, fechamento frontal com quatro botões plásticos de pressão. Validade: Deve ser fornecido com prazo de validade igual ou acima de 24 meses no momento da entrega do produto na instituição. Embalagem: Individual. OBS:  *</t>
  </si>
  <si>
    <t>Calça de segurança confeccionada em nylon, impermeável, forro em manta acrílica de matelassê, tipo pijama, cordão de poliéster na cintura para ajuste. Para baixas temperaturas até -35°C. Validade: Deve ser fornecido com prazo de validade igual ou acima de 24 meses no momento da entrega do produto na instituição. Embalagem: Individual. OBS:  Apresentar Certificado de Aprovação (CA) do MTE. Apresentar Amostra do produto.</t>
  </si>
  <si>
    <t>Japona térmica confeccionada em tecido 100% poliamida com resina, forrada com manta térmica e acolchoada. Possui bolsos embutidos nas laterais, capuz conjugado, fechamento frontal até o pescoço através de velcro alinhado por botão guia e barra lisa. Para baixas temperaturas até -35°C. Validade: Deve ser fornecido com prazo de validade igual ou acima de 24 meses no momento da entrega do produto na instituição. Embalagem: Individual.  OBS:  Apresentar Certificado de Aprovação (CA) do MTE. Apresentar Amostra do produto.</t>
  </si>
  <si>
    <t xml:space="preserve">Macacão  de segurnaça, descartável, para aplicação de herbicidas, tipo vestimenta de segurança, confeccionado em tecido não tecido (TNT) de polipropileno com uma camada laminada de polietileno, capuz de três peças com elástico, fechamento frontal com zíper bidirecional e aba protetora, elástico no punho para ajuste no dedo polegar, costuras seladas, elástico na cintura, punhos e tornozelos.  Validade: Embalagem: OBS:  Apresentar Certificado de Aprovação (CA) do MTE, para agrotóxicos. *
 </t>
  </si>
  <si>
    <t xml:space="preserve">Conjunto de segurança, vestimenta de segurança tipo corpo inteiro, para aplicação de herbicidas, composto de calça tipo pijama com reforço de PVC nas pernas e cordão na cintura para ajustes, camisa com mangas longas. gola alta com velcro para fechamento, fabricado em tecido misto de algodão e poliester, com tratamento hidrorrepelente em todas as peças. Reutilizável, vestimenta aprovada para o ciclo de 30 lavagens. Validade: Deve ser fornecido com prazo de validade igual ou acima de 24 meses no momento da entrega do produto na instituição. Embalagem: individual. OBS: Apresentar Certificado de Aprovação (CA) do MTE. *                                                   </t>
  </si>
  <si>
    <t xml:space="preserve">Macacão de segurança tipo jardineira confecionnado em PVC de alta resistência, impermeável, com botas acopladas junto ao macacão, bolso interno, tiras e passantes para regulagem de altura. Validade: Deve ser fornecido com prazo de validade igual ou acima de 24 meses no momento da entrega do produto na instituição. Embalagem: individual. OBS: Apresentar Certificado de Aprovação (CA) do MTE. * </t>
  </si>
  <si>
    <t xml:space="preserve">Macacão de segurnça Apícola com Máscara, em Tecido de Brim Profissional com Zíper, Punhos com Elástico, Máscara com Chapéu de Curvim. Cor Branco.Validade: Deve ser fornecido com prazo de validade igual ou acima de 24 meses no momento da entrega do produto na instituição. Embalagem: individual. OBS: Apresentar Certificado de Aprovação (CA) do MTE. * </t>
  </si>
  <si>
    <t xml:space="preserve">Colete de segurança reflexivo,  confeccionado em poliester fluorescente na cor amarelo,  composto de duas abas frontais que se fecham no centro do peito e uma parte traseira que cobre totalmente aos costas do usuário, costurado com costura reforçada. Validade: Deve ser fornecido com prazo de validade igual ou acima de 24 meses no momento da entrega do produto na instituição. Embalagem: individual. OBS:  *                                 </t>
  </si>
  <si>
    <t xml:space="preserve">Cinturão de Segurança tipo paraquedista abdominal com 04 pontos de conexão. 05 fivelas duplas em aço para ajuste nas pernas, cintura e suspensório; 01 meia argola em aço com ponto de conexão dorsal; 02 meia argolas em aço na cintura utilizadas para posicionamento; 02 laços frontais utilizados para conexão peitoral; Almofada localizada na região lombar. Inclui  talabarte de Segurança Modelo Y em fita tubular. 02 conectores Classe A em aço com abertura de 55mm; 01 absorvedor de energia com conector Classe T em aço e abertura de 18mm; Confeccionado em material sintético poliéster e elástico; Utilizado em conjunto com cinturões paraquedista. Tamanho: 1,35m. Validade: Deve ser fornecido com prazo de validade igual ou acima de 24 meses no momento da entrega do produto na instituição. Embalagem: individual. OBS: Apresentar Certificado de Aprovação (CA) do MTE. *                                       </t>
  </si>
  <si>
    <t xml:space="preserve">Talabarte simples, confeccionado em poliéster com 2 conectores classe T em aço. Fita em Poliéster. Abertura dos conectores: Classe T – 18mm. Tamanho - 1,60m;  Carga de ruptura - mínimo 22Kn; Fita/Largura mínimo - 45mm;  com absorvedor de energia   Validade: Deve ser fornecido com prazo de validade igual ou acima de 24 meses no momento da entrega do produto na instituição. Embalagem: individual. OBS: Apresentar Certificado de Aprovação (CA) do MTE. *  </t>
  </si>
  <si>
    <t xml:space="preserve">Corda trançada para uso em trava quedas, confeccionada em poliamida de 12 a 16mm. Corda com trançado triplo e alma central em multifilamento de poliamida com alerta visual na cor amarela. Diâmetro: de 12 a 16mm + 0,5mm (desvio limite). Carga de Ruptura: mínimo 20 kN. Peça com 50 metros de corda.  Validade: Deve ser fornecido com prazo de validade igual ou acima de 24 meses no momento da entrega do produto na instituição. Embalagem: 50 metros.  * </t>
  </si>
  <si>
    <t>Cabo de aço, galvanizado de 8mm a 12mm, com 6 pernas (cada perna com 19 arames), torcida em torno de uma alma que pode ser de fibra ou de aço. Validade: Deve ser fornecido com prazo de validade igual ou acima de 24 meses no momento da entrega do produto na instituição. OBS:  *</t>
  </si>
  <si>
    <t>Mosquetão, confeccionado em aço; fechamento em rosca. Capacidade para 25 kN. Para utilização  em conjunto com cinturões paraquedistas e trava quedas. Validade: Deve ser fornecido com prazo de validade igual ou acima de 24 meses no momento da entrega do produto na instituição. Embalagem: Individual. OBS:  Apresentar Amostra do produto.</t>
  </si>
  <si>
    <t xml:space="preserve">Trava quedas confeccionado em aço inox para corda em poliamida de até 16mm de diâmetro com um mosquetão oval trava rosca, o trava quedas acompanha automaticamente a subida ou descida do usuário e trava no cabo em caso de queda. Validade: Deve ser fornecido com prazo de validade igual ou acima de 24 meses no momento da entrega do produto na instituição. Embalagem: Individual. OBS:  *  </t>
  </si>
  <si>
    <t>Pedestal base em polipropileno, tubo em PVC preto, altura de 90cm, com dois ganchos metálicos em suas extremidades. Uso interno e externo. Entrega em caixas de papelão resistente a empilhamento.</t>
  </si>
  <si>
    <t>Tamanho  (90 cm de altura)</t>
  </si>
  <si>
    <t>Fita em Filme de polietileno de baixa densidade sem adesivo, cor zebrada preto/amarelo 6,5  a 7,0cm de largura.  Rolo com 200 metros.  Entrega em caixas de papelão resistente a empilhamento.</t>
  </si>
  <si>
    <t>Tamanho (Rolo de 200 metros)</t>
  </si>
  <si>
    <t>Corrente em plástico rígido resistente à intempéries,  para isolar e delimitar áreas de acesso. Uso interno e externo, cor zebrada preto/amarelo. Elo Pequeno dimensões: 37x20x6mm.   Entrega em caixas de papelão resistente ao empilhamento.</t>
  </si>
  <si>
    <t xml:space="preserve"> Tamanho (Elo Pequeno dimensões do Elo: 37x20x6mm) </t>
  </si>
  <si>
    <t xml:space="preserve">Pedestal em aço inox e pintura preto fosco, altura de 90cm, com fita retrátil de 2  metros de comprimento e 5cm de largura, nas cores preto fosco ou cromado.  Uso interno. Unidade (1 pedestal e uma fita retrátil). Entrega em caixas de papelão resistente a empilhamento. </t>
  </si>
  <si>
    <t>Tamanho ( altura de 90 cm, com fita retrátil de 2  metros de comprimento e 5cm de largura)</t>
  </si>
  <si>
    <t xml:space="preserve">Recipiente fabricado em polietileno de alta densidade (PEAD), lavável, resistente,  cantos arredondados, com tampa provida de sistema de abertura  por pedal (sem contato manual), na cor branca com impressão de símbolo de resíduo infectante. Embalagem secundária caixa de papelão resistente ao empilhamento. Produto fabricado de acordo com os padrões da ABNT e Anvisa RDC nº 222 de 28/03/2010.      </t>
  </si>
  <si>
    <t>Capacidade de 30 litros</t>
  </si>
  <si>
    <t>Tamanho único (30 Litros)</t>
  </si>
  <si>
    <t>Capacidade de 50 litros</t>
  </si>
  <si>
    <t>Tamanho único (50 Litros)</t>
  </si>
  <si>
    <t xml:space="preserve">Saco para coleta de lixo hospilarar, branco leitoso com opacidade necessária a aplicação para resíduos de serviço de saúde, fabricado em polietileno de alta densidade (PEAD), virgem, com solda lateral contínua, homogênea e uniforme.  Deve constar em cada saco individualmente a identificação do fabricante por seu CNPJ, a capacidade nominal em litros e quilogramas e o símbolo de substânica infectante, com a inscrição: RESÍDUO INFECTANTE. O símbolo deverá ser centralizado a 1/3 da altura de baixo para cima.  Embalagem resistente,  com descrição da quantidade,  dimensões, capacidade nominal em litros e quilogramas, marcação de tipo resíduo infectante e a marca. Entrega em caixas de papelão resistente a empilhamento.Produto fabricado de acordo com os padrões da ABNT NBR 7500, NBR 13056, NBR 9191:2002 e Anvisa RDC nº 222 de 28/03/2010. Apresentar Registro do Produto na Anvisa.                 </t>
  </si>
  <si>
    <t>Capacidade de 30 litros (9Kg)                       Dimensões: 59cm X 62cm</t>
  </si>
  <si>
    <t>Capacidade de 50 litros (15 Kg)                         Dimensões: 63cm X 80cm</t>
  </si>
  <si>
    <t>Tela guarda corpo Constituída por tecido aditivado (U.V.) de alta resistência, possui uma pequena malha que não permite a passagem de ferramentas e fragmentos. Tem uma melhor visualização nas áreas interna e externa.</t>
  </si>
  <si>
    <t xml:space="preserve">Dimensões 1,20 m X 50 m </t>
  </si>
  <si>
    <t>Tela de tapume Confeccionada em polipropileno para aplicação em obras, sinalização de construções, guarda corpo, bem como, a NR 18 prevê seu uso e delimitação visual de áreas em geral.</t>
  </si>
  <si>
    <t>Cavalete  confeccionado em PVC, fundo amarelo  e descreição preta, com dimensão mínima de 30 X 62 cm, para alerta de pessoas sobre piso escorregadio com fios de evitar acidentes. Escrito: Cuidado Piso escorregadio</t>
  </si>
  <si>
    <t>Dimensões 30cm X 62cm</t>
  </si>
  <si>
    <t xml:space="preserve">Cone confeccionado em PVC, pintura sintética na cor laranja com duas listras brancas. Altura 50 cm. </t>
  </si>
  <si>
    <t>Dimensões 26 cm X 50 cm</t>
  </si>
  <si>
    <t xml:space="preserve">Cone confeccionado em PVC, pintura sintética na cor laranja com duas listras brancas. Altura 75 cm. </t>
  </si>
  <si>
    <t>Dimensões 36 cm X 75 cm</t>
  </si>
  <si>
    <t xml:space="preserve">Cone confeccionado em PVC, pintura sintética na corpreta com duas listras amarelas. Altura 50 cm. </t>
  </si>
  <si>
    <t xml:space="preserve">Cone confeccionado em PVC, pintura sintética na cor preta com duas listras amarelas. Altura 75 cm. </t>
  </si>
  <si>
    <t xml:space="preserve">Fita com dorso em PVC revestido com grãos antiderrapantes e adesivo de alta performance, com line autoadesivo, para aplicação em áreas internas e externas. </t>
  </si>
  <si>
    <t>Zebrada (preto e amarelo)</t>
  </si>
  <si>
    <t xml:space="preserve">Dimensões: 50mm  cm X 20 m </t>
  </si>
  <si>
    <t>Preta</t>
  </si>
  <si>
    <t xml:space="preserve">Fita adesiva de demarcação de solo e vidro, altamente resistente a umidade, ácidos, óleos e solventes. Embalagem: peça com 30 metros. Dimensões: 4,8cm X 30m </t>
  </si>
  <si>
    <t xml:space="preserve">Dimensões: 4,8 cm X 30 m </t>
  </si>
  <si>
    <t>Amarela</t>
  </si>
  <si>
    <t>Chuveiro com lava-olhos de emergência, acionamento manual, para fixação no piso. Material dos tubos e conexões em aço galvanizado, com a tubulação em aço galvanizado de 1”, as conexões de entrada e saída d’água do equipamento  de 1” BSP. Bacia do lava-olhos com diâmetro de 290mm e o crivo do chuveiro com diâmetro de 270mm. O crivo (chuveiro), bacia (lava-olhos) e esguichos (lava-olhos/face) em aço inoxidável, com tampas de proteção contra pequenos resíduos, poeiras, detritos, insetos e produtos químicos, que se abrem automaticamente com a força do jato d’água. As válvulas dos chuveiros e do lava-olhos devem ser de esfera em latão cromado de 1”. Todas as válvulas devem abrir em menos de 1 segundo, com apenas 1 movimento do acidentado e permanecer abertas sem uso das mãos. O chuveiro deve possuir acionamento manual através de haste triangular em aço inoxidável e o lava-olhos  acionamento através da placa empurre também em aço inoxidável. Pintura em epóxi anticorrosiva na cor verde. Para fixação do equipamento  no flange de base ao piso do local escolhido por meio de parafusos ou chumbadores. Placa de sinalização em PVC. OBS: Deve atender as normas: Norma Americana ANSI/ISEA Z358. 1 e a Norma Brasileira (ABNT NBR 16291) para Chuveiros e Lava-Olhos de emergência.</t>
  </si>
  <si>
    <t>Lava-olhos de emergência em ferro galvanizado com acionamento manual e fixação na parede. Lava-olhos com o acionamento manual, a tampa de proteção é automaticamente liberada com a pressão d’água. Bacia e esguichos em plástico ABS, acionamento manual com placa empurre em aço inoxidável, conexão de entrada de ½” BSP/NPT e a fixação e feita diretamente na parede. Placa de sinalização em plástico PVC.OBS:Deve atender as normas: Norma Americana ANSI/ISEA Z358. 1 e a Norma Brasileira (ABNT NBR 16291) para Chuveiros e Lava-Olhos de emergência.</t>
  </si>
  <si>
    <t xml:space="preserve">Ducha oftalmológica com ventosa para fixação em vidro ou parede.  Modelo composto por garrafa plástica de 500ml , um esguincho de plástico verde resistente a materiais químicos, uma tampa de proteção contra impurezas, dreno respiro (tubo) em plástico e uma ventosa plástica para fixação em vidro ou parede. OBS: Deverá atender a norma brasileira ABNT NBR 16291:2014. </t>
  </si>
  <si>
    <t>Capacidade 500 ml</t>
  </si>
  <si>
    <t xml:space="preserve">Apoio ergonômico para os pés, em conformidade com a NR-17, com base em ABS, superfície com textura antiderrapante, estrutura 100% em aço com pintura eletrostática, garantindo proteção antiferrugem e alta resistência,  com ajustes de inclinação, com oito níveis de regulagem de altura que variam de 60mm (6cm) até 200mm (20cm) com regulagens estilo “escada”, em intervalos de cada 20mm.  e sapatas anti-deslizantes. Dimensões aproximadas:  40 X 30cm. OBS: Apresentar Laudo ergonômico. </t>
  </si>
  <si>
    <t>Dimensões 400 X 300 mm.</t>
  </si>
  <si>
    <t xml:space="preserve">Suporte para notebook, leve, compacto e retrátil, fabricado em plástico ijetado (ABS)com no mínimo 5 níveis de regulagens de inclinação (permitindo ajuste conforme a estatura do usuárioa) e regulagem de abertura (largura) milimétrica (adaptando-se às dimensões do notebook). Dimensões aproximadas:  (Altura x Largura x Profundidade): 2 x 23 x 28 cm. OBS: Apresentar Laudo ergonômico. </t>
  </si>
  <si>
    <t>Dimensões         2 x 23 x 28 cm</t>
  </si>
  <si>
    <t xml:space="preserve">Kit de primeiros socorros, contendo no mínimo os seguintes itens:
- 1 Maleta plástica na cor branca, com descrição de primeiros socorros, contendo bandeja deslizante e divisões, para armazenamento de itens de primeiros socorros, com dimensões mínimas (30cm X 15cm X 13cm)
-  1 embalagem de fita micropore hipoalergênica (25mm X 10m)
-  1 embalagem de esparadrapo impermeável (25mm X 4,5m) 
-  2 pacotes (10 unidades) de compressa de gaze estéril (7,5 x 7,5cm)  
-  6 rolos de atadura crepe (6cm X 1,8m) 
-  1 caixa (40 unidades) de curativo tipo Bandagem adesiva
-  1 embalagem (50g) de algodão hidrófilo 
- 1 frasco (100ml) de solução antisséptica, 
- 1 frasco (100ml) de sabão líquido
- 1 frasco (250ml) de soro fisiológico 0,9%  
- 2 pares de luvas cirúrgicas estéril 
- 1 tesoura sem ponta </t>
  </si>
  <si>
    <t>KIT 1 - Mochila de Emergência; 1- Máscara Laríngea Reutilizável número: 5; 1- Cilindro de Oxigênio em Alumínio 3lts; 1- Válvula de Oxigênio com Fluxômetro; 1- Umidificador 250ml; 1- Aspirador Manual de Secreção; 1- Kit de Cânula de Guedel 00-06 modelo Berman; 1- Máscara de Venturi Adulto; 1- Máscara de Reservatório Adulto; 1- AMBU em Silicone Adulto com Reservatório.</t>
  </si>
  <si>
    <t>KIT Sistema AUTO CODE • Apenas 0,5 microlítro de amostra de sangue. • Possibilidade de marcações especiais de teste, auxiliando na avaliação • Sistema Ejetor de Tiras que evita o contato com a tira já contaminada. Itens Incluso: 01 Medidor de Glicose. 01 Caneta Lancetadora. 100 Tiras de teste Lite. 100 Lancetas. 01 Bateria CR2032. 01 Maleta de transporte. 01 Manual de Instruções Idioma Português</t>
  </si>
  <si>
    <t xml:space="preserve">KIT 01 Prancha de Polietileno; - 01 Conjunto de Cintos com 3 Peças; - 01 Capa para Kit Cipa zul/Verde/Vermelha; - 01 Jogo de Tala Aramada EVA 4 peças; - 01 Bandagem Triangular M - 01 Jogo de Colar Cervical Resgate P / M / G - 01 Manta Aluminizada - 03 Pares de Luvas Cirúrgicas Estéril - 03 Atadura de Crepe 10cm - 03 Atadura de Crepe 15cm - 01 Esparadrapo 5m x 4.5cm - 01 Tesoura Multiuso Ponta Romba - Tamanho único - 02 óculos - 02 Luvas Pigmentadas - 01 Imobilizador de cabeça Adulto - 01 Cinto Aranha Adulto - 01 Colete Dorsal Ked Adulto - 01 Reanimador manual Adulto </t>
  </si>
  <si>
    <t>Conjunto Blusão e Calça Blusão C.A: Confeccionado com tecido externo de 210 g/m²- 93% de meta amarida, 5% de para aramida e 2% de fibras antiestáticas, acabamento em Rip Stop, tratamento repelente a água, óleo e ácido. Barreira de umidade de 120 g/m² composta por feltro spunlace 100% aramida laminado com filme respirável de PTFE. Barreira térmica de 205 g/ m² formada por feltro agulhado 100% aramida costurado em matelassê com tecido 50% aramida / 50% viscose antichama.
Faixas refletivas no tórax e nas mangas, reforço no cotovelo em malha de aramida com revestimento de silicone antichama, fechamento frontal com zíper e velcro, bolso para rádio, porta lanterna com passante e dois bolsos inferiores com tampa.
Calça C.A:  Confeccionada com tecido externo de 210 gr/m²- 93% de meta amarida, 5% de para aramida e 2% de fibras antiestáticas, acabamento em Rip Stop, tratamento repelente a água, óleo e ácido. Barreira de umidade de 120 g/m² composta por feltro spunlace 100% aramida laminado com filme respirável de PTFE. Barreira térmica de 205 g/ m² formada por feltro agulhado 100% aramida costurado em matelassê com tecido 50% aramida / 50% viscose antichama.
Faixas refletivas nas pernas, braguilha na vertical com fechamento por velcro, reforço no joelho em malha de aramida com revestimento de silicone antichama, nas laterais dois bolsos cargo com tampa posicionados na altura do joelho, suspensório modelo H em elástico antichama vermelho e branco, com parte traseira fixa e parte frontal com ajustador e fechamento por engates.</t>
  </si>
  <si>
    <t xml:space="preserve">G </t>
  </si>
  <si>
    <t>Bota multifuncional de monitoramento e uniformização, com a tecnologia Dry System que confere 100% de impermeabilidade, 100% de respirabilidade e proteção anti-chamas, Sun reflect no couro para gerenciamento de temperatura. Alça embutida de suporte para calçe, sistema de porta objetos, refletivos 3D na lateral, acolchoamento nas áreas de articulação e protetor de impacto frontal. Contando com palmilha anti perfuro, proteçao sobreposta de borracha e bico composite, solado de borracha com absorver shock, para conforto e ambientes com altíssimas temperaturas, com excelente aderência aos mais variados terrenos.
• Bota de combate a incêndio constituída de couro hidrofugado com resistência anti-chamas;
• Forração 100% impermeável e respirável;
• Porta-objetos nas laterais em ambos os pés;
• Palmilha anti-perfuro;
• Palmilha de isolamento térmico;
• Refletivos anti-chamas;
• Biqueira de segurança em composite não metálica;
• Palmilha de conforto em E.V.A;
• Solado de borracha nitrílica resistente à altas temperaturas com resistência antiestática. Modelo de referencia SOS FIRE 10</t>
  </si>
  <si>
    <t>Modelo de referencia SOS FIRE 10</t>
  </si>
  <si>
    <t xml:space="preserve">definir </t>
  </si>
  <si>
    <t>CENTRO PARTICIPANTE: REITORIA/CAD</t>
  </si>
  <si>
    <t>CENTRO PARTICIPANTE: REITORIA/CDH-PROAD</t>
  </si>
  <si>
    <t>CENTRO PARTICIPANTE: REITORIA/CEPO</t>
  </si>
  <si>
    <t>CENTRO PARTICIPANTE: REITORIA/SEMS</t>
  </si>
  <si>
    <t>CENTRO PARTICIPANTE: REITORIA/PROEX</t>
  </si>
  <si>
    <r>
      <rPr>
        <strike/>
        <sz val="11"/>
        <color theme="1"/>
        <rFont val="Calibri"/>
        <family val="2"/>
        <scheme val="minor"/>
      </rPr>
      <t>339030.99</t>
    </r>
    <r>
      <rPr>
        <sz val="11"/>
        <color theme="1"/>
        <rFont val="Calibri"/>
        <family val="2"/>
        <scheme val="minor"/>
      </rPr>
      <t xml:space="preserve"> </t>
    </r>
    <r>
      <rPr>
        <b/>
        <sz val="11"/>
        <color theme="1"/>
        <rFont val="Calibri"/>
        <family val="2"/>
        <scheme val="minor"/>
      </rPr>
      <t>339030.17</t>
    </r>
  </si>
  <si>
    <r>
      <t xml:space="preserve">Órgão: SSP/SC - </t>
    </r>
    <r>
      <rPr>
        <b/>
        <u/>
        <sz val="11"/>
        <rFont val="Calibri"/>
        <family val="2"/>
        <scheme val="minor"/>
      </rPr>
      <t>Quantidade cedida</t>
    </r>
    <r>
      <rPr>
        <b/>
        <sz val="11"/>
        <rFont val="Calibri"/>
        <family val="2"/>
        <scheme val="minor"/>
      </rPr>
      <t xml:space="preserve"> por Órgão</t>
    </r>
  </si>
  <si>
    <t>1147 /2024 SUPERA/ IVO</t>
  </si>
  <si>
    <t>1148/2024 MGS/IVO</t>
  </si>
  <si>
    <t xml:space="preserve">AF 1149/2024 KS/IVO </t>
  </si>
  <si>
    <t>1150/2024 JD ELETRO / IVO</t>
  </si>
  <si>
    <t>1121/2024 MVW/  IVO</t>
  </si>
  <si>
    <t>AF 1436/2024
FGS COMERCIAL
Almoxarifado</t>
  </si>
  <si>
    <t>af 1495/2024 moda</t>
  </si>
  <si>
    <t xml:space="preserve"> AF/OS nº  1169/2024 Qtde. DT</t>
  </si>
  <si>
    <t xml:space="preserve"> AF/OS nº  1166/2024 Qtde. DT</t>
  </si>
  <si>
    <t xml:space="preserve"> AF/OS nº  1167/2024 Qtde. DT</t>
  </si>
  <si>
    <t xml:space="preserve"> AF/OS nº  1165/2024 Qtde. DT</t>
  </si>
  <si>
    <t xml:space="preserve"> AF/OS nº  1180/2024 Qtde. DT</t>
  </si>
  <si>
    <t xml:space="preserve"> AF/OS nº  1181/2024 Qtde. DT</t>
  </si>
  <si>
    <t xml:space="preserve"> AF/OS nº  1216/2024 Qtde. DT</t>
  </si>
  <si>
    <t xml:space="preserve"> AF/OS nº  1224/2024 Qtde. DT</t>
  </si>
  <si>
    <t xml:space="preserve"> AF/OS nº  1225/2024 Qtde. DT</t>
  </si>
  <si>
    <t xml:space="preserve"> AF/OS nº  2278/2023 Electroinox</t>
  </si>
  <si>
    <t xml:space="preserve"> AF/OS nº  1334/2024    MWV</t>
  </si>
  <si>
    <t xml:space="preserve"> AF/OS nº  1395/2024
Electroinox</t>
  </si>
  <si>
    <t xml:space="preserve"> AF/OS nº  1397/2024
FGS</t>
  </si>
  <si>
    <t xml:space="preserve"> AF/OS nº  1400/2024
MGS</t>
  </si>
  <si>
    <t xml:space="preserve"> AF/OS nº  1401/2024
Supera</t>
  </si>
  <si>
    <t xml:space="preserve"> AF/OS nº  185/2024 Qtde. DT</t>
  </si>
  <si>
    <t xml:space="preserve"> AF/OS nº  721/2024</t>
  </si>
  <si>
    <t xml:space="preserve"> AF/OS nº  1473/2024</t>
  </si>
  <si>
    <t xml:space="preserve"> AF/OS nº  1505/2024</t>
  </si>
  <si>
    <t xml:space="preserve"> AF/OS nº  1513/2024</t>
  </si>
  <si>
    <t xml:space="preserve"> AF/OS nº  1514/2024</t>
  </si>
  <si>
    <t xml:space="preserve"> AF/OS nº  1515/2024</t>
  </si>
  <si>
    <t xml:space="preserve"> AF/OS nº  2214/2023 Qtde. DT</t>
  </si>
  <si>
    <t xml:space="preserve"> AF/OS nº  2216/2023 Qtde. DT</t>
  </si>
  <si>
    <t xml:space="preserve"> AF/OS nº  2217/2023 Qtde. DT</t>
  </si>
  <si>
    <t xml:space="preserve"> AF/OS nº  2218/2023 Qtde. DT</t>
  </si>
  <si>
    <t xml:space="preserve"> AF/OS nº  2219/2023 Qtde. DT</t>
  </si>
  <si>
    <t xml:space="preserve"> AF/OS nº  2220/2023 Qtde. DT</t>
  </si>
  <si>
    <t xml:space="preserve"> AF/OS nº  2222/2023 Qtde. DT</t>
  </si>
  <si>
    <t xml:space="preserve"> AF/OS nº  2223/2023 Qtde. DT</t>
  </si>
  <si>
    <t xml:space="preserve"> AF/OS nº  2224/2023 Qtde. DT</t>
  </si>
  <si>
    <t xml:space="preserve"> AF/OS nº  2226/2023 Qtde. DT</t>
  </si>
  <si>
    <t xml:space="preserve"> AF/OS nº  2227/2023 Qtde. DT</t>
  </si>
  <si>
    <t xml:space="preserve"> AF/OS nº  2228/2023 Qtde. DT</t>
  </si>
  <si>
    <t xml:space="preserve"> AF/OS nº  2232/2023 Qtde. DT</t>
  </si>
  <si>
    <t xml:space="preserve"> AF/OS nº  2233/2023 Qtde. DT</t>
  </si>
  <si>
    <t xml:space="preserve"> AF/OS nº  2234/2023 Qtde. DT</t>
  </si>
  <si>
    <t xml:space="preserve"> AF/OS nº  2235/2023 Qtde. DT</t>
  </si>
  <si>
    <t xml:space="preserve"> AF/OS nº  2236/2023 Qtde. DT</t>
  </si>
  <si>
    <t xml:space="preserve"> AF/OS nº  2237/2023 Qtde. DT</t>
  </si>
  <si>
    <t xml:space="preserve"> AF/OS nº  2238/2023 Qtde. DT</t>
  </si>
  <si>
    <t xml:space="preserve"> AF/OS nº  2239/2023 Qtde. DT</t>
  </si>
  <si>
    <t xml:space="preserve"> AF/OS nº  2240/2023 Qtde. DT</t>
  </si>
  <si>
    <t xml:space="preserve"> AF/OS nº  2241/2023 Qtde. DT</t>
  </si>
  <si>
    <t xml:space="preserve"> AF/OS nº  2242/2023 Qtde. DT</t>
  </si>
  <si>
    <t xml:space="preserve"> AF/OS nº  2243/2023 Qtde. DT</t>
  </si>
  <si>
    <t xml:space="preserve"> AF/OS nº  2244/2023 Qtde. DT</t>
  </si>
  <si>
    <t xml:space="preserve"> AF/OS nº  2245/2023 Qtde. DT</t>
  </si>
  <si>
    <t xml:space="preserve"> AF/OS nº  2246/2023 Qtde. DT</t>
  </si>
  <si>
    <t xml:space="preserve"> AF/OS nº  2247/2023 Qtde. DT</t>
  </si>
  <si>
    <t xml:space="preserve"> AF/OS nº  2248/2023 Qtde. DT</t>
  </si>
  <si>
    <t xml:space="preserve"> AF/OS nº  2249/2023 Qtde. DT</t>
  </si>
  <si>
    <t xml:space="preserve"> AF/OS nº  2250/2023 Qtde. DT</t>
  </si>
  <si>
    <t xml:space="preserve"> AF/OS nº  192/2024 Qtde. DT</t>
  </si>
  <si>
    <t xml:space="preserve"> AF/OS nº  321/2024 Qtde. DT</t>
  </si>
  <si>
    <t xml:space="preserve"> AF/OS nº  322/2024 Qtde. DT</t>
  </si>
  <si>
    <t xml:space="preserve"> AF/OS nº  332/2024 Qtde. DT</t>
  </si>
  <si>
    <t xml:space="preserve"> AF/OS nº  333/2024 Qtde. DT</t>
  </si>
  <si>
    <t xml:space="preserve"> AF/OS nº  1245/2024 Qtde. DT</t>
  </si>
  <si>
    <t xml:space="preserve"> AF/OS nº  1246/2024 Qtde. DT</t>
  </si>
  <si>
    <t xml:space="preserve"> AF/OS nº  1247/2024 Qtde. DT</t>
  </si>
  <si>
    <t xml:space="preserve"> AF/OS nº  1250/2024 Qtde. DT</t>
  </si>
  <si>
    <t xml:space="preserve"> AF/OS nº  1251/2024 Qtde. DT</t>
  </si>
  <si>
    <t>15/08/2023
Leonardo Monteiro</t>
  </si>
  <si>
    <t>31/08/2023
Adilson Schackow</t>
  </si>
  <si>
    <t>14/09/2023
Tiago Vignola</t>
  </si>
  <si>
    <t>20/02/2024
Adailton</t>
  </si>
  <si>
    <t>06/03/2024
Jean</t>
  </si>
  <si>
    <t>14/06/2024
DEPS Qualifica IV</t>
  </si>
  <si>
    <t xml:space="preserve"> AF/OS nº  426/2024 Qtde. DT</t>
  </si>
  <si>
    <t xml:space="preserve"> AF/OS nº 433/2024 Qtde. DT</t>
  </si>
  <si>
    <t xml:space="preserve"> AF/OS nº  434/2024 Qtde. DT</t>
  </si>
  <si>
    <t xml:space="preserve"> AF/OS nº  436/2024 Qtde. DT</t>
  </si>
  <si>
    <t xml:space="preserve"> AF/OS nº  1063/2024 Qtde. DT</t>
  </si>
  <si>
    <t xml:space="preserve"> AF/OS nº  1065/2024 Qtde. DT</t>
  </si>
  <si>
    <t xml:space="preserve"> AF/OS nº  1880/2023 Qtde. DT</t>
  </si>
  <si>
    <t xml:space="preserve"> AF/OS nº  1886/2023 Qtde. DT</t>
  </si>
  <si>
    <t xml:space="preserve"> AF/OS nº  1916/2023 Qtde. DT</t>
  </si>
  <si>
    <t xml:space="preserve"> AF/OS nº  1919/2023 Qtde. DT</t>
  </si>
  <si>
    <t xml:space="preserve"> AF/OS nº  1927/2023 Qtde. DT</t>
  </si>
  <si>
    <t xml:space="preserve"> AF/OS nº  1917/2023 Qtde. DT</t>
  </si>
  <si>
    <t xml:space="preserve"> AF/OS nº  1918/2023 Qtde. DT</t>
  </si>
  <si>
    <t xml:space="preserve"> AF/OS nº  2649/2023 Qtde. DT</t>
  </si>
  <si>
    <t xml:space="preserve"> AF/OS nº  2665/2023 Qtde. DT</t>
  </si>
  <si>
    <t xml:space="preserve"> AF/OS nº  2673/2023 Qtde. DT</t>
  </si>
  <si>
    <t xml:space="preserve"> AF/OS nº  2680/2023 Qtde. DT</t>
  </si>
  <si>
    <t xml:space="preserve"> 06/09/2023</t>
  </si>
  <si>
    <t xml:space="preserve"> AF/OS nº  728/2024  ALMOX</t>
  </si>
  <si>
    <t xml:space="preserve"> AF/OS nº  768/2024  ALMOX</t>
  </si>
  <si>
    <t xml:space="preserve"> AF/OS nº  773/2024 ALMOX</t>
  </si>
  <si>
    <t xml:space="preserve"> AF/OS nº  794/2024  ALMOX</t>
  </si>
  <si>
    <t>AF/OS nº 760/2024</t>
  </si>
  <si>
    <t xml:space="preserve"> AF/OS nº  207/2024 Qtde. DT</t>
  </si>
  <si>
    <t xml:space="preserve"> AF/OS nº  209/2024 Qtde. DT</t>
  </si>
  <si>
    <t xml:space="preserve"> AF/OS nº  210/2024 Qtde. DT</t>
  </si>
  <si>
    <t xml:space="preserve"> AF/OS nº  211/2024 Qtde. DT</t>
  </si>
  <si>
    <t>Atualizado em 19/09/2024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</si>
</sst>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1" formatCode="_-* #,##0_-;\-* #,##0_-;_-* &quot;-&quot;_-;_-@_-"/>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quot;R$&quot;\ #,##0.00"/>
  </numFmts>
  <fonts count="49">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b/>
      <sz val="11"/>
      <name val="Calibri"/>
      <family val="2"/>
      <scheme val="minor"/>
    </font>
    <font>
      <b/>
      <sz val="12"/>
      <name val="Calibri "/>
    </font>
    <font>
      <b/>
      <sz val="11"/>
      <name val="Calibri"/>
      <family val="2"/>
    </font>
    <font>
      <sz val="11"/>
      <name val="Calibri"/>
      <family val="2"/>
    </font>
    <font>
      <b/>
      <sz val="11"/>
      <color theme="1"/>
      <name val="Calibri"/>
      <family val="2"/>
      <scheme val="minor"/>
    </font>
    <font>
      <b/>
      <sz val="18"/>
      <name val="Calibri"/>
      <family val="2"/>
    </font>
    <font>
      <b/>
      <sz val="18"/>
      <name val="Calibri"/>
      <family val="2"/>
      <scheme val="minor"/>
    </font>
    <font>
      <b/>
      <sz val="14"/>
      <name val="Calibri"/>
      <family val="2"/>
      <scheme val="minor"/>
    </font>
    <font>
      <b/>
      <sz val="14"/>
      <color theme="1"/>
      <name val="Calibri"/>
      <family val="2"/>
      <scheme val="minor"/>
    </font>
    <font>
      <b/>
      <sz val="14"/>
      <name val="Calibri"/>
      <family val="2"/>
    </font>
    <font>
      <b/>
      <sz val="14"/>
      <color rgb="FF000000"/>
      <name val="Calibri"/>
      <family val="2"/>
    </font>
    <font>
      <sz val="11"/>
      <color rgb="FF000000"/>
      <name val="Calibri"/>
      <family val="2"/>
    </font>
    <font>
      <b/>
      <sz val="11"/>
      <color theme="1"/>
      <name val="Calibri"/>
      <family val="2"/>
    </font>
    <font>
      <sz val="9"/>
      <color indexed="81"/>
      <name val="Segoe UI"/>
      <family val="2"/>
    </font>
    <font>
      <b/>
      <sz val="9"/>
      <color indexed="81"/>
      <name val="Segoe UI"/>
      <family val="2"/>
    </font>
    <font>
      <u/>
      <sz val="11"/>
      <color theme="10"/>
      <name val="Calibri"/>
      <family val="2"/>
      <scheme val="minor"/>
    </font>
    <font>
      <b/>
      <sz val="12"/>
      <name val="Calibri"/>
      <family val="2"/>
      <scheme val="minor"/>
    </font>
    <font>
      <u/>
      <sz val="11"/>
      <name val="Calibri"/>
      <family val="2"/>
      <scheme val="minor"/>
    </font>
    <font>
      <b/>
      <sz val="16"/>
      <name val="Calibri"/>
      <family val="2"/>
      <scheme val="minor"/>
    </font>
    <font>
      <sz val="11"/>
      <color theme="1"/>
      <name val="Calibri"/>
      <family val="2"/>
    </font>
    <font>
      <u/>
      <sz val="9"/>
      <color indexed="81"/>
      <name val="Segoe UI"/>
      <family val="2"/>
    </font>
    <font>
      <sz val="11"/>
      <color rgb="FFFF0000"/>
      <name val="Calibri"/>
      <family val="2"/>
      <scheme val="minor"/>
    </font>
    <font>
      <sz val="12"/>
      <color rgb="FF000000"/>
      <name val="Calibri"/>
      <family val="2"/>
      <scheme val="minor"/>
    </font>
    <font>
      <sz val="12"/>
      <color theme="1"/>
      <name val="Calibri"/>
      <family val="2"/>
      <scheme val="minor"/>
    </font>
    <font>
      <strike/>
      <sz val="12"/>
      <color theme="1"/>
      <name val="Calibri"/>
      <family val="2"/>
      <scheme val="minor"/>
    </font>
    <font>
      <b/>
      <sz val="12"/>
      <color theme="1"/>
      <name val="Calibri"/>
      <family val="2"/>
      <scheme val="minor"/>
    </font>
    <font>
      <sz val="12"/>
      <name val="Calibri"/>
      <family val="2"/>
    </font>
    <font>
      <sz val="12"/>
      <color rgb="FF000000"/>
      <name val="Calibri"/>
      <family val="2"/>
    </font>
    <font>
      <u/>
      <sz val="12"/>
      <name val="Calibri"/>
      <family val="2"/>
      <scheme val="minor"/>
    </font>
    <font>
      <sz val="12"/>
      <color rgb="FFFF0000"/>
      <name val="Calibri"/>
      <family val="2"/>
    </font>
    <font>
      <b/>
      <sz val="11"/>
      <color rgb="FFFF0000"/>
      <name val="Calibri"/>
      <family val="2"/>
      <scheme val="minor"/>
    </font>
    <font>
      <sz val="12"/>
      <color rgb="FFFF0000"/>
      <name val="Calibri"/>
      <family val="2"/>
      <scheme val="minor"/>
    </font>
    <font>
      <b/>
      <sz val="12"/>
      <color rgb="FFFF0000"/>
      <name val="Calibri"/>
      <family val="2"/>
      <scheme val="minor"/>
    </font>
    <font>
      <b/>
      <sz val="11"/>
      <name val="Calibri "/>
    </font>
    <font>
      <sz val="11"/>
      <color rgb="FF000000"/>
      <name val="Calibri"/>
      <family val="2"/>
      <scheme val="minor"/>
    </font>
    <font>
      <strike/>
      <sz val="11"/>
      <color theme="1"/>
      <name val="Calibri"/>
      <family val="2"/>
      <scheme val="minor"/>
    </font>
    <font>
      <b/>
      <u/>
      <sz val="11"/>
      <name val="Calibri"/>
      <family val="2"/>
      <scheme val="minor"/>
    </font>
    <font>
      <sz val="10"/>
      <color indexed="81"/>
      <name val="Segoe UI"/>
      <family val="2"/>
    </font>
    <font>
      <b/>
      <sz val="10"/>
      <color indexed="81"/>
      <name val="Segoe UI"/>
      <family val="2"/>
    </font>
    <font>
      <b/>
      <sz val="10"/>
      <name val="Arial"/>
      <family val="2"/>
    </font>
  </fonts>
  <fills count="19">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10"/>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26"/>
      </patternFill>
    </fill>
    <fill>
      <patternFill patternType="solid">
        <fgColor theme="4" tint="0.39997558519241921"/>
        <bgColor indexed="64"/>
      </patternFill>
    </fill>
    <fill>
      <patternFill patternType="solid">
        <fgColor rgb="FFCCFFFF"/>
        <bgColor indexed="64"/>
      </patternFill>
    </fill>
    <fill>
      <patternFill patternType="solid">
        <fgColor rgb="FF95B3D7"/>
        <bgColor indexed="64"/>
      </patternFill>
    </fill>
    <fill>
      <patternFill patternType="solid">
        <fgColor rgb="FFFFC000"/>
        <bgColor indexed="64"/>
      </patternFill>
    </fill>
    <fill>
      <patternFill patternType="solid">
        <fgColor rgb="FFFFFF00"/>
        <b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108">
    <xf numFmtId="0" fontId="0" fillId="0" borderId="0"/>
    <xf numFmtId="0" fontId="4" fillId="0" borderId="0"/>
    <xf numFmtId="164" fontId="4" fillId="0" borderId="0" applyFill="0" applyBorder="0" applyAlignment="0" applyProtection="0"/>
    <xf numFmtId="165" fontId="4" fillId="0" borderId="0" applyFill="0" applyBorder="0" applyAlignment="0" applyProtection="0"/>
    <xf numFmtId="0" fontId="5" fillId="0" borderId="0" applyNumberFormat="0" applyFill="0" applyBorder="0" applyAlignment="0" applyProtection="0"/>
    <xf numFmtId="44" fontId="7" fillId="0" borderId="0" applyFont="0" applyFill="0" applyBorder="0" applyAlignment="0" applyProtection="0"/>
    <xf numFmtId="167" fontId="7"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0" fontId="3" fillId="0" borderId="0"/>
    <xf numFmtId="0" fontId="3" fillId="0" borderId="0"/>
    <xf numFmtId="0" fontId="3" fillId="0" borderId="0"/>
    <xf numFmtId="0" fontId="24" fillId="0" borderId="0" applyNumberFormat="0" applyFill="0" applyBorder="0" applyAlignment="0" applyProtection="0"/>
  </cellStyleXfs>
  <cellXfs count="279">
    <xf numFmtId="0" fontId="0" fillId="0" borderId="0" xfId="0"/>
    <xf numFmtId="0" fontId="6" fillId="0" borderId="0" xfId="1" applyFont="1" applyFill="1" applyAlignment="1">
      <alignment horizontal="center" vertical="center" wrapText="1"/>
    </xf>
    <xf numFmtId="0" fontId="6" fillId="0" borderId="0" xfId="1" applyFont="1" applyAlignment="1">
      <alignment wrapText="1"/>
    </xf>
    <xf numFmtId="0" fontId="6" fillId="0" borderId="0" xfId="1" applyFont="1" applyFill="1" applyAlignment="1">
      <alignment vertical="center" wrapText="1"/>
    </xf>
    <xf numFmtId="0" fontId="6" fillId="0" borderId="0" xfId="1" applyFont="1" applyFill="1" applyAlignment="1" applyProtection="1">
      <alignment wrapText="1"/>
      <protection locked="0"/>
    </xf>
    <xf numFmtId="3" fontId="6" fillId="0" borderId="0" xfId="1" applyNumberFormat="1" applyFont="1" applyAlignment="1" applyProtection="1">
      <alignment wrapText="1"/>
      <protection locked="0"/>
    </xf>
    <xf numFmtId="0" fontId="6" fillId="0" borderId="0" xfId="1" applyFont="1" applyAlignment="1" applyProtection="1">
      <alignment wrapText="1"/>
      <protection locked="0"/>
    </xf>
    <xf numFmtId="168" fontId="8" fillId="9" borderId="2" xfId="1" applyNumberFormat="1" applyFont="1" applyFill="1" applyBorder="1" applyAlignment="1" applyProtection="1">
      <alignment horizontal="right"/>
      <protection locked="0"/>
    </xf>
    <xf numFmtId="168" fontId="8" fillId="9" borderId="3" xfId="1" applyNumberFormat="1" applyFont="1" applyFill="1" applyBorder="1" applyAlignment="1" applyProtection="1">
      <alignment horizontal="right"/>
      <protection locked="0"/>
    </xf>
    <xf numFmtId="2" fontId="8" fillId="9" borderId="3" xfId="1" applyNumberFormat="1" applyFont="1" applyFill="1" applyBorder="1" applyAlignment="1">
      <alignment horizontal="right"/>
    </xf>
    <xf numFmtId="0" fontId="8" fillId="9" borderId="8" xfId="1" applyFont="1" applyFill="1" applyBorder="1" applyAlignment="1" applyProtection="1">
      <alignment horizontal="left"/>
      <protection locked="0"/>
    </xf>
    <xf numFmtId="0" fontId="8" fillId="9" borderId="12" xfId="1" applyFont="1" applyFill="1" applyBorder="1" applyAlignment="1" applyProtection="1">
      <alignment horizontal="left"/>
      <protection locked="0"/>
    </xf>
    <xf numFmtId="0" fontId="8" fillId="9" borderId="9" xfId="1" applyFont="1" applyFill="1" applyBorder="1" applyAlignment="1" applyProtection="1">
      <alignment horizontal="left"/>
      <protection locked="0"/>
    </xf>
    <xf numFmtId="0" fontId="8" fillId="9" borderId="0" xfId="1" applyFont="1" applyFill="1" applyBorder="1" applyAlignment="1" applyProtection="1">
      <alignment horizontal="left"/>
      <protection locked="0"/>
    </xf>
    <xf numFmtId="0" fontId="8" fillId="9" borderId="10" xfId="1" applyFont="1" applyFill="1" applyBorder="1" applyAlignment="1" applyProtection="1">
      <alignment horizontal="left"/>
      <protection locked="0"/>
    </xf>
    <xf numFmtId="0" fontId="8" fillId="9" borderId="11" xfId="1" applyFont="1" applyFill="1" applyBorder="1" applyAlignment="1" applyProtection="1">
      <alignment horizontal="left"/>
      <protection locked="0"/>
    </xf>
    <xf numFmtId="44" fontId="6" fillId="8" borderId="1" xfId="9" applyFont="1" applyFill="1" applyBorder="1" applyAlignment="1">
      <alignment vertical="center" wrapText="1"/>
    </xf>
    <xf numFmtId="44" fontId="6" fillId="8" borderId="1" xfId="1" applyNumberFormat="1" applyFont="1" applyFill="1" applyBorder="1" applyAlignment="1">
      <alignment vertical="center" wrapText="1"/>
    </xf>
    <xf numFmtId="0" fontId="6" fillId="7" borderId="1" xfId="0" applyFont="1" applyFill="1" applyBorder="1" applyAlignment="1">
      <alignment horizontal="center" vertical="center" wrapText="1"/>
    </xf>
    <xf numFmtId="0" fontId="6" fillId="2" borderId="1" xfId="1" applyFont="1" applyFill="1" applyBorder="1" applyAlignment="1" applyProtection="1">
      <alignment horizontal="center" vertical="center" wrapText="1"/>
      <protection locked="0"/>
    </xf>
    <xf numFmtId="165" fontId="6" fillId="2" borderId="1" xfId="3" applyFont="1" applyFill="1" applyBorder="1" applyAlignment="1" applyProtection="1">
      <alignment horizontal="center" vertical="center" wrapText="1"/>
    </xf>
    <xf numFmtId="0" fontId="6" fillId="2" borderId="1" xfId="1" applyFont="1" applyFill="1" applyBorder="1" applyAlignment="1" applyProtection="1">
      <alignment horizontal="center" vertical="center" wrapText="1"/>
    </xf>
    <xf numFmtId="166" fontId="6" fillId="2" borderId="1" xfId="1" applyNumberFormat="1" applyFont="1" applyFill="1" applyBorder="1" applyAlignment="1">
      <alignment horizontal="center" vertical="center" wrapText="1"/>
    </xf>
    <xf numFmtId="0" fontId="6" fillId="2" borderId="1" xfId="1" applyNumberFormat="1" applyFont="1" applyFill="1" applyBorder="1" applyAlignment="1" applyProtection="1">
      <alignment horizontal="center" vertical="center" wrapText="1"/>
      <protection locked="0"/>
    </xf>
    <xf numFmtId="166" fontId="6" fillId="4" borderId="1" xfId="0" applyNumberFormat="1" applyFont="1" applyFill="1" applyBorder="1" applyAlignment="1">
      <alignment horizontal="center" vertical="center" wrapText="1"/>
    </xf>
    <xf numFmtId="3" fontId="6" fillId="3" borderId="1" xfId="1" applyNumberFormat="1" applyFont="1" applyFill="1" applyBorder="1" applyAlignment="1" applyProtection="1">
      <alignment horizontal="center" vertical="center" wrapText="1"/>
      <protection locked="0"/>
    </xf>
    <xf numFmtId="4" fontId="6" fillId="0" borderId="0" xfId="1" applyNumberFormat="1" applyFont="1" applyFill="1" applyAlignment="1">
      <alignment horizontal="center" vertical="center" wrapText="1"/>
    </xf>
    <xf numFmtId="166" fontId="6" fillId="0" borderId="0" xfId="0" applyNumberFormat="1" applyFont="1" applyFill="1" applyAlignment="1">
      <alignment horizontal="center" vertical="center" wrapText="1"/>
    </xf>
    <xf numFmtId="168" fontId="6" fillId="2" borderId="1" xfId="3" applyNumberFormat="1" applyFont="1" applyFill="1" applyBorder="1" applyAlignment="1" applyProtection="1">
      <alignment horizontal="center" vertical="center" wrapText="1"/>
    </xf>
    <xf numFmtId="3" fontId="6" fillId="10" borderId="1" xfId="1" applyNumberFormat="1" applyFont="1" applyFill="1" applyBorder="1" applyAlignment="1" applyProtection="1">
      <alignment horizontal="center" vertical="center" wrapText="1"/>
      <protection locked="0"/>
    </xf>
    <xf numFmtId="10" fontId="8" fillId="9" borderId="4" xfId="13" applyNumberFormat="1" applyFont="1" applyFill="1" applyBorder="1" applyAlignment="1" applyProtection="1">
      <alignment horizontal="right"/>
      <protection locked="0"/>
    </xf>
    <xf numFmtId="0" fontId="6" fillId="0" borderId="0" xfId="1" applyFont="1" applyFill="1" applyAlignment="1">
      <alignment horizontal="center" vertical="center" wrapText="1"/>
    </xf>
    <xf numFmtId="44" fontId="6" fillId="2" borderId="1" xfId="5" applyFont="1" applyFill="1" applyBorder="1" applyAlignment="1" applyProtection="1">
      <alignment horizontal="center" vertical="center" wrapText="1"/>
    </xf>
    <xf numFmtId="44" fontId="6" fillId="0" borderId="0" xfId="5" applyFont="1" applyFill="1" applyAlignment="1">
      <alignment vertical="center" wrapText="1"/>
    </xf>
    <xf numFmtId="44" fontId="6" fillId="0" borderId="0" xfId="1" applyNumberFormat="1" applyFont="1" applyAlignment="1">
      <alignment wrapText="1"/>
    </xf>
    <xf numFmtId="0" fontId="9" fillId="12" borderId="1" xfId="0" applyFont="1" applyFill="1" applyBorder="1" applyAlignment="1">
      <alignment horizontal="center" vertical="center" wrapText="1"/>
    </xf>
    <xf numFmtId="0" fontId="10" fillId="13" borderId="1" xfId="0" applyFont="1" applyFill="1" applyBorder="1" applyAlignment="1">
      <alignment horizontal="center" vertical="center" textRotation="90" wrapText="1"/>
    </xf>
    <xf numFmtId="0" fontId="10" fillId="13" borderId="1" xfId="0" applyFont="1" applyFill="1" applyBorder="1" applyAlignment="1">
      <alignment horizontal="center" vertical="center" wrapText="1"/>
    </xf>
    <xf numFmtId="3" fontId="6" fillId="11" borderId="1" xfId="1" applyNumberFormat="1" applyFont="1" applyFill="1" applyBorder="1" applyAlignment="1" applyProtection="1">
      <alignment horizontal="center" vertical="center" wrapText="1"/>
      <protection locked="0"/>
    </xf>
    <xf numFmtId="0" fontId="10" fillId="13" borderId="1" xfId="0" applyFont="1" applyFill="1" applyBorder="1" applyAlignment="1">
      <alignment horizontal="center" vertical="center" wrapText="1" indent="1"/>
    </xf>
    <xf numFmtId="166" fontId="6" fillId="4" borderId="1" xfId="0" applyNumberFormat="1" applyFont="1" applyFill="1" applyBorder="1" applyAlignment="1">
      <alignment horizontal="center" vertical="center" wrapText="1"/>
    </xf>
    <xf numFmtId="3" fontId="6" fillId="11" borderId="1" xfId="1" applyNumberFormat="1" applyFont="1" applyFill="1" applyBorder="1" applyAlignment="1" applyProtection="1">
      <alignment horizontal="center" vertical="center" wrapText="1"/>
      <protection locked="0"/>
    </xf>
    <xf numFmtId="0" fontId="6" fillId="2" borderId="1" xfId="1" applyNumberFormat="1" applyFont="1" applyFill="1" applyBorder="1" applyAlignment="1" applyProtection="1">
      <alignment horizontal="center" vertical="center" wrapText="1"/>
      <protection locked="0"/>
    </xf>
    <xf numFmtId="3" fontId="6" fillId="11" borderId="1" xfId="1" applyNumberFormat="1" applyFont="1" applyFill="1" applyBorder="1" applyAlignment="1" applyProtection="1">
      <alignment horizontal="center" vertical="center" wrapText="1"/>
      <protection locked="0"/>
    </xf>
    <xf numFmtId="0" fontId="0" fillId="1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11" borderId="1" xfId="0" applyFont="1" applyFill="1" applyBorder="1" applyAlignment="1">
      <alignment horizontal="center" vertical="center"/>
    </xf>
    <xf numFmtId="0" fontId="14" fillId="12" borderId="1" xfId="0" applyFont="1" applyFill="1" applyBorder="1" applyAlignment="1">
      <alignment horizontal="center" vertical="center"/>
    </xf>
    <xf numFmtId="0" fontId="15" fillId="7" borderId="1" xfId="0" applyFont="1" applyFill="1" applyBorder="1" applyAlignment="1">
      <alignment horizontal="center" vertical="center"/>
    </xf>
    <xf numFmtId="0" fontId="15" fillId="11" borderId="1" xfId="0" applyFont="1" applyFill="1" applyBorder="1" applyAlignment="1">
      <alignment horizontal="center" vertical="center"/>
    </xf>
    <xf numFmtId="0" fontId="15" fillId="12" borderId="1" xfId="0" applyFont="1" applyFill="1" applyBorder="1" applyAlignment="1">
      <alignment horizontal="center" vertical="center"/>
    </xf>
    <xf numFmtId="0" fontId="15" fillId="0" borderId="1" xfId="0" applyFont="1" applyFill="1" applyBorder="1" applyAlignment="1">
      <alignment horizontal="center" vertical="center"/>
    </xf>
    <xf numFmtId="0" fontId="16" fillId="7"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12"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7" borderId="1" xfId="0" applyFill="1" applyBorder="1" applyAlignment="1">
      <alignment horizontal="center" vertical="center" wrapText="1"/>
    </xf>
    <xf numFmtId="0" fontId="0" fillId="12" borderId="1" xfId="0" applyFill="1" applyBorder="1" applyAlignment="1">
      <alignment horizontal="center" vertical="center" wrapText="1"/>
    </xf>
    <xf numFmtId="0" fontId="20" fillId="12" borderId="1" xfId="0" applyFont="1" applyFill="1" applyBorder="1" applyAlignment="1">
      <alignment horizontal="center" vertical="center" wrapText="1"/>
    </xf>
    <xf numFmtId="169" fontId="11" fillId="0" borderId="1" xfId="0" applyNumberFormat="1" applyFont="1" applyFill="1" applyBorder="1" applyAlignment="1">
      <alignment horizontal="center" vertical="center"/>
    </xf>
    <xf numFmtId="169" fontId="11" fillId="7" borderId="1" xfId="0" applyNumberFormat="1" applyFont="1" applyFill="1" applyBorder="1" applyAlignment="1">
      <alignment horizontal="center" vertical="center"/>
    </xf>
    <xf numFmtId="169" fontId="11" fillId="12" borderId="1" xfId="0" applyNumberFormat="1" applyFont="1" applyFill="1" applyBorder="1" applyAlignment="1">
      <alignment horizontal="center" vertical="center"/>
    </xf>
    <xf numFmtId="169" fontId="21" fillId="0" borderId="1" xfId="0" applyNumberFormat="1" applyFont="1" applyFill="1" applyBorder="1" applyAlignment="1">
      <alignment horizontal="center" vertical="center"/>
    </xf>
    <xf numFmtId="169" fontId="21" fillId="12" borderId="1" xfId="0" applyNumberFormat="1" applyFont="1" applyFill="1" applyBorder="1" applyAlignment="1">
      <alignment horizontal="center" vertical="center"/>
    </xf>
    <xf numFmtId="3" fontId="6" fillId="7" borderId="7" xfId="0" applyNumberFormat="1" applyFont="1" applyFill="1" applyBorder="1" applyAlignment="1">
      <alignment horizontal="center" vertical="center" wrapText="1"/>
    </xf>
    <xf numFmtId="3" fontId="6" fillId="11" borderId="1" xfId="1" applyNumberFormat="1" applyFont="1" applyFill="1" applyBorder="1" applyAlignment="1" applyProtection="1">
      <alignment horizontal="center" vertical="center" wrapText="1"/>
      <protection locked="0"/>
    </xf>
    <xf numFmtId="3" fontId="6" fillId="11" borderId="1" xfId="1" applyNumberFormat="1" applyFont="1" applyFill="1" applyBorder="1" applyAlignment="1" applyProtection="1">
      <alignment horizontal="center" vertical="center" wrapText="1"/>
      <protection locked="0"/>
    </xf>
    <xf numFmtId="3" fontId="6" fillId="11" borderId="1" xfId="1" applyNumberFormat="1" applyFont="1" applyFill="1" applyBorder="1" applyAlignment="1" applyProtection="1">
      <alignment horizontal="center" vertical="center" wrapText="1"/>
      <protection locked="0"/>
    </xf>
    <xf numFmtId="14" fontId="6" fillId="2" borderId="1" xfId="1" applyNumberFormat="1" applyFont="1" applyFill="1" applyBorder="1" applyAlignment="1" applyProtection="1">
      <alignment horizontal="center" vertical="center" wrapText="1"/>
      <protection locked="0"/>
    </xf>
    <xf numFmtId="44" fontId="6" fillId="0" borderId="0" xfId="77" applyFont="1" applyAlignment="1" applyProtection="1">
      <alignment wrapText="1"/>
      <protection locked="0"/>
    </xf>
    <xf numFmtId="14" fontId="9" fillId="2" borderId="1" xfId="1" applyNumberFormat="1" applyFont="1" applyFill="1" applyBorder="1" applyAlignment="1" applyProtection="1">
      <alignment horizontal="center" vertical="center" wrapText="1"/>
      <protection locked="0"/>
    </xf>
    <xf numFmtId="3" fontId="6" fillId="11" borderId="1" xfId="1" applyNumberFormat="1" applyFont="1" applyFill="1" applyBorder="1" applyAlignment="1" applyProtection="1">
      <alignment horizontal="center" vertical="center" wrapText="1"/>
      <protection locked="0"/>
    </xf>
    <xf numFmtId="44" fontId="6" fillId="0" borderId="0" xfId="77" applyFont="1" applyAlignment="1" applyProtection="1">
      <alignment wrapText="1"/>
      <protection locked="0"/>
    </xf>
    <xf numFmtId="14" fontId="9" fillId="2" borderId="1" xfId="1" applyNumberFormat="1" applyFont="1" applyFill="1" applyBorder="1" applyAlignment="1" applyProtection="1">
      <alignment horizontal="center" vertical="center" wrapText="1"/>
      <protection locked="0"/>
    </xf>
    <xf numFmtId="0" fontId="0" fillId="0" borderId="0" xfId="0"/>
    <xf numFmtId="3" fontId="6" fillId="11" borderId="1" xfId="1" applyNumberFormat="1" applyFont="1" applyFill="1" applyBorder="1" applyAlignment="1" applyProtection="1">
      <alignment horizontal="center" vertical="center" wrapText="1"/>
      <protection locked="0"/>
    </xf>
    <xf numFmtId="44" fontId="6" fillId="0" borderId="0" xfId="77" applyFont="1" applyAlignment="1" applyProtection="1">
      <alignment wrapText="1"/>
      <protection locked="0"/>
    </xf>
    <xf numFmtId="0" fontId="6" fillId="0" borderId="0" xfId="1" applyFont="1" applyAlignment="1">
      <alignment wrapText="1"/>
    </xf>
    <xf numFmtId="0" fontId="6" fillId="0" borderId="0" xfId="1" applyFont="1" applyAlignment="1" applyProtection="1">
      <alignment wrapText="1"/>
      <protection locked="0"/>
    </xf>
    <xf numFmtId="3" fontId="6" fillId="11" borderId="1" xfId="1" applyNumberFormat="1" applyFont="1" applyFill="1" applyBorder="1" applyAlignment="1" applyProtection="1">
      <alignment horizontal="center" vertical="center" wrapText="1"/>
      <protection locked="0"/>
    </xf>
    <xf numFmtId="14" fontId="6" fillId="2" borderId="1" xfId="1" applyNumberFormat="1" applyFont="1" applyFill="1" applyBorder="1" applyAlignment="1" applyProtection="1">
      <alignment horizontal="center" vertical="center" wrapText="1"/>
      <protection locked="0"/>
    </xf>
    <xf numFmtId="44" fontId="6" fillId="0" borderId="0" xfId="77" applyFont="1" applyAlignment="1" applyProtection="1">
      <alignment wrapText="1"/>
      <protection locked="0"/>
    </xf>
    <xf numFmtId="0" fontId="6" fillId="0" borderId="0" xfId="1" applyFont="1" applyAlignment="1" applyProtection="1">
      <alignment wrapText="1"/>
      <protection locked="0"/>
    </xf>
    <xf numFmtId="3" fontId="6" fillId="0" borderId="0" xfId="1" applyNumberFormat="1" applyFont="1" applyAlignment="1" applyProtection="1">
      <alignment wrapText="1"/>
      <protection locked="0"/>
    </xf>
    <xf numFmtId="0" fontId="6" fillId="2" borderId="1" xfId="1" applyFont="1" applyFill="1" applyBorder="1" applyAlignment="1" applyProtection="1">
      <alignment horizontal="center" vertical="center" wrapText="1"/>
      <protection locked="0"/>
    </xf>
    <xf numFmtId="3" fontId="6" fillId="11" borderId="1" xfId="1" applyNumberFormat="1" applyFont="1" applyFill="1" applyBorder="1" applyAlignment="1" applyProtection="1">
      <alignment horizontal="center" vertical="center" wrapText="1"/>
      <protection locked="0"/>
    </xf>
    <xf numFmtId="44" fontId="9" fillId="0" borderId="0" xfId="77" applyFont="1" applyAlignment="1" applyProtection="1">
      <alignment wrapText="1"/>
      <protection locked="0"/>
    </xf>
    <xf numFmtId="0" fontId="15" fillId="11" borderId="1" xfId="0" applyFont="1" applyFill="1" applyBorder="1" applyAlignment="1">
      <alignment horizontal="center" vertical="center"/>
    </xf>
    <xf numFmtId="0" fontId="15" fillId="12" borderId="1" xfId="0" applyFont="1" applyFill="1" applyBorder="1" applyAlignment="1">
      <alignment horizontal="center" vertical="center"/>
    </xf>
    <xf numFmtId="0" fontId="15" fillId="7" borderId="1" xfId="0" applyFont="1" applyFill="1" applyBorder="1" applyAlignment="1">
      <alignment horizontal="center" vertical="center"/>
    </xf>
    <xf numFmtId="0" fontId="14" fillId="12" borderId="1" xfId="0" applyFont="1" applyFill="1" applyBorder="1" applyAlignment="1">
      <alignment horizontal="center" vertical="center"/>
    </xf>
    <xf numFmtId="0" fontId="15" fillId="12" borderId="1" xfId="0" applyFont="1" applyFill="1" applyBorder="1" applyAlignment="1">
      <alignment horizontal="center" vertical="center"/>
    </xf>
    <xf numFmtId="0" fontId="14" fillId="11" borderId="1" xfId="0" applyFont="1" applyFill="1" applyBorder="1" applyAlignment="1">
      <alignment horizontal="center" vertical="center"/>
    </xf>
    <xf numFmtId="0" fontId="15" fillId="11" borderId="1" xfId="0" applyFont="1" applyFill="1" applyBorder="1" applyAlignment="1">
      <alignment horizontal="center" vertical="center"/>
    </xf>
    <xf numFmtId="0" fontId="9" fillId="11"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169" fontId="11" fillId="11"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15" fillId="14" borderId="1" xfId="0" applyFont="1" applyFill="1" applyBorder="1" applyAlignment="1">
      <alignment horizontal="center" vertical="center"/>
    </xf>
    <xf numFmtId="0" fontId="9" fillId="14"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8" fillId="9" borderId="5" xfId="1" applyFont="1" applyFill="1" applyBorder="1" applyAlignment="1" applyProtection="1">
      <protection locked="0"/>
    </xf>
    <xf numFmtId="0" fontId="8" fillId="9" borderId="6" xfId="1" applyFont="1" applyFill="1" applyBorder="1" applyAlignment="1" applyProtection="1">
      <protection locked="0"/>
    </xf>
    <xf numFmtId="0" fontId="8" fillId="9" borderId="7" xfId="1" applyFont="1" applyFill="1" applyBorder="1" applyAlignment="1" applyProtection="1">
      <protection locked="0"/>
    </xf>
    <xf numFmtId="165" fontId="6" fillId="15" borderId="1" xfId="3" applyFont="1" applyFill="1" applyBorder="1" applyAlignment="1" applyProtection="1">
      <alignment horizontal="center" vertical="center" wrapText="1"/>
    </xf>
    <xf numFmtId="0" fontId="6" fillId="2" borderId="1" xfId="1" applyFont="1" applyFill="1" applyBorder="1" applyAlignment="1">
      <alignment horizontal="center" vertical="center" wrapText="1"/>
    </xf>
    <xf numFmtId="166" fontId="25" fillId="2" borderId="1" xfId="1" applyNumberFormat="1" applyFont="1" applyFill="1" applyBorder="1" applyAlignment="1">
      <alignment horizontal="center" vertical="center" wrapText="1"/>
    </xf>
    <xf numFmtId="0" fontId="8" fillId="2" borderId="1" xfId="1" applyFont="1" applyFill="1" applyBorder="1" applyAlignment="1" applyProtection="1">
      <alignment horizontal="center" vertical="center" wrapText="1"/>
      <protection locked="0"/>
    </xf>
    <xf numFmtId="44" fontId="6" fillId="0" borderId="0" xfId="5" applyFont="1" applyAlignment="1" applyProtection="1">
      <alignment wrapText="1"/>
      <protection locked="0"/>
    </xf>
    <xf numFmtId="168" fontId="6" fillId="2" borderId="5" xfId="3" applyNumberFormat="1" applyFont="1" applyFill="1" applyBorder="1" applyAlignment="1" applyProtection="1">
      <alignment horizontal="center" vertical="center" wrapText="1"/>
    </xf>
    <xf numFmtId="44" fontId="6" fillId="8" borderId="5" xfId="9" applyFont="1" applyFill="1" applyBorder="1" applyAlignment="1">
      <alignment vertical="center" wrapText="1"/>
    </xf>
    <xf numFmtId="44" fontId="6" fillId="0" borderId="0" xfId="5" applyFont="1" applyAlignment="1">
      <alignment wrapText="1"/>
    </xf>
    <xf numFmtId="168" fontId="25" fillId="9" borderId="3" xfId="1" applyNumberFormat="1" applyFont="1" applyFill="1" applyBorder="1" applyAlignment="1" applyProtection="1">
      <alignment horizontal="right"/>
      <protection locked="0"/>
    </xf>
    <xf numFmtId="169" fontId="12" fillId="8" borderId="1" xfId="0" applyNumberFormat="1" applyFont="1" applyFill="1" applyBorder="1" applyAlignment="1">
      <alignment horizontal="center" vertical="center"/>
    </xf>
    <xf numFmtId="169" fontId="28" fillId="8" borderId="1" xfId="0" applyNumberFormat="1" applyFont="1" applyFill="1" applyBorder="1" applyAlignment="1">
      <alignment horizontal="center" vertical="center"/>
    </xf>
    <xf numFmtId="0" fontId="0" fillId="0" borderId="1" xfId="0" applyBorder="1" applyAlignment="1">
      <alignment horizontal="center" vertical="center"/>
    </xf>
    <xf numFmtId="0" fontId="0" fillId="11" borderId="1" xfId="0" applyFill="1" applyBorder="1" applyAlignment="1">
      <alignment horizontal="center" vertical="center"/>
    </xf>
    <xf numFmtId="0" fontId="6" fillId="11" borderId="0" xfId="1" applyFont="1" applyFill="1" applyAlignment="1">
      <alignment wrapText="1"/>
    </xf>
    <xf numFmtId="0" fontId="15" fillId="16" borderId="1" xfId="0" applyFont="1" applyFill="1" applyBorder="1" applyAlignment="1">
      <alignment horizontal="center" vertical="center"/>
    </xf>
    <xf numFmtId="0" fontId="16" fillId="16" borderId="1" xfId="0" applyFont="1" applyFill="1" applyBorder="1" applyAlignment="1">
      <alignment horizontal="center" vertical="center" wrapText="1"/>
    </xf>
    <xf numFmtId="0" fontId="15" fillId="12" borderId="1" xfId="0" applyFont="1" applyFill="1" applyBorder="1" applyAlignment="1">
      <alignment horizontal="center" vertical="center"/>
    </xf>
    <xf numFmtId="0" fontId="8" fillId="11" borderId="1" xfId="0" applyFont="1" applyFill="1" applyBorder="1" applyAlignment="1">
      <alignment horizontal="center" vertical="center" shrinkToFit="1"/>
    </xf>
    <xf numFmtId="0" fontId="8" fillId="11" borderId="1"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32" fillId="12" borderId="1" xfId="0" applyFont="1" applyFill="1" applyBorder="1" applyAlignment="1">
      <alignment horizontal="center" vertical="center" wrapText="1" shrinkToFit="1"/>
    </xf>
    <xf numFmtId="0" fontId="25" fillId="12"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8" fillId="11" borderId="1" xfId="0" applyFont="1" applyFill="1" applyBorder="1" applyAlignment="1">
      <alignment horizontal="left" vertical="center" wrapText="1" shrinkToFit="1"/>
    </xf>
    <xf numFmtId="0" fontId="6" fillId="11" borderId="1" xfId="0" applyFont="1" applyFill="1" applyBorder="1" applyAlignment="1">
      <alignment horizontal="left" vertical="center" wrapText="1"/>
    </xf>
    <xf numFmtId="0" fontId="35" fillId="11" borderId="1" xfId="0" applyFont="1" applyFill="1" applyBorder="1" applyAlignment="1">
      <alignment horizontal="left" vertical="center" wrapText="1" shrinkToFit="1"/>
    </xf>
    <xf numFmtId="0" fontId="9" fillId="11" borderId="1" xfId="0" applyFont="1" applyFill="1" applyBorder="1" applyAlignment="1">
      <alignment horizontal="left" vertical="center" wrapText="1"/>
    </xf>
    <xf numFmtId="0" fontId="36" fillId="11" borderId="1" xfId="0" applyFont="1" applyFill="1" applyBorder="1" applyAlignment="1">
      <alignment horizontal="left" vertical="center" wrapText="1" shrinkToFit="1"/>
    </xf>
    <xf numFmtId="0" fontId="32" fillId="11" borderId="1" xfId="0" applyFont="1" applyFill="1" applyBorder="1" applyAlignment="1">
      <alignment horizontal="left" vertical="center" wrapText="1" shrinkToFit="1"/>
    </xf>
    <xf numFmtId="0" fontId="32" fillId="12" borderId="1" xfId="0" applyFont="1" applyFill="1" applyBorder="1" applyAlignment="1">
      <alignment horizontal="left" vertical="center" wrapText="1" shrinkToFit="1"/>
    </xf>
    <xf numFmtId="0" fontId="9" fillId="12" borderId="1" xfId="0" applyFont="1" applyFill="1" applyBorder="1" applyAlignment="1">
      <alignment horizontal="left" vertical="center" wrapText="1"/>
    </xf>
    <xf numFmtId="0" fontId="6" fillId="12" borderId="1" xfId="0" applyFont="1" applyFill="1" applyBorder="1" applyAlignment="1">
      <alignment horizontal="left" vertical="center" wrapText="1"/>
    </xf>
    <xf numFmtId="0" fontId="39" fillId="11" borderId="1" xfId="0" applyFont="1" applyFill="1" applyBorder="1" applyAlignment="1">
      <alignment horizontal="left" vertical="center" wrapText="1"/>
    </xf>
    <xf numFmtId="0" fontId="30" fillId="11" borderId="1" xfId="0" applyFont="1" applyFill="1" applyBorder="1" applyAlignment="1">
      <alignment horizontal="left" vertical="center" wrapText="1"/>
    </xf>
    <xf numFmtId="0" fontId="40" fillId="11" borderId="1" xfId="0" applyFont="1" applyFill="1" applyBorder="1" applyAlignment="1">
      <alignment horizontal="left" vertical="center" wrapText="1" shrinkToFit="1"/>
    </xf>
    <xf numFmtId="0" fontId="8" fillId="12" borderId="1" xfId="0" applyFont="1" applyFill="1" applyBorder="1" applyAlignment="1">
      <alignment horizontal="left" vertical="center" wrapText="1" shrinkToFit="1"/>
    </xf>
    <xf numFmtId="0" fontId="6" fillId="12" borderId="1" xfId="107" applyFont="1" applyFill="1" applyBorder="1" applyAlignment="1">
      <alignment horizontal="left" vertical="center" wrapText="1"/>
    </xf>
    <xf numFmtId="0" fontId="35" fillId="12" borderId="1" xfId="0" applyFont="1" applyFill="1" applyBorder="1" applyAlignment="1">
      <alignment horizontal="left" vertical="center" wrapText="1" shrinkToFit="1"/>
    </xf>
    <xf numFmtId="0" fontId="36" fillId="12" borderId="1" xfId="0" applyFont="1" applyFill="1" applyBorder="1" applyAlignment="1">
      <alignment horizontal="left" vertical="center" wrapText="1" shrinkToFit="1"/>
    </xf>
    <xf numFmtId="0" fontId="11" fillId="12" borderId="1" xfId="0" applyFont="1" applyFill="1" applyBorder="1" applyAlignment="1">
      <alignment horizontal="left" vertical="center" wrapText="1"/>
    </xf>
    <xf numFmtId="0" fontId="38" fillId="12" borderId="1" xfId="0" applyFont="1" applyFill="1" applyBorder="1" applyAlignment="1">
      <alignment horizontal="left" vertical="center" wrapText="1" shrinkToFit="1"/>
    </xf>
    <xf numFmtId="0" fontId="39" fillId="12" borderId="1" xfId="0" applyFont="1" applyFill="1" applyBorder="1" applyAlignment="1">
      <alignment horizontal="left" vertical="center" wrapText="1"/>
    </xf>
    <xf numFmtId="0" fontId="30" fillId="12" borderId="1" xfId="0" applyFont="1" applyFill="1" applyBorder="1" applyAlignment="1">
      <alignment horizontal="left" vertical="center" wrapText="1"/>
    </xf>
    <xf numFmtId="0" fontId="8" fillId="0" borderId="1" xfId="0" applyFont="1" applyFill="1" applyBorder="1" applyAlignment="1">
      <alignment horizontal="left" vertical="center" wrapText="1" shrinkToFit="1"/>
    </xf>
    <xf numFmtId="0" fontId="9"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1" fillId="11" borderId="1" xfId="0" applyFont="1" applyFill="1" applyBorder="1" applyAlignment="1">
      <alignment horizontal="center" vertical="center" wrapText="1"/>
    </xf>
    <xf numFmtId="0" fontId="40" fillId="12" borderId="1" xfId="0" applyFont="1" applyFill="1" applyBorder="1" applyAlignment="1">
      <alignment horizontal="center" vertical="center" wrapText="1"/>
    </xf>
    <xf numFmtId="0" fontId="6" fillId="11" borderId="1" xfId="0" applyFont="1" applyFill="1" applyBorder="1" applyAlignment="1">
      <alignment horizontal="center" vertical="center" shrinkToFit="1"/>
    </xf>
    <xf numFmtId="0" fontId="9" fillId="13" borderId="1" xfId="0" applyFont="1" applyFill="1" applyBorder="1" applyAlignment="1">
      <alignment horizontal="center" vertical="center" wrapText="1"/>
    </xf>
    <xf numFmtId="0" fontId="2" fillId="12" borderId="1" xfId="0" applyFont="1" applyFill="1" applyBorder="1" applyAlignment="1">
      <alignment horizontal="center" vertical="center" wrapText="1" shrinkToFit="1"/>
    </xf>
    <xf numFmtId="0" fontId="43" fillId="12" borderId="1" xfId="0" applyFont="1" applyFill="1" applyBorder="1" applyAlignment="1">
      <alignment horizontal="center" vertical="center" wrapText="1"/>
    </xf>
    <xf numFmtId="0" fontId="42" fillId="13" borderId="1" xfId="0" applyFont="1" applyFill="1" applyBorder="1" applyAlignment="1">
      <alignment horizontal="center" vertical="center" wrapText="1"/>
    </xf>
    <xf numFmtId="16" fontId="6" fillId="15" borderId="1" xfId="1" applyNumberFormat="1" applyFont="1" applyFill="1" applyBorder="1" applyAlignment="1">
      <alignment vertical="center" wrapText="1"/>
    </xf>
    <xf numFmtId="14" fontId="6" fillId="15" borderId="1" xfId="1" applyNumberFormat="1" applyFont="1" applyFill="1" applyBorder="1" applyAlignment="1">
      <alignment vertical="center" wrapText="1"/>
    </xf>
    <xf numFmtId="0" fontId="6" fillId="15" borderId="1" xfId="1" applyFont="1" applyFill="1" applyBorder="1" applyAlignment="1">
      <alignment vertical="center" wrapText="1"/>
    </xf>
    <xf numFmtId="16" fontId="6" fillId="15" borderId="1" xfId="1" applyNumberFormat="1" applyFont="1" applyFill="1" applyBorder="1" applyAlignment="1">
      <alignment horizontal="center" vertical="center" wrapText="1"/>
    </xf>
    <xf numFmtId="14" fontId="6" fillId="15" borderId="1" xfId="1" applyNumberFormat="1" applyFont="1" applyFill="1" applyBorder="1" applyAlignment="1">
      <alignment horizontal="center" vertical="center" wrapText="1"/>
    </xf>
    <xf numFmtId="0" fontId="6" fillId="0" borderId="1" xfId="1" applyFont="1" applyBorder="1" applyAlignment="1">
      <alignment wrapText="1"/>
    </xf>
    <xf numFmtId="0" fontId="6" fillId="0" borderId="1" xfId="1" applyFont="1" applyBorder="1" applyAlignment="1">
      <alignment horizontal="center" vertical="center" wrapText="1"/>
    </xf>
    <xf numFmtId="0" fontId="6" fillId="7" borderId="1" xfId="1" applyFont="1" applyFill="1" applyBorder="1" applyAlignment="1">
      <alignment wrapText="1"/>
    </xf>
    <xf numFmtId="0" fontId="9" fillId="7" borderId="1" xfId="1" applyFont="1" applyFill="1" applyBorder="1" applyAlignment="1">
      <alignment horizontal="center" wrapText="1"/>
    </xf>
    <xf numFmtId="0" fontId="6" fillId="7" borderId="1" xfId="1" applyFont="1" applyFill="1" applyBorder="1" applyAlignment="1">
      <alignment horizontal="center" wrapText="1"/>
    </xf>
    <xf numFmtId="0" fontId="6" fillId="7" borderId="1" xfId="1" applyFont="1" applyFill="1" applyBorder="1" applyAlignment="1">
      <alignment horizontal="center" vertical="center" wrapText="1"/>
    </xf>
    <xf numFmtId="0" fontId="15" fillId="12" borderId="1" xfId="0" applyFont="1" applyFill="1" applyBorder="1" applyAlignment="1">
      <alignment horizontal="center" vertical="center"/>
    </xf>
    <xf numFmtId="0" fontId="15" fillId="11" borderId="1" xfId="0" applyFont="1" applyFill="1" applyBorder="1" applyAlignment="1">
      <alignment horizontal="center" vertical="center"/>
    </xf>
    <xf numFmtId="0" fontId="15" fillId="12" borderId="1" xfId="0" applyFont="1" applyFill="1" applyBorder="1" applyAlignment="1">
      <alignment horizontal="center" vertical="center"/>
    </xf>
    <xf numFmtId="41" fontId="6" fillId="0" borderId="7" xfId="0" applyNumberFormat="1" applyFont="1" applyBorder="1" applyAlignment="1" applyProtection="1">
      <alignment horizontal="center" vertical="center"/>
      <protection locked="0"/>
    </xf>
    <xf numFmtId="41" fontId="6" fillId="7" borderId="7" xfId="0" applyNumberFormat="1" applyFont="1" applyFill="1" applyBorder="1" applyAlignment="1" applyProtection="1">
      <alignment horizontal="center" vertical="center"/>
      <protection locked="0"/>
    </xf>
    <xf numFmtId="0" fontId="15" fillId="17" borderId="1" xfId="0" applyFont="1" applyFill="1" applyBorder="1" applyAlignment="1">
      <alignment horizontal="center" vertical="center"/>
    </xf>
    <xf numFmtId="0" fontId="9" fillId="17"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169" fontId="11" fillId="17" borderId="1" xfId="0" applyNumberFormat="1" applyFont="1" applyFill="1" applyBorder="1" applyAlignment="1">
      <alignment horizontal="center" vertical="center"/>
    </xf>
    <xf numFmtId="0" fontId="8" fillId="0" borderId="0" xfId="1" applyFont="1" applyFill="1" applyAlignment="1">
      <alignment horizontal="center" vertical="center" wrapText="1"/>
    </xf>
    <xf numFmtId="4" fontId="8" fillId="0" borderId="0" xfId="1" applyNumberFormat="1" applyFont="1" applyFill="1" applyAlignment="1">
      <alignment horizontal="center" vertical="center" wrapText="1"/>
    </xf>
    <xf numFmtId="44" fontId="8" fillId="0" borderId="0" xfId="5" applyFont="1" applyFill="1" applyAlignment="1">
      <alignment vertical="center" wrapText="1"/>
    </xf>
    <xf numFmtId="0" fontId="8" fillId="0" borderId="0" xfId="1" applyFont="1" applyFill="1" applyAlignment="1" applyProtection="1">
      <alignment wrapText="1"/>
      <protection locked="0"/>
    </xf>
    <xf numFmtId="3" fontId="8" fillId="0" borderId="0" xfId="1" applyNumberFormat="1" applyFont="1" applyAlignment="1" applyProtection="1">
      <alignment wrapText="1"/>
      <protection locked="0"/>
    </xf>
    <xf numFmtId="44" fontId="8" fillId="0" borderId="0" xfId="5" applyFont="1" applyFill="1" applyAlignment="1" applyProtection="1">
      <alignment wrapText="1"/>
      <protection locked="0"/>
    </xf>
    <xf numFmtId="0" fontId="8" fillId="0" borderId="0" xfId="1" applyFont="1" applyAlignment="1">
      <alignment wrapText="1"/>
    </xf>
    <xf numFmtId="44" fontId="6" fillId="0" borderId="0" xfId="9" applyFont="1" applyAlignment="1" applyProtection="1">
      <alignment wrapText="1"/>
      <protection locked="0"/>
    </xf>
    <xf numFmtId="0" fontId="6" fillId="2" borderId="5" xfId="1" applyFont="1" applyFill="1" applyBorder="1" applyAlignment="1" applyProtection="1">
      <alignment horizontal="center" vertical="center" wrapText="1"/>
      <protection locked="0"/>
    </xf>
    <xf numFmtId="3" fontId="6" fillId="3" borderId="5" xfId="1" applyNumberFormat="1" applyFont="1" applyFill="1" applyBorder="1" applyAlignment="1" applyProtection="1">
      <alignment horizontal="center" vertical="center" wrapText="1"/>
      <protection locked="0"/>
    </xf>
    <xf numFmtId="0" fontId="9" fillId="0" borderId="0" xfId="1" applyFont="1" applyAlignment="1" applyProtection="1">
      <alignment wrapText="1"/>
      <protection locked="0"/>
    </xf>
    <xf numFmtId="0" fontId="9" fillId="0" borderId="0" xfId="1" applyFont="1" applyAlignment="1">
      <alignment wrapText="1"/>
    </xf>
    <xf numFmtId="0" fontId="9" fillId="2" borderId="1" xfId="1" applyFont="1" applyFill="1" applyBorder="1" applyAlignment="1" applyProtection="1">
      <alignment horizontal="center" vertical="center" wrapText="1"/>
      <protection locked="0"/>
    </xf>
    <xf numFmtId="3" fontId="9" fillId="11" borderId="1" xfId="1" applyNumberFormat="1" applyFont="1" applyFill="1" applyBorder="1" applyAlignment="1" applyProtection="1">
      <alignment horizontal="center" vertical="center" wrapText="1"/>
      <protection locked="0"/>
    </xf>
    <xf numFmtId="3" fontId="9" fillId="0" borderId="1" xfId="1" applyNumberFormat="1" applyFont="1" applyBorder="1" applyAlignment="1" applyProtection="1">
      <alignment horizontal="center" vertical="center" wrapText="1"/>
      <protection locked="0"/>
    </xf>
    <xf numFmtId="44" fontId="6" fillId="0" borderId="0" xfId="9" applyFont="1" applyBorder="1" applyAlignment="1" applyProtection="1">
      <alignment wrapText="1"/>
      <protection locked="0"/>
    </xf>
    <xf numFmtId="44" fontId="6" fillId="0" borderId="0" xfId="9" applyFont="1" applyFill="1" applyBorder="1" applyAlignment="1" applyProtection="1">
      <alignment wrapText="1"/>
      <protection locked="0"/>
    </xf>
    <xf numFmtId="166" fontId="6" fillId="0" borderId="0" xfId="1" applyNumberFormat="1" applyFont="1" applyFill="1" applyAlignment="1" applyProtection="1">
      <alignment wrapText="1"/>
      <protection locked="0"/>
    </xf>
    <xf numFmtId="169" fontId="6" fillId="0" borderId="0" xfId="1" applyNumberFormat="1" applyFont="1" applyAlignment="1" applyProtection="1">
      <alignment wrapText="1"/>
      <protection locked="0"/>
    </xf>
    <xf numFmtId="44" fontId="6" fillId="0" borderId="0" xfId="5" applyFont="1" applyFill="1" applyAlignment="1">
      <alignment horizontal="center" vertical="center" wrapText="1"/>
    </xf>
    <xf numFmtId="44" fontId="9" fillId="0" borderId="0" xfId="5" applyFont="1" applyAlignment="1" applyProtection="1">
      <alignment wrapText="1"/>
      <protection locked="0"/>
    </xf>
    <xf numFmtId="0" fontId="6" fillId="0" borderId="0" xfId="5" applyNumberFormat="1" applyFont="1" applyFill="1" applyAlignment="1" applyProtection="1">
      <alignment wrapText="1"/>
      <protection locked="0"/>
    </xf>
    <xf numFmtId="44" fontId="9" fillId="11" borderId="0" xfId="5" applyFont="1" applyFill="1" applyAlignment="1" applyProtection="1">
      <alignment wrapText="1"/>
      <protection locked="0"/>
    </xf>
    <xf numFmtId="14" fontId="9" fillId="15" borderId="1" xfId="1" applyNumberFormat="1" applyFont="1" applyFill="1" applyBorder="1" applyAlignment="1" applyProtection="1">
      <alignment horizontal="center" vertical="center" wrapText="1"/>
      <protection locked="0"/>
    </xf>
    <xf numFmtId="0" fontId="9" fillId="15" borderId="1" xfId="1" applyFont="1" applyFill="1" applyBorder="1" applyAlignment="1" applyProtection="1">
      <alignment horizontal="center" vertical="center" wrapText="1"/>
      <protection locked="0"/>
    </xf>
    <xf numFmtId="44" fontId="48" fillId="0" borderId="0" xfId="9" applyFont="1" applyAlignment="1">
      <alignment horizontal="center"/>
    </xf>
    <xf numFmtId="169" fontId="9" fillId="0" borderId="0" xfId="1" applyNumberFormat="1" applyFont="1" applyAlignment="1" applyProtection="1">
      <alignment wrapText="1"/>
      <protection locked="0"/>
    </xf>
    <xf numFmtId="44" fontId="4" fillId="0" borderId="0" xfId="9" applyFont="1" applyAlignment="1">
      <alignment horizontal="center"/>
    </xf>
    <xf numFmtId="14" fontId="6" fillId="15" borderId="1" xfId="1" applyNumberFormat="1" applyFont="1" applyFill="1" applyBorder="1" applyAlignment="1" applyProtection="1">
      <alignment horizontal="center" vertical="center" wrapText="1"/>
      <protection locked="0"/>
    </xf>
    <xf numFmtId="3" fontId="9" fillId="5" borderId="1" xfId="1" applyNumberFormat="1" applyFont="1" applyFill="1" applyBorder="1" applyAlignment="1" applyProtection="1">
      <alignment horizontal="center" vertical="center" wrapText="1"/>
      <protection locked="0"/>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12" borderId="2"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16" fillId="12"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8" fillId="7" borderId="1" xfId="0" applyFont="1" applyFill="1" applyBorder="1" applyAlignment="1">
      <alignment horizontal="center" vertical="center"/>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15" fillId="11" borderId="1" xfId="0" applyFont="1" applyFill="1" applyBorder="1" applyAlignment="1">
      <alignment horizontal="center" vertical="center"/>
    </xf>
    <xf numFmtId="0" fontId="16" fillId="7" borderId="3" xfId="0" applyFont="1" applyFill="1" applyBorder="1" applyAlignment="1">
      <alignment horizontal="center" vertical="center" wrapText="1"/>
    </xf>
    <xf numFmtId="0" fontId="14" fillId="11" borderId="1" xfId="0" applyFont="1" applyFill="1" applyBorder="1" applyAlignment="1">
      <alignment horizontal="center" vertical="center"/>
    </xf>
    <xf numFmtId="0" fontId="14" fillId="7" borderId="1" xfId="0" applyFont="1" applyFill="1" applyBorder="1" applyAlignment="1">
      <alignment horizontal="center" vertical="center"/>
    </xf>
    <xf numFmtId="0" fontId="14" fillId="12" borderId="1" xfId="0" applyFont="1" applyFill="1" applyBorder="1" applyAlignment="1">
      <alignment horizontal="center" vertical="center"/>
    </xf>
    <xf numFmtId="0" fontId="14" fillId="12" borderId="2" xfId="0" applyFont="1" applyFill="1" applyBorder="1" applyAlignment="1">
      <alignment horizontal="center" vertical="center"/>
    </xf>
    <xf numFmtId="0" fontId="14" fillId="12" borderId="3" xfId="0" applyFont="1" applyFill="1" applyBorder="1" applyAlignment="1">
      <alignment horizontal="center" vertical="center"/>
    </xf>
    <xf numFmtId="0" fontId="14" fillId="12" borderId="4" xfId="0" applyFont="1" applyFill="1" applyBorder="1" applyAlignment="1">
      <alignment horizontal="center" vertical="center"/>
    </xf>
    <xf numFmtId="0" fontId="15" fillId="12" borderId="1" xfId="0" applyFont="1" applyFill="1" applyBorder="1" applyAlignment="1">
      <alignment horizontal="center" vertical="center"/>
    </xf>
    <xf numFmtId="0" fontId="14" fillId="7" borderId="2" xfId="0" applyFont="1" applyFill="1" applyBorder="1" applyAlignment="1">
      <alignment horizontal="center" vertical="center"/>
    </xf>
    <xf numFmtId="0" fontId="14" fillId="7" borderId="4" xfId="0" applyFont="1" applyFill="1" applyBorder="1" applyAlignment="1">
      <alignment horizontal="center" vertical="center"/>
    </xf>
    <xf numFmtId="0" fontId="15" fillId="7" borderId="1" xfId="0" applyFont="1" applyFill="1" applyBorder="1" applyAlignment="1">
      <alignment horizontal="center" vertical="center"/>
    </xf>
    <xf numFmtId="3" fontId="6" fillId="5" borderId="1" xfId="1" applyNumberFormat="1" applyFont="1" applyFill="1" applyBorder="1" applyAlignment="1" applyProtection="1">
      <alignment horizontal="center" vertical="center" wrapText="1"/>
      <protection locked="0"/>
    </xf>
    <xf numFmtId="0" fontId="6" fillId="8" borderId="1" xfId="0" applyNumberFormat="1" applyFont="1" applyFill="1" applyBorder="1" applyAlignment="1">
      <alignment horizontal="left" vertical="center" wrapText="1"/>
    </xf>
    <xf numFmtId="0" fontId="6" fillId="6" borderId="1" xfId="0" applyNumberFormat="1" applyFont="1" applyFill="1" applyBorder="1" applyAlignment="1">
      <alignment horizontal="left" vertical="center" wrapText="1"/>
    </xf>
    <xf numFmtId="0" fontId="6" fillId="7" borderId="2" xfId="1" applyFont="1" applyFill="1" applyBorder="1" applyAlignment="1">
      <alignment horizontal="center" vertical="center" wrapText="1"/>
    </xf>
    <xf numFmtId="0" fontId="6" fillId="7" borderId="4" xfId="1" applyFont="1" applyFill="1" applyBorder="1" applyAlignment="1">
      <alignment horizontal="center" vertical="center" wrapText="1"/>
    </xf>
    <xf numFmtId="3" fontId="6" fillId="18" borderId="7" xfId="1" applyNumberFormat="1" applyFont="1" applyFill="1" applyBorder="1" applyAlignment="1" applyProtection="1">
      <alignment horizontal="center" vertical="center" wrapText="1"/>
      <protection locked="0"/>
    </xf>
    <xf numFmtId="3" fontId="6" fillId="18" borderId="1" xfId="1" applyNumberFormat="1" applyFont="1" applyFill="1" applyBorder="1" applyAlignment="1" applyProtection="1">
      <alignment horizontal="center" vertical="center" wrapText="1"/>
      <protection locked="0"/>
    </xf>
    <xf numFmtId="3" fontId="9" fillId="18" borderId="1" xfId="1" applyNumberFormat="1" applyFont="1" applyFill="1" applyBorder="1" applyAlignment="1" applyProtection="1">
      <alignment horizontal="center" vertical="center" wrapText="1"/>
      <protection locked="0"/>
    </xf>
    <xf numFmtId="0" fontId="6" fillId="6" borderId="5" xfId="0" applyNumberFormat="1" applyFont="1" applyFill="1" applyBorder="1" applyAlignment="1">
      <alignment horizontal="left" vertical="center" wrapText="1"/>
    </xf>
    <xf numFmtId="3" fontId="9" fillId="18" borderId="2" xfId="1" applyNumberFormat="1" applyFont="1" applyFill="1" applyBorder="1" applyAlignment="1" applyProtection="1">
      <alignment horizontal="center" vertical="center" wrapText="1"/>
      <protection locked="0"/>
    </xf>
    <xf numFmtId="3" fontId="9" fillId="18" borderId="4" xfId="1" applyNumberFormat="1" applyFont="1" applyFill="1" applyBorder="1" applyAlignment="1" applyProtection="1">
      <alignment horizontal="center" vertical="center" wrapText="1"/>
      <protection locked="0"/>
    </xf>
    <xf numFmtId="3" fontId="9" fillId="5" borderId="2" xfId="1" applyNumberFormat="1" applyFont="1" applyFill="1" applyBorder="1" applyAlignment="1" applyProtection="1">
      <alignment horizontal="center" vertical="center" wrapText="1"/>
      <protection locked="0"/>
    </xf>
    <xf numFmtId="3" fontId="9" fillId="5" borderId="4" xfId="1" applyNumberFormat="1" applyFont="1" applyFill="1" applyBorder="1" applyAlignment="1" applyProtection="1">
      <alignment horizontal="center" vertical="center" wrapText="1"/>
      <protection locked="0"/>
    </xf>
    <xf numFmtId="0" fontId="8" fillId="9" borderId="1" xfId="1" applyFont="1" applyFill="1" applyBorder="1" applyAlignment="1">
      <alignment horizontal="center" vertical="center" wrapText="1"/>
    </xf>
    <xf numFmtId="0" fontId="8" fillId="9" borderId="5" xfId="1" applyFont="1" applyFill="1" applyBorder="1" applyAlignment="1" applyProtection="1">
      <alignment horizontal="left"/>
      <protection locked="0"/>
    </xf>
    <xf numFmtId="0" fontId="8" fillId="9" borderId="6" xfId="1" applyFont="1" applyFill="1" applyBorder="1" applyAlignment="1" applyProtection="1">
      <alignment horizontal="left"/>
      <protection locked="0"/>
    </xf>
    <xf numFmtId="0" fontId="8" fillId="9" borderId="7" xfId="1" applyFont="1" applyFill="1" applyBorder="1" applyAlignment="1" applyProtection="1">
      <alignment horizontal="left"/>
      <protection locked="0"/>
    </xf>
    <xf numFmtId="0" fontId="6" fillId="6" borderId="6" xfId="0" applyNumberFormat="1" applyFont="1" applyFill="1" applyBorder="1" applyAlignment="1">
      <alignment horizontal="left" vertical="center" wrapText="1"/>
    </xf>
    <xf numFmtId="0" fontId="6" fillId="6" borderId="7" xfId="0" applyNumberFormat="1" applyFont="1" applyFill="1" applyBorder="1" applyAlignment="1">
      <alignment horizontal="left" vertical="center" wrapText="1"/>
    </xf>
    <xf numFmtId="0" fontId="6" fillId="6" borderId="1" xfId="0" applyNumberFormat="1" applyFont="1" applyFill="1" applyBorder="1" applyAlignment="1">
      <alignment horizontal="center" vertical="center" wrapText="1"/>
    </xf>
    <xf numFmtId="0" fontId="8" fillId="9" borderId="5" xfId="1" applyFont="1" applyFill="1" applyBorder="1" applyAlignment="1">
      <alignment horizontal="center" vertical="center" wrapText="1"/>
    </xf>
    <xf numFmtId="0" fontId="8" fillId="9" borderId="6" xfId="1" applyFont="1" applyFill="1" applyBorder="1" applyAlignment="1">
      <alignment horizontal="center" vertical="center" wrapText="1"/>
    </xf>
    <xf numFmtId="0" fontId="8" fillId="9" borderId="7" xfId="1" applyFont="1" applyFill="1" applyBorder="1" applyAlignment="1">
      <alignment horizontal="center" vertical="center" wrapText="1"/>
    </xf>
    <xf numFmtId="0" fontId="27" fillId="14" borderId="5" xfId="0" applyNumberFormat="1" applyFont="1" applyFill="1" applyBorder="1" applyAlignment="1">
      <alignment horizontal="center" vertical="center" wrapText="1"/>
    </xf>
    <xf numFmtId="0" fontId="27" fillId="14" borderId="6" xfId="0" applyNumberFormat="1" applyFont="1" applyFill="1" applyBorder="1" applyAlignment="1">
      <alignment horizontal="center" vertical="center" wrapText="1"/>
    </xf>
    <xf numFmtId="0" fontId="27" fillId="14" borderId="7" xfId="0" applyNumberFormat="1" applyFont="1" applyFill="1" applyBorder="1" applyAlignment="1">
      <alignment horizontal="center" vertical="center" wrapText="1"/>
    </xf>
    <xf numFmtId="0" fontId="6" fillId="14" borderId="5" xfId="0" applyNumberFormat="1" applyFont="1" applyFill="1" applyBorder="1" applyAlignment="1">
      <alignment horizontal="center" vertical="center" wrapText="1"/>
    </xf>
    <xf numFmtId="0" fontId="6" fillId="14" borderId="6" xfId="0" applyNumberFormat="1" applyFont="1" applyFill="1" applyBorder="1" applyAlignment="1">
      <alignment horizontal="center" vertical="center" wrapText="1"/>
    </xf>
    <xf numFmtId="0" fontId="6" fillId="14" borderId="7" xfId="0" applyNumberFormat="1" applyFont="1" applyFill="1" applyBorder="1" applyAlignment="1">
      <alignment horizontal="center" vertical="center" wrapText="1"/>
    </xf>
    <xf numFmtId="0" fontId="6" fillId="14" borderId="1" xfId="0" applyNumberFormat="1" applyFont="1" applyFill="1" applyBorder="1" applyAlignment="1">
      <alignment horizontal="left" vertical="center" wrapText="1"/>
    </xf>
    <xf numFmtId="0" fontId="16" fillId="16" borderId="2" xfId="0" applyFont="1" applyFill="1" applyBorder="1" applyAlignment="1">
      <alignment horizontal="center" vertical="center" wrapText="1"/>
    </xf>
    <xf numFmtId="0" fontId="16" fillId="16" borderId="4" xfId="0" applyFont="1" applyFill="1" applyBorder="1" applyAlignment="1">
      <alignment horizontal="center" vertical="center" wrapText="1"/>
    </xf>
  </cellXfs>
  <cellStyles count="108">
    <cellStyle name="Hyperlink" xfId="107" xr:uid="{986C688E-0F42-40DE-8937-2F3BDDDB64F0}"/>
    <cellStyle name="Moeda" xfId="5" builtinId="4"/>
    <cellStyle name="Moeda 2" xfId="6" xr:uid="{00000000-0005-0000-0000-000001000000}"/>
    <cellStyle name="Moeda 2 2" xfId="10" xr:uid="{00000000-0005-0000-0000-000002000000}"/>
    <cellStyle name="Moeda 3" xfId="9" xr:uid="{00000000-0005-0000-0000-000003000000}"/>
    <cellStyle name="Moeda 3 2" xfId="17" xr:uid="{00000000-0005-0000-0000-000004000000}"/>
    <cellStyle name="Moeda 3 2 2" xfId="29" xr:uid="{00000000-0005-0000-0000-000004000000}"/>
    <cellStyle name="Moeda 3 2 2 2" xfId="77" xr:uid="{00000000-0005-0000-0000-000005000000}"/>
    <cellStyle name="Moeda 3 2 3" xfId="41" xr:uid="{00000000-0005-0000-0000-000004000000}"/>
    <cellStyle name="Moeda 3 2 3 2" xfId="89" xr:uid="{00000000-0005-0000-0000-000006000000}"/>
    <cellStyle name="Moeda 3 2 4" xfId="53" xr:uid="{00000000-0005-0000-0000-000004000000}"/>
    <cellStyle name="Moeda 3 2 4 2" xfId="101" xr:uid="{00000000-0005-0000-0000-000007000000}"/>
    <cellStyle name="Moeda 3 2 5" xfId="65" xr:uid="{00000000-0005-0000-0000-000004000000}"/>
    <cellStyle name="Moeda 3 3" xfId="23" xr:uid="{00000000-0005-0000-0000-000003000000}"/>
    <cellStyle name="Moeda 3 3 2" xfId="71" xr:uid="{00000000-0005-0000-0000-000008000000}"/>
    <cellStyle name="Moeda 3 4" xfId="35" xr:uid="{00000000-0005-0000-0000-000003000000}"/>
    <cellStyle name="Moeda 3 4 2" xfId="83" xr:uid="{00000000-0005-0000-0000-000009000000}"/>
    <cellStyle name="Moeda 3 5" xfId="47" xr:uid="{00000000-0005-0000-0000-000003000000}"/>
    <cellStyle name="Moeda 3 5 2" xfId="95" xr:uid="{00000000-0005-0000-0000-00000A000000}"/>
    <cellStyle name="Moeda 3 6" xfId="59" xr:uid="{00000000-0005-0000-0000-000003000000}"/>
    <cellStyle name="Moeda 4" xfId="14" xr:uid="{00000000-0005-0000-0000-000005000000}"/>
    <cellStyle name="Moeda 4 2" xfId="26" xr:uid="{00000000-0005-0000-0000-000005000000}"/>
    <cellStyle name="Moeda 4 2 2" xfId="74" xr:uid="{00000000-0005-0000-0000-00000C000000}"/>
    <cellStyle name="Moeda 4 3" xfId="38" xr:uid="{00000000-0005-0000-0000-000005000000}"/>
    <cellStyle name="Moeda 4 3 2" xfId="86" xr:uid="{00000000-0005-0000-0000-00000D000000}"/>
    <cellStyle name="Moeda 4 4" xfId="50" xr:uid="{00000000-0005-0000-0000-000005000000}"/>
    <cellStyle name="Moeda 4 4 2" xfId="98" xr:uid="{00000000-0005-0000-0000-00000E000000}"/>
    <cellStyle name="Moeda 4 5" xfId="62" xr:uid="{00000000-0005-0000-0000-00000B000000}"/>
    <cellStyle name="Moeda 5" xfId="20" xr:uid="{00000000-0005-0000-0000-000041000000}"/>
    <cellStyle name="Moeda 5 2" xfId="68" xr:uid="{00000000-0005-0000-0000-00000F000000}"/>
    <cellStyle name="Moeda 6" xfId="32" xr:uid="{00000000-0005-0000-0000-00004D000000}"/>
    <cellStyle name="Moeda 6 2" xfId="80" xr:uid="{00000000-0005-0000-0000-000010000000}"/>
    <cellStyle name="Moeda 7" xfId="44" xr:uid="{00000000-0005-0000-0000-000059000000}"/>
    <cellStyle name="Moeda 7 2" xfId="92" xr:uid="{00000000-0005-0000-0000-000011000000}"/>
    <cellStyle name="Moeda 8" xfId="56" xr:uid="{00000000-0005-0000-0000-000065000000}"/>
    <cellStyle name="Normal" xfId="0" builtinId="0"/>
    <cellStyle name="Normal 2" xfId="1" xr:uid="{00000000-0005-0000-0000-000007000000}"/>
    <cellStyle name="Normal 2 2" xfId="106" xr:uid="{574246C0-C506-487B-B991-F7A0C58597D6}"/>
    <cellStyle name="Normal 3" xfId="105" xr:uid="{F8FD4DB7-B1C1-4247-A16C-8960E6ED5C63}"/>
    <cellStyle name="Normal 4" xfId="104" xr:uid="{E9267A7B-4BAC-4BE8-A139-F27AB2185F01}"/>
    <cellStyle name="Porcentagem 2" xfId="13" xr:uid="{00000000-0005-0000-0000-000008000000}"/>
    <cellStyle name="Separador de milhares 2" xfId="2" xr:uid="{00000000-0005-0000-0000-000009000000}"/>
    <cellStyle name="Separador de milhares 2 2" xfId="8" xr:uid="{00000000-0005-0000-0000-00000A000000}"/>
    <cellStyle name="Separador de milhares 2 2 2" xfId="12" xr:uid="{00000000-0005-0000-0000-00000B000000}"/>
    <cellStyle name="Separador de milhares 2 2 2 2" xfId="19" xr:uid="{00000000-0005-0000-0000-00000C000000}"/>
    <cellStyle name="Separador de milhares 2 2 2 2 2" xfId="31" xr:uid="{00000000-0005-0000-0000-00000C000000}"/>
    <cellStyle name="Separador de milhares 2 2 2 2 2 2" xfId="79" xr:uid="{00000000-0005-0000-0000-000019000000}"/>
    <cellStyle name="Separador de milhares 2 2 2 2 3" xfId="43" xr:uid="{00000000-0005-0000-0000-00000C000000}"/>
    <cellStyle name="Separador de milhares 2 2 2 2 3 2" xfId="91" xr:uid="{00000000-0005-0000-0000-00001A000000}"/>
    <cellStyle name="Separador de milhares 2 2 2 2 4" xfId="55" xr:uid="{00000000-0005-0000-0000-00000C000000}"/>
    <cellStyle name="Separador de milhares 2 2 2 2 4 2" xfId="103" xr:uid="{00000000-0005-0000-0000-00001B000000}"/>
    <cellStyle name="Separador de milhares 2 2 2 2 5" xfId="67" xr:uid="{00000000-0005-0000-0000-000018000000}"/>
    <cellStyle name="Separador de milhares 2 2 2 3" xfId="25" xr:uid="{00000000-0005-0000-0000-00000B000000}"/>
    <cellStyle name="Separador de milhares 2 2 2 3 2" xfId="73" xr:uid="{00000000-0005-0000-0000-00001C000000}"/>
    <cellStyle name="Separador de milhares 2 2 2 4" xfId="37" xr:uid="{00000000-0005-0000-0000-00000B000000}"/>
    <cellStyle name="Separador de milhares 2 2 2 4 2" xfId="85" xr:uid="{00000000-0005-0000-0000-00001D000000}"/>
    <cellStyle name="Separador de milhares 2 2 2 5" xfId="49" xr:uid="{00000000-0005-0000-0000-00000B000000}"/>
    <cellStyle name="Separador de milhares 2 2 2 5 2" xfId="97" xr:uid="{00000000-0005-0000-0000-00001E000000}"/>
    <cellStyle name="Separador de milhares 2 2 2 6" xfId="61" xr:uid="{00000000-0005-0000-0000-000017000000}"/>
    <cellStyle name="Separador de milhares 2 2 3" xfId="16" xr:uid="{00000000-0005-0000-0000-00000D000000}"/>
    <cellStyle name="Separador de milhares 2 2 3 2" xfId="28" xr:uid="{00000000-0005-0000-0000-00000D000000}"/>
    <cellStyle name="Separador de milhares 2 2 3 2 2" xfId="76" xr:uid="{00000000-0005-0000-0000-000020000000}"/>
    <cellStyle name="Separador de milhares 2 2 3 3" xfId="40" xr:uid="{00000000-0005-0000-0000-00000D000000}"/>
    <cellStyle name="Separador de milhares 2 2 3 3 2" xfId="88" xr:uid="{00000000-0005-0000-0000-000021000000}"/>
    <cellStyle name="Separador de milhares 2 2 3 4" xfId="52" xr:uid="{00000000-0005-0000-0000-00000D000000}"/>
    <cellStyle name="Separador de milhares 2 2 3 4 2" xfId="100" xr:uid="{00000000-0005-0000-0000-000022000000}"/>
    <cellStyle name="Separador de milhares 2 2 3 5" xfId="64" xr:uid="{00000000-0005-0000-0000-00001F000000}"/>
    <cellStyle name="Separador de milhares 2 2 4" xfId="22" xr:uid="{00000000-0005-0000-0000-00000A000000}"/>
    <cellStyle name="Separador de milhares 2 2 4 2" xfId="70" xr:uid="{00000000-0005-0000-0000-000023000000}"/>
    <cellStyle name="Separador de milhares 2 2 5" xfId="34" xr:uid="{00000000-0005-0000-0000-00000A000000}"/>
    <cellStyle name="Separador de milhares 2 2 5 2" xfId="82" xr:uid="{00000000-0005-0000-0000-000024000000}"/>
    <cellStyle name="Separador de milhares 2 2 6" xfId="46" xr:uid="{00000000-0005-0000-0000-00000A000000}"/>
    <cellStyle name="Separador de milhares 2 2 6 2" xfId="94" xr:uid="{00000000-0005-0000-0000-000025000000}"/>
    <cellStyle name="Separador de milhares 2 2 7" xfId="58" xr:uid="{00000000-0005-0000-0000-000016000000}"/>
    <cellStyle name="Separador de milhares 2 3" xfId="7" xr:uid="{00000000-0005-0000-0000-00000E000000}"/>
    <cellStyle name="Separador de milhares 2 3 2" xfId="11" xr:uid="{00000000-0005-0000-0000-00000F000000}"/>
    <cellStyle name="Separador de milhares 2 3 2 2" xfId="18" xr:uid="{00000000-0005-0000-0000-000010000000}"/>
    <cellStyle name="Separador de milhares 2 3 2 2 2" xfId="30" xr:uid="{00000000-0005-0000-0000-000010000000}"/>
    <cellStyle name="Separador de milhares 2 3 2 2 2 2" xfId="78" xr:uid="{00000000-0005-0000-0000-000029000000}"/>
    <cellStyle name="Separador de milhares 2 3 2 2 3" xfId="42" xr:uid="{00000000-0005-0000-0000-000010000000}"/>
    <cellStyle name="Separador de milhares 2 3 2 2 3 2" xfId="90" xr:uid="{00000000-0005-0000-0000-00002A000000}"/>
    <cellStyle name="Separador de milhares 2 3 2 2 4" xfId="54" xr:uid="{00000000-0005-0000-0000-000010000000}"/>
    <cellStyle name="Separador de milhares 2 3 2 2 4 2" xfId="102" xr:uid="{00000000-0005-0000-0000-00002B000000}"/>
    <cellStyle name="Separador de milhares 2 3 2 2 5" xfId="66" xr:uid="{00000000-0005-0000-0000-000028000000}"/>
    <cellStyle name="Separador de milhares 2 3 2 3" xfId="24" xr:uid="{00000000-0005-0000-0000-00000F000000}"/>
    <cellStyle name="Separador de milhares 2 3 2 3 2" xfId="72" xr:uid="{00000000-0005-0000-0000-00002C000000}"/>
    <cellStyle name="Separador de milhares 2 3 2 4" xfId="36" xr:uid="{00000000-0005-0000-0000-00000F000000}"/>
    <cellStyle name="Separador de milhares 2 3 2 4 2" xfId="84" xr:uid="{00000000-0005-0000-0000-00002D000000}"/>
    <cellStyle name="Separador de milhares 2 3 2 5" xfId="48" xr:uid="{00000000-0005-0000-0000-00000F000000}"/>
    <cellStyle name="Separador de milhares 2 3 2 5 2" xfId="96" xr:uid="{00000000-0005-0000-0000-00002E000000}"/>
    <cellStyle name="Separador de milhares 2 3 2 6" xfId="60" xr:uid="{00000000-0005-0000-0000-000027000000}"/>
    <cellStyle name="Separador de milhares 2 3 3" xfId="15" xr:uid="{00000000-0005-0000-0000-000011000000}"/>
    <cellStyle name="Separador de milhares 2 3 3 2" xfId="27" xr:uid="{00000000-0005-0000-0000-000011000000}"/>
    <cellStyle name="Separador de milhares 2 3 3 2 2" xfId="75" xr:uid="{00000000-0005-0000-0000-000030000000}"/>
    <cellStyle name="Separador de milhares 2 3 3 3" xfId="39" xr:uid="{00000000-0005-0000-0000-000011000000}"/>
    <cellStyle name="Separador de milhares 2 3 3 3 2" xfId="87" xr:uid="{00000000-0005-0000-0000-000031000000}"/>
    <cellStyle name="Separador de milhares 2 3 3 4" xfId="51" xr:uid="{00000000-0005-0000-0000-000011000000}"/>
    <cellStyle name="Separador de milhares 2 3 3 4 2" xfId="99" xr:uid="{00000000-0005-0000-0000-000032000000}"/>
    <cellStyle name="Separador de milhares 2 3 3 5" xfId="63" xr:uid="{00000000-0005-0000-0000-00002F000000}"/>
    <cellStyle name="Separador de milhares 2 3 4" xfId="21" xr:uid="{00000000-0005-0000-0000-00000E000000}"/>
    <cellStyle name="Separador de milhares 2 3 4 2" xfId="69" xr:uid="{00000000-0005-0000-0000-000033000000}"/>
    <cellStyle name="Separador de milhares 2 3 5" xfId="33" xr:uid="{00000000-0005-0000-0000-00000E000000}"/>
    <cellStyle name="Separador de milhares 2 3 5 2" xfId="81" xr:uid="{00000000-0005-0000-0000-000034000000}"/>
    <cellStyle name="Separador de milhares 2 3 6" xfId="45" xr:uid="{00000000-0005-0000-0000-00000E000000}"/>
    <cellStyle name="Separador de milhares 2 3 6 2" xfId="93" xr:uid="{00000000-0005-0000-0000-000035000000}"/>
    <cellStyle name="Separador de milhares 2 3 7" xfId="57" xr:uid="{00000000-0005-0000-0000-000026000000}"/>
    <cellStyle name="Separador de milhares 3" xfId="3" xr:uid="{00000000-0005-0000-0000-000012000000}"/>
    <cellStyle name="Título 5" xfId="4" xr:uid="{00000000-0005-0000-0000-000013000000}"/>
  </cellStyles>
  <dxfs count="225">
    <dxf>
      <font>
        <color rgb="FF9C0006"/>
      </font>
      <fill>
        <patternFill>
          <bgColor rgb="FFFFC7CE"/>
        </patternFill>
      </fill>
    </dxf>
    <dxf>
      <font>
        <color rgb="FF9C0006"/>
      </font>
      <fill>
        <patternFill>
          <bgColor rgb="FFFFC7CE"/>
        </patternFill>
      </fill>
    </dxf>
    <dxf>
      <fill>
        <patternFill>
          <bgColor theme="4" tint="0.39994506668294322"/>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1" defaultTableStyle="TableStyleMedium9" defaultPivotStyle="PivotStyleLight16">
    <tableStyle name="Invisible" pivot="0" table="0" count="0" xr9:uid="{FC3DC7F2-BD41-4DBE-A62F-0166A959B67F}"/>
  </tableStyles>
  <colors>
    <mruColors>
      <color rgb="FFCCFFFF"/>
      <color rgb="FF0066FF"/>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31" Type="http://schemas.openxmlformats.org/officeDocument/2006/relationships/customXml" Target="../ink/ink32.xml"/><Relationship Id="rId252" Type="http://schemas.openxmlformats.org/officeDocument/2006/relationships/customXml" Target="../ink/ink42.xml"/><Relationship Id="rId303" Type="http://schemas.openxmlformats.org/officeDocument/2006/relationships/image" Target="../media/image10.png"/><Relationship Id="rId308" Type="http://schemas.openxmlformats.org/officeDocument/2006/relationships/image" Target="../media/image1101.png"/><Relationship Id="rId329" Type="http://schemas.openxmlformats.org/officeDocument/2006/relationships/customXml" Target="../ink/ink68.xml"/><Relationship Id="rId133" Type="http://schemas.openxmlformats.org/officeDocument/2006/relationships/customXml" Target="../ink/ink15.xml"/><Relationship Id="rId89" Type="http://schemas.openxmlformats.org/officeDocument/2006/relationships/image" Target="../media/image110.png"/><Relationship Id="rId324" Type="http://schemas.openxmlformats.org/officeDocument/2006/relationships/customXml" Target="../ink/ink63.xml"/><Relationship Id="rId340" Type="http://schemas.openxmlformats.org/officeDocument/2006/relationships/customXml" Target="../ink/ink79.xml"/><Relationship Id="rId226" Type="http://schemas.openxmlformats.org/officeDocument/2006/relationships/customXml" Target="../ink/ink27.xml"/><Relationship Id="rId221" Type="http://schemas.openxmlformats.org/officeDocument/2006/relationships/customXml" Target="../ink/ink22.xml"/><Relationship Id="rId242" Type="http://schemas.openxmlformats.org/officeDocument/2006/relationships/customXml" Target="../ink/ink38.xml"/><Relationship Id="rId263" Type="http://schemas.openxmlformats.org/officeDocument/2006/relationships/customXml" Target="../ink/ink50.xml"/><Relationship Id="rId319" Type="http://schemas.openxmlformats.org/officeDocument/2006/relationships/customXml" Target="../ink/ink58.xml"/><Relationship Id="rId123" Type="http://schemas.openxmlformats.org/officeDocument/2006/relationships/customXml" Target="../ink/ink5.xml"/><Relationship Id="rId128" Type="http://schemas.openxmlformats.org/officeDocument/2006/relationships/customXml" Target="../ink/ink10.xml"/><Relationship Id="rId314" Type="http://schemas.openxmlformats.org/officeDocument/2006/relationships/image" Target="../media/image11200.png"/><Relationship Id="rId330" Type="http://schemas.openxmlformats.org/officeDocument/2006/relationships/customXml" Target="../ink/ink69.xml"/><Relationship Id="rId335" Type="http://schemas.openxmlformats.org/officeDocument/2006/relationships/customXml" Target="../ink/ink74.xml"/><Relationship Id="rId216" Type="http://schemas.openxmlformats.org/officeDocument/2006/relationships/customXml" Target="../ink/ink19.xml"/><Relationship Id="rId237" Type="http://schemas.openxmlformats.org/officeDocument/2006/relationships/image" Target="../media/image1102.png"/><Relationship Id="rId232" Type="http://schemas.openxmlformats.org/officeDocument/2006/relationships/customXml" Target="../ink/ink33.xml"/><Relationship Id="rId253" Type="http://schemas.openxmlformats.org/officeDocument/2006/relationships/image" Target="../media/image11201.png"/><Relationship Id="rId258" Type="http://schemas.openxmlformats.org/officeDocument/2006/relationships/customXml" Target="../ink/ink45.xml"/><Relationship Id="rId309" Type="http://schemas.openxmlformats.org/officeDocument/2006/relationships/customXml" Target="../ink/ink54.xml"/><Relationship Id="rId134" Type="http://schemas.openxmlformats.org/officeDocument/2006/relationships/customXml" Target="../ink/ink16.xml"/><Relationship Id="rId304" Type="http://schemas.openxmlformats.org/officeDocument/2006/relationships/customXml" Target="../ink/ink52.xml"/><Relationship Id="rId320" Type="http://schemas.openxmlformats.org/officeDocument/2006/relationships/customXml" Target="../ink/ink59.xml"/><Relationship Id="rId325" Type="http://schemas.openxmlformats.org/officeDocument/2006/relationships/customXml" Target="../ink/ink64.xml"/><Relationship Id="rId227" Type="http://schemas.openxmlformats.org/officeDocument/2006/relationships/customXml" Target="../ink/ink28.xml"/><Relationship Id="rId341" Type="http://schemas.openxmlformats.org/officeDocument/2006/relationships/customXml" Target="../ink/ink80.xml"/><Relationship Id="rId222" Type="http://schemas.openxmlformats.org/officeDocument/2006/relationships/customXml" Target="../ink/ink23.xml"/><Relationship Id="rId243" Type="http://schemas.openxmlformats.org/officeDocument/2006/relationships/image" Target="../media/image11001.png"/><Relationship Id="rId264" Type="http://schemas.openxmlformats.org/officeDocument/2006/relationships/customXml" Target="../ink/ink51.xml"/><Relationship Id="rId124" Type="http://schemas.openxmlformats.org/officeDocument/2006/relationships/customXml" Target="../ink/ink6.xml"/><Relationship Id="rId129" Type="http://schemas.openxmlformats.org/officeDocument/2006/relationships/customXml" Target="../ink/ink11.xml"/><Relationship Id="rId310" Type="http://schemas.openxmlformats.org/officeDocument/2006/relationships/customXml" Target="../ink/ink55.xml"/><Relationship Id="rId315" Type="http://schemas.openxmlformats.org/officeDocument/2006/relationships/customXml" Target="../ink/ink56.xml"/><Relationship Id="rId336" Type="http://schemas.openxmlformats.org/officeDocument/2006/relationships/customXml" Target="../ink/ink75.xml"/><Relationship Id="rId132" Type="http://schemas.openxmlformats.org/officeDocument/2006/relationships/customXml" Target="../ink/ink14.xml"/><Relationship Id="rId331" Type="http://schemas.openxmlformats.org/officeDocument/2006/relationships/customXml" Target="../ink/ink70.xml"/><Relationship Id="rId1" Type="http://schemas.openxmlformats.org/officeDocument/2006/relationships/customXml" Target="../ink/ink1.xml"/><Relationship Id="rId212" Type="http://schemas.openxmlformats.org/officeDocument/2006/relationships/image" Target="../media/image1120.png"/><Relationship Id="rId220" Type="http://schemas.openxmlformats.org/officeDocument/2006/relationships/customXml" Target="../ink/ink21.xml"/><Relationship Id="rId225" Type="http://schemas.openxmlformats.org/officeDocument/2006/relationships/customXml" Target="../ink/ink26.xml"/><Relationship Id="rId233" Type="http://schemas.openxmlformats.org/officeDocument/2006/relationships/image" Target="../media/image11.png"/><Relationship Id="rId238" Type="http://schemas.openxmlformats.org/officeDocument/2006/relationships/customXml" Target="../ink/ink36.xml"/><Relationship Id="rId241" Type="http://schemas.openxmlformats.org/officeDocument/2006/relationships/image" Target="../media/image11001.png"/><Relationship Id="rId246" Type="http://schemas.openxmlformats.org/officeDocument/2006/relationships/customXml" Target="../ink/ink40.xml"/><Relationship Id="rId254" Type="http://schemas.openxmlformats.org/officeDocument/2006/relationships/customXml" Target="../ink/ink43.xml"/><Relationship Id="rId259" Type="http://schemas.openxmlformats.org/officeDocument/2006/relationships/customXml" Target="../ink/ink46.xml"/><Relationship Id="rId119" Type="http://schemas.openxmlformats.org/officeDocument/2006/relationships/image" Target="../media/image110.png"/><Relationship Id="rId127" Type="http://schemas.openxmlformats.org/officeDocument/2006/relationships/customXml" Target="../ink/ink9.xml"/><Relationship Id="rId262" Type="http://schemas.openxmlformats.org/officeDocument/2006/relationships/customXml" Target="../ink/ink49.xml"/><Relationship Id="rId305" Type="http://schemas.openxmlformats.org/officeDocument/2006/relationships/image" Target="../media/image1101.png"/><Relationship Id="rId318" Type="http://schemas.openxmlformats.org/officeDocument/2006/relationships/image" Target="../media/image11000.png"/><Relationship Id="rId326" Type="http://schemas.openxmlformats.org/officeDocument/2006/relationships/customXml" Target="../ink/ink65.xml"/><Relationship Id="rId339" Type="http://schemas.openxmlformats.org/officeDocument/2006/relationships/customXml" Target="../ink/ink78.xml"/><Relationship Id="rId122" Type="http://schemas.openxmlformats.org/officeDocument/2006/relationships/customXml" Target="../ink/ink4.xml"/><Relationship Id="rId130" Type="http://schemas.openxmlformats.org/officeDocument/2006/relationships/customXml" Target="../ink/ink12.xml"/><Relationship Id="rId135" Type="http://schemas.openxmlformats.org/officeDocument/2006/relationships/customXml" Target="../ink/ink17.xml"/><Relationship Id="rId321" Type="http://schemas.openxmlformats.org/officeDocument/2006/relationships/customXml" Target="../ink/ink60.xml"/><Relationship Id="rId334" Type="http://schemas.openxmlformats.org/officeDocument/2006/relationships/customXml" Target="../ink/ink73.xml"/><Relationship Id="rId342" Type="http://schemas.openxmlformats.org/officeDocument/2006/relationships/customXml" Target="../ink/ink81.xml"/><Relationship Id="rId215" Type="http://schemas.openxmlformats.org/officeDocument/2006/relationships/image" Target="../media/image1100.png"/><Relationship Id="rId223" Type="http://schemas.openxmlformats.org/officeDocument/2006/relationships/customXml" Target="../ink/ink24.xml"/><Relationship Id="rId228" Type="http://schemas.openxmlformats.org/officeDocument/2006/relationships/customXml" Target="../ink/ink29.xml"/><Relationship Id="rId236" Type="http://schemas.openxmlformats.org/officeDocument/2006/relationships/customXml" Target="../ink/ink35.xml"/><Relationship Id="rId244" Type="http://schemas.openxmlformats.org/officeDocument/2006/relationships/customXml" Target="../ink/ink39.xml"/><Relationship Id="rId249" Type="http://schemas.openxmlformats.org/officeDocument/2006/relationships/image" Target="../media/image1102.png"/><Relationship Id="rId257" Type="http://schemas.openxmlformats.org/officeDocument/2006/relationships/image" Target="../media/image11001.png"/><Relationship Id="rId260" Type="http://schemas.openxmlformats.org/officeDocument/2006/relationships/customXml" Target="../ink/ink47.xml"/><Relationship Id="rId316" Type="http://schemas.openxmlformats.org/officeDocument/2006/relationships/image" Target="../media/image11000.png"/><Relationship Id="rId337" Type="http://schemas.openxmlformats.org/officeDocument/2006/relationships/customXml" Target="../ink/ink76.xml"/><Relationship Id="rId120" Type="http://schemas.openxmlformats.org/officeDocument/2006/relationships/customXml" Target="../ink/ink2.xml"/><Relationship Id="rId125" Type="http://schemas.openxmlformats.org/officeDocument/2006/relationships/customXml" Target="../ink/ink7.xml"/><Relationship Id="rId332" Type="http://schemas.openxmlformats.org/officeDocument/2006/relationships/customXml" Target="../ink/ink71.xml"/><Relationship Id="rId213" Type="http://schemas.openxmlformats.org/officeDocument/2006/relationships/customXml" Target="../ink/ink18.xml"/><Relationship Id="rId218" Type="http://schemas.openxmlformats.org/officeDocument/2006/relationships/image" Target="../media/image1100.png"/><Relationship Id="rId234" Type="http://schemas.openxmlformats.org/officeDocument/2006/relationships/customXml" Target="../ink/ink34.xml"/><Relationship Id="rId239" Type="http://schemas.openxmlformats.org/officeDocument/2006/relationships/image" Target="../media/image11201.png"/><Relationship Id="rId2" Type="http://schemas.openxmlformats.org/officeDocument/2006/relationships/image" Target="../media/image1.png"/><Relationship Id="rId250" Type="http://schemas.openxmlformats.org/officeDocument/2006/relationships/customXml" Target="../ink/ink41.xml"/><Relationship Id="rId255" Type="http://schemas.openxmlformats.org/officeDocument/2006/relationships/image" Target="../media/image11001.png"/><Relationship Id="rId306" Type="http://schemas.openxmlformats.org/officeDocument/2006/relationships/customXml" Target="../ink/ink53.xml"/><Relationship Id="rId131" Type="http://schemas.openxmlformats.org/officeDocument/2006/relationships/customXml" Target="../ink/ink13.xml"/><Relationship Id="rId322" Type="http://schemas.openxmlformats.org/officeDocument/2006/relationships/customXml" Target="../ink/ink61.xml"/><Relationship Id="rId327" Type="http://schemas.openxmlformats.org/officeDocument/2006/relationships/customXml" Target="../ink/ink66.xml"/><Relationship Id="rId343" Type="http://schemas.openxmlformats.org/officeDocument/2006/relationships/customXml" Target="../ink/ink82.xml"/><Relationship Id="rId229" Type="http://schemas.openxmlformats.org/officeDocument/2006/relationships/customXml" Target="../ink/ink30.xml"/><Relationship Id="rId224" Type="http://schemas.openxmlformats.org/officeDocument/2006/relationships/customXml" Target="../ink/ink25.xml"/><Relationship Id="rId240" Type="http://schemas.openxmlformats.org/officeDocument/2006/relationships/customXml" Target="../ink/ink37.xml"/><Relationship Id="rId245" Type="http://schemas.openxmlformats.org/officeDocument/2006/relationships/image" Target="../media/image11.png"/><Relationship Id="rId261" Type="http://schemas.openxmlformats.org/officeDocument/2006/relationships/customXml" Target="../ink/ink48.xml"/><Relationship Id="rId126" Type="http://schemas.openxmlformats.org/officeDocument/2006/relationships/customXml" Target="../ink/ink8.xml"/><Relationship Id="rId317" Type="http://schemas.openxmlformats.org/officeDocument/2006/relationships/customXml" Target="../ink/ink57.xml"/><Relationship Id="rId333" Type="http://schemas.openxmlformats.org/officeDocument/2006/relationships/customXml" Target="../ink/ink72.xml"/><Relationship Id="rId338" Type="http://schemas.openxmlformats.org/officeDocument/2006/relationships/customXml" Target="../ink/ink77.xml"/><Relationship Id="rId121" Type="http://schemas.openxmlformats.org/officeDocument/2006/relationships/customXml" Target="../ink/ink3.xml"/><Relationship Id="rId219" Type="http://schemas.openxmlformats.org/officeDocument/2006/relationships/customXml" Target="../ink/ink20.xml"/><Relationship Id="rId230" Type="http://schemas.openxmlformats.org/officeDocument/2006/relationships/customXml" Target="../ink/ink31.xml"/><Relationship Id="rId235" Type="http://schemas.openxmlformats.org/officeDocument/2006/relationships/image" Target="../media/image1102.png"/><Relationship Id="rId251" Type="http://schemas.openxmlformats.org/officeDocument/2006/relationships/image" Target="../media/image1102.png"/><Relationship Id="rId256" Type="http://schemas.openxmlformats.org/officeDocument/2006/relationships/customXml" Target="../ink/ink44.xml"/><Relationship Id="rId323" Type="http://schemas.openxmlformats.org/officeDocument/2006/relationships/customXml" Target="../ink/ink62.xml"/><Relationship Id="rId328" Type="http://schemas.openxmlformats.org/officeDocument/2006/relationships/customXml" Target="../ink/ink67.xml"/><Relationship Id="rId344" Type="http://schemas.openxmlformats.org/officeDocument/2006/relationships/customXml" Target="../ink/ink83.xml"/></Relationships>
</file>

<file path=xl/drawings/_rels/drawing10.xml.rels><?xml version="1.0" encoding="UTF-8" standalone="yes"?>
<Relationships xmlns="http://schemas.openxmlformats.org/package/2006/relationships"><Relationship Id="rId231" Type="http://schemas.openxmlformats.org/officeDocument/2006/relationships/customXml" Target="../ink/ink792.xml"/><Relationship Id="rId252" Type="http://schemas.openxmlformats.org/officeDocument/2006/relationships/customXml" Target="../ink/ink813.xml"/><Relationship Id="rId133" Type="http://schemas.openxmlformats.org/officeDocument/2006/relationships/customXml" Target="../ink/ink775.xml"/><Relationship Id="rId89" Type="http://schemas.openxmlformats.org/officeDocument/2006/relationships/image" Target="../media/image110.png"/><Relationship Id="rId213" Type="http://schemas.openxmlformats.org/officeDocument/2006/relationships/customXml" Target="../ink/ink778.xml"/><Relationship Id="rId218" Type="http://schemas.openxmlformats.org/officeDocument/2006/relationships/image" Target="../media/image1100.png"/><Relationship Id="rId226" Type="http://schemas.openxmlformats.org/officeDocument/2006/relationships/customXml" Target="../ink/ink787.xml"/><Relationship Id="rId234" Type="http://schemas.openxmlformats.org/officeDocument/2006/relationships/customXml" Target="../ink/ink795.xml"/><Relationship Id="rId239" Type="http://schemas.openxmlformats.org/officeDocument/2006/relationships/customXml" Target="../ink/ink800.xml"/><Relationship Id="rId247" Type="http://schemas.openxmlformats.org/officeDocument/2006/relationships/customXml" Target="../ink/ink808.xml"/><Relationship Id="rId2" Type="http://schemas.openxmlformats.org/officeDocument/2006/relationships/image" Target="../media/image1.png"/><Relationship Id="rId221" Type="http://schemas.openxmlformats.org/officeDocument/2006/relationships/customXml" Target="../ink/ink782.xml"/><Relationship Id="rId242" Type="http://schemas.openxmlformats.org/officeDocument/2006/relationships/customXml" Target="../ink/ink803.xml"/><Relationship Id="rId250" Type="http://schemas.openxmlformats.org/officeDocument/2006/relationships/customXml" Target="../ink/ink811.xml"/><Relationship Id="rId255" Type="http://schemas.openxmlformats.org/officeDocument/2006/relationships/customXml" Target="../ink/ink816.xml"/><Relationship Id="rId263" Type="http://schemas.openxmlformats.org/officeDocument/2006/relationships/customXml" Target="../ink/ink824.xml"/><Relationship Id="rId123" Type="http://schemas.openxmlformats.org/officeDocument/2006/relationships/customXml" Target="../ink/ink765.xml"/><Relationship Id="rId128" Type="http://schemas.openxmlformats.org/officeDocument/2006/relationships/customXml" Target="../ink/ink770.xml"/><Relationship Id="rId131" Type="http://schemas.openxmlformats.org/officeDocument/2006/relationships/customXml" Target="../ink/ink773.xml"/><Relationship Id="rId216" Type="http://schemas.openxmlformats.org/officeDocument/2006/relationships/customXml" Target="../ink/ink779.xml"/><Relationship Id="rId229" Type="http://schemas.openxmlformats.org/officeDocument/2006/relationships/customXml" Target="../ink/ink790.xml"/><Relationship Id="rId237" Type="http://schemas.openxmlformats.org/officeDocument/2006/relationships/customXml" Target="../ink/ink798.xml"/><Relationship Id="rId224" Type="http://schemas.openxmlformats.org/officeDocument/2006/relationships/customXml" Target="../ink/ink785.xml"/><Relationship Id="rId232" Type="http://schemas.openxmlformats.org/officeDocument/2006/relationships/customXml" Target="../ink/ink793.xml"/><Relationship Id="rId240" Type="http://schemas.openxmlformats.org/officeDocument/2006/relationships/customXml" Target="../ink/ink801.xml"/><Relationship Id="rId245" Type="http://schemas.openxmlformats.org/officeDocument/2006/relationships/customXml" Target="../ink/ink806.xml"/><Relationship Id="rId253" Type="http://schemas.openxmlformats.org/officeDocument/2006/relationships/customXml" Target="../ink/ink814.xml"/><Relationship Id="rId258" Type="http://schemas.openxmlformats.org/officeDocument/2006/relationships/customXml" Target="../ink/ink819.xml"/><Relationship Id="rId261" Type="http://schemas.openxmlformats.org/officeDocument/2006/relationships/customXml" Target="../ink/ink822.xml"/><Relationship Id="rId126" Type="http://schemas.openxmlformats.org/officeDocument/2006/relationships/customXml" Target="../ink/ink768.xml"/><Relationship Id="rId134" Type="http://schemas.openxmlformats.org/officeDocument/2006/relationships/customXml" Target="../ink/ink776.xml"/><Relationship Id="rId121" Type="http://schemas.openxmlformats.org/officeDocument/2006/relationships/customXml" Target="../ink/ink763.xml"/><Relationship Id="rId219" Type="http://schemas.openxmlformats.org/officeDocument/2006/relationships/customXml" Target="../ink/ink780.xml"/><Relationship Id="rId227" Type="http://schemas.openxmlformats.org/officeDocument/2006/relationships/customXml" Target="../ink/ink788.xml"/><Relationship Id="rId222" Type="http://schemas.openxmlformats.org/officeDocument/2006/relationships/customXml" Target="../ink/ink783.xml"/><Relationship Id="rId230" Type="http://schemas.openxmlformats.org/officeDocument/2006/relationships/customXml" Target="../ink/ink791.xml"/><Relationship Id="rId235" Type="http://schemas.openxmlformats.org/officeDocument/2006/relationships/customXml" Target="../ink/ink796.xml"/><Relationship Id="rId243" Type="http://schemas.openxmlformats.org/officeDocument/2006/relationships/customXml" Target="../ink/ink804.xml"/><Relationship Id="rId248" Type="http://schemas.openxmlformats.org/officeDocument/2006/relationships/customXml" Target="../ink/ink809.xml"/><Relationship Id="rId251" Type="http://schemas.openxmlformats.org/officeDocument/2006/relationships/customXml" Target="../ink/ink812.xml"/><Relationship Id="rId256" Type="http://schemas.openxmlformats.org/officeDocument/2006/relationships/customXml" Target="../ink/ink817.xml"/><Relationship Id="rId124" Type="http://schemas.openxmlformats.org/officeDocument/2006/relationships/customXml" Target="../ink/ink766.xml"/><Relationship Id="rId129" Type="http://schemas.openxmlformats.org/officeDocument/2006/relationships/customXml" Target="../ink/ink771.xml"/><Relationship Id="rId132" Type="http://schemas.openxmlformats.org/officeDocument/2006/relationships/customXml" Target="../ink/ink774.xml"/><Relationship Id="rId1" Type="http://schemas.openxmlformats.org/officeDocument/2006/relationships/customXml" Target="../ink/ink761.xml"/><Relationship Id="rId212" Type="http://schemas.openxmlformats.org/officeDocument/2006/relationships/image" Target="../media/image1120.png"/><Relationship Id="rId220" Type="http://schemas.openxmlformats.org/officeDocument/2006/relationships/customXml" Target="../ink/ink781.xml"/><Relationship Id="rId225" Type="http://schemas.openxmlformats.org/officeDocument/2006/relationships/customXml" Target="../ink/ink786.xml"/><Relationship Id="rId233" Type="http://schemas.openxmlformats.org/officeDocument/2006/relationships/customXml" Target="../ink/ink794.xml"/><Relationship Id="rId238" Type="http://schemas.openxmlformats.org/officeDocument/2006/relationships/customXml" Target="../ink/ink799.xml"/><Relationship Id="rId241" Type="http://schemas.openxmlformats.org/officeDocument/2006/relationships/customXml" Target="../ink/ink802.xml"/><Relationship Id="rId246" Type="http://schemas.openxmlformats.org/officeDocument/2006/relationships/customXml" Target="../ink/ink807.xml"/><Relationship Id="rId254" Type="http://schemas.openxmlformats.org/officeDocument/2006/relationships/customXml" Target="../ink/ink815.xml"/><Relationship Id="rId259" Type="http://schemas.openxmlformats.org/officeDocument/2006/relationships/customXml" Target="../ink/ink820.xml"/><Relationship Id="rId119" Type="http://schemas.openxmlformats.org/officeDocument/2006/relationships/image" Target="../media/image110.png"/><Relationship Id="rId127" Type="http://schemas.openxmlformats.org/officeDocument/2006/relationships/customXml" Target="../ink/ink769.xml"/><Relationship Id="rId262" Type="http://schemas.openxmlformats.org/officeDocument/2006/relationships/customXml" Target="../ink/ink823.xml"/><Relationship Id="rId122" Type="http://schemas.openxmlformats.org/officeDocument/2006/relationships/customXml" Target="../ink/ink764.xml"/><Relationship Id="rId130" Type="http://schemas.openxmlformats.org/officeDocument/2006/relationships/customXml" Target="../ink/ink772.xml"/><Relationship Id="rId135" Type="http://schemas.openxmlformats.org/officeDocument/2006/relationships/customXml" Target="../ink/ink777.xml"/><Relationship Id="rId215" Type="http://schemas.openxmlformats.org/officeDocument/2006/relationships/image" Target="../media/image1100.png"/><Relationship Id="rId223" Type="http://schemas.openxmlformats.org/officeDocument/2006/relationships/customXml" Target="../ink/ink784.xml"/><Relationship Id="rId228" Type="http://schemas.openxmlformats.org/officeDocument/2006/relationships/customXml" Target="../ink/ink789.xml"/><Relationship Id="rId236" Type="http://schemas.openxmlformats.org/officeDocument/2006/relationships/customXml" Target="../ink/ink797.xml"/><Relationship Id="rId244" Type="http://schemas.openxmlformats.org/officeDocument/2006/relationships/customXml" Target="../ink/ink805.xml"/><Relationship Id="rId249" Type="http://schemas.openxmlformats.org/officeDocument/2006/relationships/customXml" Target="../ink/ink810.xml"/><Relationship Id="rId257" Type="http://schemas.openxmlformats.org/officeDocument/2006/relationships/customXml" Target="../ink/ink818.xml"/><Relationship Id="rId260" Type="http://schemas.openxmlformats.org/officeDocument/2006/relationships/customXml" Target="../ink/ink821.xml"/><Relationship Id="rId120" Type="http://schemas.openxmlformats.org/officeDocument/2006/relationships/customXml" Target="../ink/ink762.xml"/><Relationship Id="rId125" Type="http://schemas.openxmlformats.org/officeDocument/2006/relationships/customXml" Target="../ink/ink767.xml"/></Relationships>
</file>

<file path=xl/drawings/_rels/drawing11.xml.rels><?xml version="1.0" encoding="UTF-8" standalone="yes"?>
<Relationships xmlns="http://schemas.openxmlformats.org/package/2006/relationships"><Relationship Id="rId231" Type="http://schemas.openxmlformats.org/officeDocument/2006/relationships/customXml" Target="../ink/ink856.xml"/><Relationship Id="rId252" Type="http://schemas.openxmlformats.org/officeDocument/2006/relationships/customXml" Target="../ink/ink877.xml"/><Relationship Id="rId133" Type="http://schemas.openxmlformats.org/officeDocument/2006/relationships/customXml" Target="../ink/ink839.xml"/><Relationship Id="rId89" Type="http://schemas.openxmlformats.org/officeDocument/2006/relationships/image" Target="../media/image110.png"/><Relationship Id="rId213" Type="http://schemas.openxmlformats.org/officeDocument/2006/relationships/customXml" Target="../ink/ink842.xml"/><Relationship Id="rId218" Type="http://schemas.openxmlformats.org/officeDocument/2006/relationships/image" Target="../media/image1100.png"/><Relationship Id="rId226" Type="http://schemas.openxmlformats.org/officeDocument/2006/relationships/customXml" Target="../ink/ink851.xml"/><Relationship Id="rId234" Type="http://schemas.openxmlformats.org/officeDocument/2006/relationships/customXml" Target="../ink/ink859.xml"/><Relationship Id="rId239" Type="http://schemas.openxmlformats.org/officeDocument/2006/relationships/customXml" Target="../ink/ink864.xml"/><Relationship Id="rId247" Type="http://schemas.openxmlformats.org/officeDocument/2006/relationships/customXml" Target="../ink/ink872.xml"/><Relationship Id="rId2" Type="http://schemas.openxmlformats.org/officeDocument/2006/relationships/image" Target="../media/image1.png"/><Relationship Id="rId221" Type="http://schemas.openxmlformats.org/officeDocument/2006/relationships/customXml" Target="../ink/ink846.xml"/><Relationship Id="rId242" Type="http://schemas.openxmlformats.org/officeDocument/2006/relationships/customXml" Target="../ink/ink867.xml"/><Relationship Id="rId250" Type="http://schemas.openxmlformats.org/officeDocument/2006/relationships/customXml" Target="../ink/ink875.xml"/><Relationship Id="rId255" Type="http://schemas.openxmlformats.org/officeDocument/2006/relationships/customXml" Target="../ink/ink880.xml"/><Relationship Id="rId263" Type="http://schemas.openxmlformats.org/officeDocument/2006/relationships/customXml" Target="../ink/ink888.xml"/><Relationship Id="rId123" Type="http://schemas.openxmlformats.org/officeDocument/2006/relationships/customXml" Target="../ink/ink829.xml"/><Relationship Id="rId128" Type="http://schemas.openxmlformats.org/officeDocument/2006/relationships/customXml" Target="../ink/ink834.xml"/><Relationship Id="rId131" Type="http://schemas.openxmlformats.org/officeDocument/2006/relationships/customXml" Target="../ink/ink837.xml"/><Relationship Id="rId216" Type="http://schemas.openxmlformats.org/officeDocument/2006/relationships/customXml" Target="../ink/ink843.xml"/><Relationship Id="rId229" Type="http://schemas.openxmlformats.org/officeDocument/2006/relationships/customXml" Target="../ink/ink854.xml"/><Relationship Id="rId237" Type="http://schemas.openxmlformats.org/officeDocument/2006/relationships/customXml" Target="../ink/ink862.xml"/><Relationship Id="rId224" Type="http://schemas.openxmlformats.org/officeDocument/2006/relationships/customXml" Target="../ink/ink849.xml"/><Relationship Id="rId232" Type="http://schemas.openxmlformats.org/officeDocument/2006/relationships/customXml" Target="../ink/ink857.xml"/><Relationship Id="rId240" Type="http://schemas.openxmlformats.org/officeDocument/2006/relationships/customXml" Target="../ink/ink865.xml"/><Relationship Id="rId245" Type="http://schemas.openxmlformats.org/officeDocument/2006/relationships/customXml" Target="../ink/ink870.xml"/><Relationship Id="rId253" Type="http://schemas.openxmlformats.org/officeDocument/2006/relationships/customXml" Target="../ink/ink878.xml"/><Relationship Id="rId258" Type="http://schemas.openxmlformats.org/officeDocument/2006/relationships/customXml" Target="../ink/ink883.xml"/><Relationship Id="rId261" Type="http://schemas.openxmlformats.org/officeDocument/2006/relationships/customXml" Target="../ink/ink886.xml"/><Relationship Id="rId126" Type="http://schemas.openxmlformats.org/officeDocument/2006/relationships/customXml" Target="../ink/ink832.xml"/><Relationship Id="rId134" Type="http://schemas.openxmlformats.org/officeDocument/2006/relationships/customXml" Target="../ink/ink840.xml"/><Relationship Id="rId121" Type="http://schemas.openxmlformats.org/officeDocument/2006/relationships/customXml" Target="../ink/ink827.xml"/><Relationship Id="rId219" Type="http://schemas.openxmlformats.org/officeDocument/2006/relationships/customXml" Target="../ink/ink844.xml"/><Relationship Id="rId227" Type="http://schemas.openxmlformats.org/officeDocument/2006/relationships/customXml" Target="../ink/ink852.xml"/><Relationship Id="rId222" Type="http://schemas.openxmlformats.org/officeDocument/2006/relationships/customXml" Target="../ink/ink847.xml"/><Relationship Id="rId230" Type="http://schemas.openxmlformats.org/officeDocument/2006/relationships/customXml" Target="../ink/ink855.xml"/><Relationship Id="rId235" Type="http://schemas.openxmlformats.org/officeDocument/2006/relationships/customXml" Target="../ink/ink860.xml"/><Relationship Id="rId243" Type="http://schemas.openxmlformats.org/officeDocument/2006/relationships/customXml" Target="../ink/ink868.xml"/><Relationship Id="rId248" Type="http://schemas.openxmlformats.org/officeDocument/2006/relationships/customXml" Target="../ink/ink873.xml"/><Relationship Id="rId251" Type="http://schemas.openxmlformats.org/officeDocument/2006/relationships/customXml" Target="../ink/ink876.xml"/><Relationship Id="rId256" Type="http://schemas.openxmlformats.org/officeDocument/2006/relationships/customXml" Target="../ink/ink881.xml"/><Relationship Id="rId124" Type="http://schemas.openxmlformats.org/officeDocument/2006/relationships/customXml" Target="../ink/ink830.xml"/><Relationship Id="rId129" Type="http://schemas.openxmlformats.org/officeDocument/2006/relationships/customXml" Target="../ink/ink835.xml"/><Relationship Id="rId132" Type="http://schemas.openxmlformats.org/officeDocument/2006/relationships/customXml" Target="../ink/ink838.xml"/><Relationship Id="rId1" Type="http://schemas.openxmlformats.org/officeDocument/2006/relationships/customXml" Target="../ink/ink825.xml"/><Relationship Id="rId212" Type="http://schemas.openxmlformats.org/officeDocument/2006/relationships/image" Target="../media/image1120.png"/><Relationship Id="rId220" Type="http://schemas.openxmlformats.org/officeDocument/2006/relationships/customXml" Target="../ink/ink845.xml"/><Relationship Id="rId225" Type="http://schemas.openxmlformats.org/officeDocument/2006/relationships/customXml" Target="../ink/ink850.xml"/><Relationship Id="rId233" Type="http://schemas.openxmlformats.org/officeDocument/2006/relationships/customXml" Target="../ink/ink858.xml"/><Relationship Id="rId238" Type="http://schemas.openxmlformats.org/officeDocument/2006/relationships/customXml" Target="../ink/ink863.xml"/><Relationship Id="rId241" Type="http://schemas.openxmlformats.org/officeDocument/2006/relationships/customXml" Target="../ink/ink866.xml"/><Relationship Id="rId246" Type="http://schemas.openxmlformats.org/officeDocument/2006/relationships/customXml" Target="../ink/ink871.xml"/><Relationship Id="rId254" Type="http://schemas.openxmlformats.org/officeDocument/2006/relationships/customXml" Target="../ink/ink879.xml"/><Relationship Id="rId259" Type="http://schemas.openxmlformats.org/officeDocument/2006/relationships/customXml" Target="../ink/ink884.xml"/><Relationship Id="rId119" Type="http://schemas.openxmlformats.org/officeDocument/2006/relationships/image" Target="../media/image110.png"/><Relationship Id="rId127" Type="http://schemas.openxmlformats.org/officeDocument/2006/relationships/customXml" Target="../ink/ink833.xml"/><Relationship Id="rId262" Type="http://schemas.openxmlformats.org/officeDocument/2006/relationships/customXml" Target="../ink/ink887.xml"/><Relationship Id="rId122" Type="http://schemas.openxmlformats.org/officeDocument/2006/relationships/customXml" Target="../ink/ink828.xml"/><Relationship Id="rId130" Type="http://schemas.openxmlformats.org/officeDocument/2006/relationships/customXml" Target="../ink/ink836.xml"/><Relationship Id="rId135" Type="http://schemas.openxmlformats.org/officeDocument/2006/relationships/customXml" Target="../ink/ink841.xml"/><Relationship Id="rId215" Type="http://schemas.openxmlformats.org/officeDocument/2006/relationships/image" Target="../media/image1100.png"/><Relationship Id="rId223" Type="http://schemas.openxmlformats.org/officeDocument/2006/relationships/customXml" Target="../ink/ink848.xml"/><Relationship Id="rId228" Type="http://schemas.openxmlformats.org/officeDocument/2006/relationships/customXml" Target="../ink/ink853.xml"/><Relationship Id="rId236" Type="http://schemas.openxmlformats.org/officeDocument/2006/relationships/customXml" Target="../ink/ink861.xml"/><Relationship Id="rId244" Type="http://schemas.openxmlformats.org/officeDocument/2006/relationships/customXml" Target="../ink/ink869.xml"/><Relationship Id="rId249" Type="http://schemas.openxmlformats.org/officeDocument/2006/relationships/customXml" Target="../ink/ink874.xml"/><Relationship Id="rId257" Type="http://schemas.openxmlformats.org/officeDocument/2006/relationships/customXml" Target="../ink/ink882.xml"/><Relationship Id="rId260" Type="http://schemas.openxmlformats.org/officeDocument/2006/relationships/customXml" Target="../ink/ink885.xml"/><Relationship Id="rId120" Type="http://schemas.openxmlformats.org/officeDocument/2006/relationships/customXml" Target="../ink/ink826.xml"/><Relationship Id="rId125" Type="http://schemas.openxmlformats.org/officeDocument/2006/relationships/customXml" Target="../ink/ink831.xml"/></Relationships>
</file>

<file path=xl/drawings/_rels/drawing12.xml.rels><?xml version="1.0" encoding="UTF-8" standalone="yes"?>
<Relationships xmlns="http://schemas.openxmlformats.org/package/2006/relationships"><Relationship Id="rId231" Type="http://schemas.openxmlformats.org/officeDocument/2006/relationships/customXml" Target="../ink/ink920.xml"/><Relationship Id="rId252" Type="http://schemas.openxmlformats.org/officeDocument/2006/relationships/customXml" Target="../ink/ink941.xml"/><Relationship Id="rId133" Type="http://schemas.openxmlformats.org/officeDocument/2006/relationships/customXml" Target="../ink/ink903.xml"/><Relationship Id="rId89" Type="http://schemas.openxmlformats.org/officeDocument/2006/relationships/image" Target="../media/image110.png"/><Relationship Id="rId213" Type="http://schemas.openxmlformats.org/officeDocument/2006/relationships/customXml" Target="../ink/ink906.xml"/><Relationship Id="rId218" Type="http://schemas.openxmlformats.org/officeDocument/2006/relationships/image" Target="../media/image1100.png"/><Relationship Id="rId226" Type="http://schemas.openxmlformats.org/officeDocument/2006/relationships/customXml" Target="../ink/ink915.xml"/><Relationship Id="rId234" Type="http://schemas.openxmlformats.org/officeDocument/2006/relationships/customXml" Target="../ink/ink923.xml"/><Relationship Id="rId239" Type="http://schemas.openxmlformats.org/officeDocument/2006/relationships/customXml" Target="../ink/ink928.xml"/><Relationship Id="rId247" Type="http://schemas.openxmlformats.org/officeDocument/2006/relationships/customXml" Target="../ink/ink936.xml"/><Relationship Id="rId2" Type="http://schemas.openxmlformats.org/officeDocument/2006/relationships/image" Target="../media/image1.png"/><Relationship Id="rId221" Type="http://schemas.openxmlformats.org/officeDocument/2006/relationships/customXml" Target="../ink/ink910.xml"/><Relationship Id="rId242" Type="http://schemas.openxmlformats.org/officeDocument/2006/relationships/customXml" Target="../ink/ink931.xml"/><Relationship Id="rId250" Type="http://schemas.openxmlformats.org/officeDocument/2006/relationships/customXml" Target="../ink/ink939.xml"/><Relationship Id="rId255" Type="http://schemas.openxmlformats.org/officeDocument/2006/relationships/customXml" Target="../ink/ink944.xml"/><Relationship Id="rId263" Type="http://schemas.openxmlformats.org/officeDocument/2006/relationships/customXml" Target="../ink/ink952.xml"/><Relationship Id="rId123" Type="http://schemas.openxmlformats.org/officeDocument/2006/relationships/customXml" Target="../ink/ink893.xml"/><Relationship Id="rId128" Type="http://schemas.openxmlformats.org/officeDocument/2006/relationships/customXml" Target="../ink/ink898.xml"/><Relationship Id="rId131" Type="http://schemas.openxmlformats.org/officeDocument/2006/relationships/customXml" Target="../ink/ink901.xml"/><Relationship Id="rId216" Type="http://schemas.openxmlformats.org/officeDocument/2006/relationships/customXml" Target="../ink/ink907.xml"/><Relationship Id="rId229" Type="http://schemas.openxmlformats.org/officeDocument/2006/relationships/customXml" Target="../ink/ink918.xml"/><Relationship Id="rId237" Type="http://schemas.openxmlformats.org/officeDocument/2006/relationships/customXml" Target="../ink/ink926.xml"/><Relationship Id="rId224" Type="http://schemas.openxmlformats.org/officeDocument/2006/relationships/customXml" Target="../ink/ink913.xml"/><Relationship Id="rId232" Type="http://schemas.openxmlformats.org/officeDocument/2006/relationships/customXml" Target="../ink/ink921.xml"/><Relationship Id="rId240" Type="http://schemas.openxmlformats.org/officeDocument/2006/relationships/customXml" Target="../ink/ink929.xml"/><Relationship Id="rId245" Type="http://schemas.openxmlformats.org/officeDocument/2006/relationships/customXml" Target="../ink/ink934.xml"/><Relationship Id="rId253" Type="http://schemas.openxmlformats.org/officeDocument/2006/relationships/customXml" Target="../ink/ink942.xml"/><Relationship Id="rId258" Type="http://schemas.openxmlformats.org/officeDocument/2006/relationships/customXml" Target="../ink/ink947.xml"/><Relationship Id="rId261" Type="http://schemas.openxmlformats.org/officeDocument/2006/relationships/customXml" Target="../ink/ink950.xml"/><Relationship Id="rId126" Type="http://schemas.openxmlformats.org/officeDocument/2006/relationships/customXml" Target="../ink/ink896.xml"/><Relationship Id="rId134" Type="http://schemas.openxmlformats.org/officeDocument/2006/relationships/customXml" Target="../ink/ink904.xml"/><Relationship Id="rId121" Type="http://schemas.openxmlformats.org/officeDocument/2006/relationships/customXml" Target="../ink/ink891.xml"/><Relationship Id="rId219" Type="http://schemas.openxmlformats.org/officeDocument/2006/relationships/customXml" Target="../ink/ink908.xml"/><Relationship Id="rId227" Type="http://schemas.openxmlformats.org/officeDocument/2006/relationships/customXml" Target="../ink/ink916.xml"/><Relationship Id="rId222" Type="http://schemas.openxmlformats.org/officeDocument/2006/relationships/customXml" Target="../ink/ink911.xml"/><Relationship Id="rId230" Type="http://schemas.openxmlformats.org/officeDocument/2006/relationships/customXml" Target="../ink/ink919.xml"/><Relationship Id="rId235" Type="http://schemas.openxmlformats.org/officeDocument/2006/relationships/customXml" Target="../ink/ink924.xml"/><Relationship Id="rId243" Type="http://schemas.openxmlformats.org/officeDocument/2006/relationships/customXml" Target="../ink/ink932.xml"/><Relationship Id="rId248" Type="http://schemas.openxmlformats.org/officeDocument/2006/relationships/customXml" Target="../ink/ink937.xml"/><Relationship Id="rId251" Type="http://schemas.openxmlformats.org/officeDocument/2006/relationships/customXml" Target="../ink/ink940.xml"/><Relationship Id="rId256" Type="http://schemas.openxmlformats.org/officeDocument/2006/relationships/customXml" Target="../ink/ink945.xml"/><Relationship Id="rId124" Type="http://schemas.openxmlformats.org/officeDocument/2006/relationships/customXml" Target="../ink/ink894.xml"/><Relationship Id="rId129" Type="http://schemas.openxmlformats.org/officeDocument/2006/relationships/customXml" Target="../ink/ink899.xml"/><Relationship Id="rId132" Type="http://schemas.openxmlformats.org/officeDocument/2006/relationships/customXml" Target="../ink/ink902.xml"/><Relationship Id="rId1" Type="http://schemas.openxmlformats.org/officeDocument/2006/relationships/customXml" Target="../ink/ink889.xml"/><Relationship Id="rId212" Type="http://schemas.openxmlformats.org/officeDocument/2006/relationships/image" Target="../media/image1120.png"/><Relationship Id="rId220" Type="http://schemas.openxmlformats.org/officeDocument/2006/relationships/customXml" Target="../ink/ink909.xml"/><Relationship Id="rId225" Type="http://schemas.openxmlformats.org/officeDocument/2006/relationships/customXml" Target="../ink/ink914.xml"/><Relationship Id="rId233" Type="http://schemas.openxmlformats.org/officeDocument/2006/relationships/customXml" Target="../ink/ink922.xml"/><Relationship Id="rId238" Type="http://schemas.openxmlformats.org/officeDocument/2006/relationships/customXml" Target="../ink/ink927.xml"/><Relationship Id="rId241" Type="http://schemas.openxmlformats.org/officeDocument/2006/relationships/customXml" Target="../ink/ink930.xml"/><Relationship Id="rId246" Type="http://schemas.openxmlformats.org/officeDocument/2006/relationships/customXml" Target="../ink/ink935.xml"/><Relationship Id="rId254" Type="http://schemas.openxmlformats.org/officeDocument/2006/relationships/customXml" Target="../ink/ink943.xml"/><Relationship Id="rId259" Type="http://schemas.openxmlformats.org/officeDocument/2006/relationships/customXml" Target="../ink/ink948.xml"/><Relationship Id="rId119" Type="http://schemas.openxmlformats.org/officeDocument/2006/relationships/image" Target="../media/image110.png"/><Relationship Id="rId127" Type="http://schemas.openxmlformats.org/officeDocument/2006/relationships/customXml" Target="../ink/ink897.xml"/><Relationship Id="rId262" Type="http://schemas.openxmlformats.org/officeDocument/2006/relationships/customXml" Target="../ink/ink951.xml"/><Relationship Id="rId122" Type="http://schemas.openxmlformats.org/officeDocument/2006/relationships/customXml" Target="../ink/ink892.xml"/><Relationship Id="rId130" Type="http://schemas.openxmlformats.org/officeDocument/2006/relationships/customXml" Target="../ink/ink900.xml"/><Relationship Id="rId135" Type="http://schemas.openxmlformats.org/officeDocument/2006/relationships/customXml" Target="../ink/ink905.xml"/><Relationship Id="rId215" Type="http://schemas.openxmlformats.org/officeDocument/2006/relationships/image" Target="../media/image1100.png"/><Relationship Id="rId223" Type="http://schemas.openxmlformats.org/officeDocument/2006/relationships/customXml" Target="../ink/ink912.xml"/><Relationship Id="rId228" Type="http://schemas.openxmlformats.org/officeDocument/2006/relationships/customXml" Target="../ink/ink917.xml"/><Relationship Id="rId236" Type="http://schemas.openxmlformats.org/officeDocument/2006/relationships/customXml" Target="../ink/ink925.xml"/><Relationship Id="rId244" Type="http://schemas.openxmlformats.org/officeDocument/2006/relationships/customXml" Target="../ink/ink933.xml"/><Relationship Id="rId249" Type="http://schemas.openxmlformats.org/officeDocument/2006/relationships/customXml" Target="../ink/ink938.xml"/><Relationship Id="rId257" Type="http://schemas.openxmlformats.org/officeDocument/2006/relationships/customXml" Target="../ink/ink946.xml"/><Relationship Id="rId260" Type="http://schemas.openxmlformats.org/officeDocument/2006/relationships/customXml" Target="../ink/ink949.xml"/><Relationship Id="rId120" Type="http://schemas.openxmlformats.org/officeDocument/2006/relationships/customXml" Target="../ink/ink890.xml"/><Relationship Id="rId125" Type="http://schemas.openxmlformats.org/officeDocument/2006/relationships/customXml" Target="../ink/ink895.xml"/></Relationships>
</file>

<file path=xl/drawings/_rels/drawing13.xml.rels><?xml version="1.0" encoding="UTF-8" standalone="yes"?>
<Relationships xmlns="http://schemas.openxmlformats.org/package/2006/relationships"><Relationship Id="rId231" Type="http://schemas.openxmlformats.org/officeDocument/2006/relationships/customXml" Target="../ink/ink984.xml"/><Relationship Id="rId252" Type="http://schemas.openxmlformats.org/officeDocument/2006/relationships/customXml" Target="../ink/ink1005.xml"/><Relationship Id="rId133" Type="http://schemas.openxmlformats.org/officeDocument/2006/relationships/customXml" Target="../ink/ink967.xml"/><Relationship Id="rId89" Type="http://schemas.openxmlformats.org/officeDocument/2006/relationships/image" Target="../media/image110.png"/><Relationship Id="rId213" Type="http://schemas.openxmlformats.org/officeDocument/2006/relationships/customXml" Target="../ink/ink970.xml"/><Relationship Id="rId218" Type="http://schemas.openxmlformats.org/officeDocument/2006/relationships/image" Target="../media/image1100.png"/><Relationship Id="rId226" Type="http://schemas.openxmlformats.org/officeDocument/2006/relationships/customXml" Target="../ink/ink979.xml"/><Relationship Id="rId234" Type="http://schemas.openxmlformats.org/officeDocument/2006/relationships/customXml" Target="../ink/ink987.xml"/><Relationship Id="rId239" Type="http://schemas.openxmlformats.org/officeDocument/2006/relationships/customXml" Target="../ink/ink992.xml"/><Relationship Id="rId247" Type="http://schemas.openxmlformats.org/officeDocument/2006/relationships/customXml" Target="../ink/ink1000.xml"/><Relationship Id="rId2" Type="http://schemas.openxmlformats.org/officeDocument/2006/relationships/image" Target="../media/image1.png"/><Relationship Id="rId221" Type="http://schemas.openxmlformats.org/officeDocument/2006/relationships/customXml" Target="../ink/ink974.xml"/><Relationship Id="rId242" Type="http://schemas.openxmlformats.org/officeDocument/2006/relationships/customXml" Target="../ink/ink995.xml"/><Relationship Id="rId250" Type="http://schemas.openxmlformats.org/officeDocument/2006/relationships/customXml" Target="../ink/ink1003.xml"/><Relationship Id="rId255" Type="http://schemas.openxmlformats.org/officeDocument/2006/relationships/customXml" Target="../ink/ink1008.xml"/><Relationship Id="rId263" Type="http://schemas.openxmlformats.org/officeDocument/2006/relationships/customXml" Target="../ink/ink1016.xml"/><Relationship Id="rId123" Type="http://schemas.openxmlformats.org/officeDocument/2006/relationships/customXml" Target="../ink/ink957.xml"/><Relationship Id="rId128" Type="http://schemas.openxmlformats.org/officeDocument/2006/relationships/customXml" Target="../ink/ink962.xml"/><Relationship Id="rId131" Type="http://schemas.openxmlformats.org/officeDocument/2006/relationships/customXml" Target="../ink/ink965.xml"/><Relationship Id="rId216" Type="http://schemas.openxmlformats.org/officeDocument/2006/relationships/customXml" Target="../ink/ink971.xml"/><Relationship Id="rId229" Type="http://schemas.openxmlformats.org/officeDocument/2006/relationships/customXml" Target="../ink/ink982.xml"/><Relationship Id="rId237" Type="http://schemas.openxmlformats.org/officeDocument/2006/relationships/customXml" Target="../ink/ink990.xml"/><Relationship Id="rId224" Type="http://schemas.openxmlformats.org/officeDocument/2006/relationships/customXml" Target="../ink/ink977.xml"/><Relationship Id="rId232" Type="http://schemas.openxmlformats.org/officeDocument/2006/relationships/customXml" Target="../ink/ink985.xml"/><Relationship Id="rId240" Type="http://schemas.openxmlformats.org/officeDocument/2006/relationships/customXml" Target="../ink/ink993.xml"/><Relationship Id="rId245" Type="http://schemas.openxmlformats.org/officeDocument/2006/relationships/customXml" Target="../ink/ink998.xml"/><Relationship Id="rId253" Type="http://schemas.openxmlformats.org/officeDocument/2006/relationships/customXml" Target="../ink/ink1006.xml"/><Relationship Id="rId258" Type="http://schemas.openxmlformats.org/officeDocument/2006/relationships/customXml" Target="../ink/ink1011.xml"/><Relationship Id="rId261" Type="http://schemas.openxmlformats.org/officeDocument/2006/relationships/customXml" Target="../ink/ink1014.xml"/><Relationship Id="rId126" Type="http://schemas.openxmlformats.org/officeDocument/2006/relationships/customXml" Target="../ink/ink960.xml"/><Relationship Id="rId134" Type="http://schemas.openxmlformats.org/officeDocument/2006/relationships/customXml" Target="../ink/ink968.xml"/><Relationship Id="rId121" Type="http://schemas.openxmlformats.org/officeDocument/2006/relationships/customXml" Target="../ink/ink955.xml"/><Relationship Id="rId219" Type="http://schemas.openxmlformats.org/officeDocument/2006/relationships/customXml" Target="../ink/ink972.xml"/><Relationship Id="rId227" Type="http://schemas.openxmlformats.org/officeDocument/2006/relationships/customXml" Target="../ink/ink980.xml"/><Relationship Id="rId222" Type="http://schemas.openxmlformats.org/officeDocument/2006/relationships/customXml" Target="../ink/ink975.xml"/><Relationship Id="rId230" Type="http://schemas.openxmlformats.org/officeDocument/2006/relationships/customXml" Target="../ink/ink983.xml"/><Relationship Id="rId235" Type="http://schemas.openxmlformats.org/officeDocument/2006/relationships/customXml" Target="../ink/ink988.xml"/><Relationship Id="rId243" Type="http://schemas.openxmlformats.org/officeDocument/2006/relationships/customXml" Target="../ink/ink996.xml"/><Relationship Id="rId248" Type="http://schemas.openxmlformats.org/officeDocument/2006/relationships/customXml" Target="../ink/ink1001.xml"/><Relationship Id="rId251" Type="http://schemas.openxmlformats.org/officeDocument/2006/relationships/customXml" Target="../ink/ink1004.xml"/><Relationship Id="rId256" Type="http://schemas.openxmlformats.org/officeDocument/2006/relationships/customXml" Target="../ink/ink1009.xml"/><Relationship Id="rId124" Type="http://schemas.openxmlformats.org/officeDocument/2006/relationships/customXml" Target="../ink/ink958.xml"/><Relationship Id="rId129" Type="http://schemas.openxmlformats.org/officeDocument/2006/relationships/customXml" Target="../ink/ink963.xml"/><Relationship Id="rId132" Type="http://schemas.openxmlformats.org/officeDocument/2006/relationships/customXml" Target="../ink/ink966.xml"/><Relationship Id="rId1" Type="http://schemas.openxmlformats.org/officeDocument/2006/relationships/customXml" Target="../ink/ink953.xml"/><Relationship Id="rId212" Type="http://schemas.openxmlformats.org/officeDocument/2006/relationships/image" Target="../media/image1120.png"/><Relationship Id="rId220" Type="http://schemas.openxmlformats.org/officeDocument/2006/relationships/customXml" Target="../ink/ink973.xml"/><Relationship Id="rId225" Type="http://schemas.openxmlformats.org/officeDocument/2006/relationships/customXml" Target="../ink/ink978.xml"/><Relationship Id="rId233" Type="http://schemas.openxmlformats.org/officeDocument/2006/relationships/customXml" Target="../ink/ink986.xml"/><Relationship Id="rId238" Type="http://schemas.openxmlformats.org/officeDocument/2006/relationships/customXml" Target="../ink/ink991.xml"/><Relationship Id="rId241" Type="http://schemas.openxmlformats.org/officeDocument/2006/relationships/customXml" Target="../ink/ink994.xml"/><Relationship Id="rId246" Type="http://schemas.openxmlformats.org/officeDocument/2006/relationships/customXml" Target="../ink/ink999.xml"/><Relationship Id="rId254" Type="http://schemas.openxmlformats.org/officeDocument/2006/relationships/customXml" Target="../ink/ink1007.xml"/><Relationship Id="rId259" Type="http://schemas.openxmlformats.org/officeDocument/2006/relationships/customXml" Target="../ink/ink1012.xml"/><Relationship Id="rId119" Type="http://schemas.openxmlformats.org/officeDocument/2006/relationships/image" Target="../media/image110.png"/><Relationship Id="rId127" Type="http://schemas.openxmlformats.org/officeDocument/2006/relationships/customXml" Target="../ink/ink961.xml"/><Relationship Id="rId262" Type="http://schemas.openxmlformats.org/officeDocument/2006/relationships/customXml" Target="../ink/ink1015.xml"/><Relationship Id="rId122" Type="http://schemas.openxmlformats.org/officeDocument/2006/relationships/customXml" Target="../ink/ink956.xml"/><Relationship Id="rId130" Type="http://schemas.openxmlformats.org/officeDocument/2006/relationships/customXml" Target="../ink/ink964.xml"/><Relationship Id="rId135" Type="http://schemas.openxmlformats.org/officeDocument/2006/relationships/customXml" Target="../ink/ink969.xml"/><Relationship Id="rId215" Type="http://schemas.openxmlformats.org/officeDocument/2006/relationships/image" Target="../media/image1100.png"/><Relationship Id="rId223" Type="http://schemas.openxmlformats.org/officeDocument/2006/relationships/customXml" Target="../ink/ink976.xml"/><Relationship Id="rId228" Type="http://schemas.openxmlformats.org/officeDocument/2006/relationships/customXml" Target="../ink/ink981.xml"/><Relationship Id="rId236" Type="http://schemas.openxmlformats.org/officeDocument/2006/relationships/customXml" Target="../ink/ink989.xml"/><Relationship Id="rId244" Type="http://schemas.openxmlformats.org/officeDocument/2006/relationships/customXml" Target="../ink/ink997.xml"/><Relationship Id="rId249" Type="http://schemas.openxmlformats.org/officeDocument/2006/relationships/customXml" Target="../ink/ink1002.xml"/><Relationship Id="rId257" Type="http://schemas.openxmlformats.org/officeDocument/2006/relationships/customXml" Target="../ink/ink1010.xml"/><Relationship Id="rId260" Type="http://schemas.openxmlformats.org/officeDocument/2006/relationships/customXml" Target="../ink/ink1013.xml"/><Relationship Id="rId120" Type="http://schemas.openxmlformats.org/officeDocument/2006/relationships/customXml" Target="../ink/ink954.xml"/><Relationship Id="rId125" Type="http://schemas.openxmlformats.org/officeDocument/2006/relationships/customXml" Target="../ink/ink959.xml"/></Relationships>
</file>

<file path=xl/drawings/_rels/drawing14.xml.rels><?xml version="1.0" encoding="UTF-8" standalone="yes"?>
<Relationships xmlns="http://schemas.openxmlformats.org/package/2006/relationships"><Relationship Id="rId231" Type="http://schemas.openxmlformats.org/officeDocument/2006/relationships/customXml" Target="../ink/ink1048.xml"/><Relationship Id="rId252" Type="http://schemas.openxmlformats.org/officeDocument/2006/relationships/customXml" Target="../ink/ink1069.xml"/><Relationship Id="rId133" Type="http://schemas.openxmlformats.org/officeDocument/2006/relationships/customXml" Target="../ink/ink1031.xml"/><Relationship Id="rId89" Type="http://schemas.openxmlformats.org/officeDocument/2006/relationships/image" Target="../media/image110.png"/><Relationship Id="rId213" Type="http://schemas.openxmlformats.org/officeDocument/2006/relationships/customXml" Target="../ink/ink1034.xml"/><Relationship Id="rId218" Type="http://schemas.openxmlformats.org/officeDocument/2006/relationships/image" Target="../media/image1100.png"/><Relationship Id="rId226" Type="http://schemas.openxmlformats.org/officeDocument/2006/relationships/customXml" Target="../ink/ink1043.xml"/><Relationship Id="rId234" Type="http://schemas.openxmlformats.org/officeDocument/2006/relationships/customXml" Target="../ink/ink1051.xml"/><Relationship Id="rId239" Type="http://schemas.openxmlformats.org/officeDocument/2006/relationships/customXml" Target="../ink/ink1056.xml"/><Relationship Id="rId247" Type="http://schemas.openxmlformats.org/officeDocument/2006/relationships/customXml" Target="../ink/ink1064.xml"/><Relationship Id="rId2" Type="http://schemas.openxmlformats.org/officeDocument/2006/relationships/image" Target="../media/image1.png"/><Relationship Id="rId221" Type="http://schemas.openxmlformats.org/officeDocument/2006/relationships/customXml" Target="../ink/ink1038.xml"/><Relationship Id="rId242" Type="http://schemas.openxmlformats.org/officeDocument/2006/relationships/customXml" Target="../ink/ink1059.xml"/><Relationship Id="rId250" Type="http://schemas.openxmlformats.org/officeDocument/2006/relationships/customXml" Target="../ink/ink1067.xml"/><Relationship Id="rId255" Type="http://schemas.openxmlformats.org/officeDocument/2006/relationships/customXml" Target="../ink/ink1072.xml"/><Relationship Id="rId263" Type="http://schemas.openxmlformats.org/officeDocument/2006/relationships/customXml" Target="../ink/ink1080.xml"/><Relationship Id="rId123" Type="http://schemas.openxmlformats.org/officeDocument/2006/relationships/customXml" Target="../ink/ink1021.xml"/><Relationship Id="rId128" Type="http://schemas.openxmlformats.org/officeDocument/2006/relationships/customXml" Target="../ink/ink1026.xml"/><Relationship Id="rId131" Type="http://schemas.openxmlformats.org/officeDocument/2006/relationships/customXml" Target="../ink/ink1029.xml"/><Relationship Id="rId216" Type="http://schemas.openxmlformats.org/officeDocument/2006/relationships/customXml" Target="../ink/ink1035.xml"/><Relationship Id="rId229" Type="http://schemas.openxmlformats.org/officeDocument/2006/relationships/customXml" Target="../ink/ink1046.xml"/><Relationship Id="rId237" Type="http://schemas.openxmlformats.org/officeDocument/2006/relationships/customXml" Target="../ink/ink1054.xml"/><Relationship Id="rId224" Type="http://schemas.openxmlformats.org/officeDocument/2006/relationships/customXml" Target="../ink/ink1041.xml"/><Relationship Id="rId232" Type="http://schemas.openxmlformats.org/officeDocument/2006/relationships/customXml" Target="../ink/ink1049.xml"/><Relationship Id="rId240" Type="http://schemas.openxmlformats.org/officeDocument/2006/relationships/customXml" Target="../ink/ink1057.xml"/><Relationship Id="rId245" Type="http://schemas.openxmlformats.org/officeDocument/2006/relationships/customXml" Target="../ink/ink1062.xml"/><Relationship Id="rId253" Type="http://schemas.openxmlformats.org/officeDocument/2006/relationships/customXml" Target="../ink/ink1070.xml"/><Relationship Id="rId258" Type="http://schemas.openxmlformats.org/officeDocument/2006/relationships/customXml" Target="../ink/ink1075.xml"/><Relationship Id="rId261" Type="http://schemas.openxmlformats.org/officeDocument/2006/relationships/customXml" Target="../ink/ink1078.xml"/><Relationship Id="rId126" Type="http://schemas.openxmlformats.org/officeDocument/2006/relationships/customXml" Target="../ink/ink1024.xml"/><Relationship Id="rId134" Type="http://schemas.openxmlformats.org/officeDocument/2006/relationships/customXml" Target="../ink/ink1032.xml"/><Relationship Id="rId121" Type="http://schemas.openxmlformats.org/officeDocument/2006/relationships/customXml" Target="../ink/ink1019.xml"/><Relationship Id="rId219" Type="http://schemas.openxmlformats.org/officeDocument/2006/relationships/customXml" Target="../ink/ink1036.xml"/><Relationship Id="rId227" Type="http://schemas.openxmlformats.org/officeDocument/2006/relationships/customXml" Target="../ink/ink1044.xml"/><Relationship Id="rId222" Type="http://schemas.openxmlformats.org/officeDocument/2006/relationships/customXml" Target="../ink/ink1039.xml"/><Relationship Id="rId230" Type="http://schemas.openxmlformats.org/officeDocument/2006/relationships/customXml" Target="../ink/ink1047.xml"/><Relationship Id="rId235" Type="http://schemas.openxmlformats.org/officeDocument/2006/relationships/customXml" Target="../ink/ink1052.xml"/><Relationship Id="rId243" Type="http://schemas.openxmlformats.org/officeDocument/2006/relationships/customXml" Target="../ink/ink1060.xml"/><Relationship Id="rId248" Type="http://schemas.openxmlformats.org/officeDocument/2006/relationships/customXml" Target="../ink/ink1065.xml"/><Relationship Id="rId251" Type="http://schemas.openxmlformats.org/officeDocument/2006/relationships/customXml" Target="../ink/ink1068.xml"/><Relationship Id="rId256" Type="http://schemas.openxmlformats.org/officeDocument/2006/relationships/customXml" Target="../ink/ink1073.xml"/><Relationship Id="rId124" Type="http://schemas.openxmlformats.org/officeDocument/2006/relationships/customXml" Target="../ink/ink1022.xml"/><Relationship Id="rId129" Type="http://schemas.openxmlformats.org/officeDocument/2006/relationships/customXml" Target="../ink/ink1027.xml"/><Relationship Id="rId132" Type="http://schemas.openxmlformats.org/officeDocument/2006/relationships/customXml" Target="../ink/ink1030.xml"/><Relationship Id="rId1" Type="http://schemas.openxmlformats.org/officeDocument/2006/relationships/customXml" Target="../ink/ink1017.xml"/><Relationship Id="rId212" Type="http://schemas.openxmlformats.org/officeDocument/2006/relationships/image" Target="../media/image1120.png"/><Relationship Id="rId220" Type="http://schemas.openxmlformats.org/officeDocument/2006/relationships/customXml" Target="../ink/ink1037.xml"/><Relationship Id="rId225" Type="http://schemas.openxmlformats.org/officeDocument/2006/relationships/customXml" Target="../ink/ink1042.xml"/><Relationship Id="rId233" Type="http://schemas.openxmlformats.org/officeDocument/2006/relationships/customXml" Target="../ink/ink1050.xml"/><Relationship Id="rId238" Type="http://schemas.openxmlformats.org/officeDocument/2006/relationships/customXml" Target="../ink/ink1055.xml"/><Relationship Id="rId241" Type="http://schemas.openxmlformats.org/officeDocument/2006/relationships/customXml" Target="../ink/ink1058.xml"/><Relationship Id="rId246" Type="http://schemas.openxmlformats.org/officeDocument/2006/relationships/customXml" Target="../ink/ink1063.xml"/><Relationship Id="rId254" Type="http://schemas.openxmlformats.org/officeDocument/2006/relationships/customXml" Target="../ink/ink1071.xml"/><Relationship Id="rId259" Type="http://schemas.openxmlformats.org/officeDocument/2006/relationships/customXml" Target="../ink/ink1076.xml"/><Relationship Id="rId119" Type="http://schemas.openxmlformats.org/officeDocument/2006/relationships/image" Target="../media/image110.png"/><Relationship Id="rId127" Type="http://schemas.openxmlformats.org/officeDocument/2006/relationships/customXml" Target="../ink/ink1025.xml"/><Relationship Id="rId262" Type="http://schemas.openxmlformats.org/officeDocument/2006/relationships/customXml" Target="../ink/ink1079.xml"/><Relationship Id="rId122" Type="http://schemas.openxmlformats.org/officeDocument/2006/relationships/customXml" Target="../ink/ink1020.xml"/><Relationship Id="rId130" Type="http://schemas.openxmlformats.org/officeDocument/2006/relationships/customXml" Target="../ink/ink1028.xml"/><Relationship Id="rId135" Type="http://schemas.openxmlformats.org/officeDocument/2006/relationships/customXml" Target="../ink/ink1033.xml"/><Relationship Id="rId215" Type="http://schemas.openxmlformats.org/officeDocument/2006/relationships/image" Target="../media/image1100.png"/><Relationship Id="rId223" Type="http://schemas.openxmlformats.org/officeDocument/2006/relationships/customXml" Target="../ink/ink1040.xml"/><Relationship Id="rId228" Type="http://schemas.openxmlformats.org/officeDocument/2006/relationships/customXml" Target="../ink/ink1045.xml"/><Relationship Id="rId236" Type="http://schemas.openxmlformats.org/officeDocument/2006/relationships/customXml" Target="../ink/ink1053.xml"/><Relationship Id="rId244" Type="http://schemas.openxmlformats.org/officeDocument/2006/relationships/customXml" Target="../ink/ink1061.xml"/><Relationship Id="rId249" Type="http://schemas.openxmlformats.org/officeDocument/2006/relationships/customXml" Target="../ink/ink1066.xml"/><Relationship Id="rId257" Type="http://schemas.openxmlformats.org/officeDocument/2006/relationships/customXml" Target="../ink/ink1074.xml"/><Relationship Id="rId260" Type="http://schemas.openxmlformats.org/officeDocument/2006/relationships/customXml" Target="../ink/ink1077.xml"/><Relationship Id="rId120" Type="http://schemas.openxmlformats.org/officeDocument/2006/relationships/customXml" Target="../ink/ink1018.xml"/><Relationship Id="rId125" Type="http://schemas.openxmlformats.org/officeDocument/2006/relationships/customXml" Target="../ink/ink1023.xml"/></Relationships>
</file>

<file path=xl/drawings/_rels/drawing15.xml.rels><?xml version="1.0" encoding="UTF-8" standalone="yes"?>
<Relationships xmlns="http://schemas.openxmlformats.org/package/2006/relationships"><Relationship Id="rId231" Type="http://schemas.openxmlformats.org/officeDocument/2006/relationships/customXml" Target="../ink/ink1112.xml"/><Relationship Id="rId252" Type="http://schemas.openxmlformats.org/officeDocument/2006/relationships/customXml" Target="../ink/ink1133.xml"/><Relationship Id="rId133" Type="http://schemas.openxmlformats.org/officeDocument/2006/relationships/customXml" Target="../ink/ink1095.xml"/><Relationship Id="rId89" Type="http://schemas.openxmlformats.org/officeDocument/2006/relationships/image" Target="../media/image110.png"/><Relationship Id="rId213" Type="http://schemas.openxmlformats.org/officeDocument/2006/relationships/customXml" Target="../ink/ink1098.xml"/><Relationship Id="rId218" Type="http://schemas.openxmlformats.org/officeDocument/2006/relationships/image" Target="../media/image1100.png"/><Relationship Id="rId226" Type="http://schemas.openxmlformats.org/officeDocument/2006/relationships/customXml" Target="../ink/ink1107.xml"/><Relationship Id="rId234" Type="http://schemas.openxmlformats.org/officeDocument/2006/relationships/customXml" Target="../ink/ink1115.xml"/><Relationship Id="rId239" Type="http://schemas.openxmlformats.org/officeDocument/2006/relationships/customXml" Target="../ink/ink1120.xml"/><Relationship Id="rId247" Type="http://schemas.openxmlformats.org/officeDocument/2006/relationships/customXml" Target="../ink/ink1128.xml"/><Relationship Id="rId2" Type="http://schemas.openxmlformats.org/officeDocument/2006/relationships/image" Target="../media/image1.png"/><Relationship Id="rId221" Type="http://schemas.openxmlformats.org/officeDocument/2006/relationships/customXml" Target="../ink/ink1102.xml"/><Relationship Id="rId242" Type="http://schemas.openxmlformats.org/officeDocument/2006/relationships/customXml" Target="../ink/ink1123.xml"/><Relationship Id="rId250" Type="http://schemas.openxmlformats.org/officeDocument/2006/relationships/customXml" Target="../ink/ink1131.xml"/><Relationship Id="rId255" Type="http://schemas.openxmlformats.org/officeDocument/2006/relationships/customXml" Target="../ink/ink1136.xml"/><Relationship Id="rId263" Type="http://schemas.openxmlformats.org/officeDocument/2006/relationships/customXml" Target="../ink/ink1144.xml"/><Relationship Id="rId123" Type="http://schemas.openxmlformats.org/officeDocument/2006/relationships/customXml" Target="../ink/ink1085.xml"/><Relationship Id="rId128" Type="http://schemas.openxmlformats.org/officeDocument/2006/relationships/customXml" Target="../ink/ink1090.xml"/><Relationship Id="rId131" Type="http://schemas.openxmlformats.org/officeDocument/2006/relationships/customXml" Target="../ink/ink1093.xml"/><Relationship Id="rId216" Type="http://schemas.openxmlformats.org/officeDocument/2006/relationships/customXml" Target="../ink/ink1099.xml"/><Relationship Id="rId229" Type="http://schemas.openxmlformats.org/officeDocument/2006/relationships/customXml" Target="../ink/ink1110.xml"/><Relationship Id="rId237" Type="http://schemas.openxmlformats.org/officeDocument/2006/relationships/customXml" Target="../ink/ink1118.xml"/><Relationship Id="rId224" Type="http://schemas.openxmlformats.org/officeDocument/2006/relationships/customXml" Target="../ink/ink1105.xml"/><Relationship Id="rId232" Type="http://schemas.openxmlformats.org/officeDocument/2006/relationships/customXml" Target="../ink/ink1113.xml"/><Relationship Id="rId240" Type="http://schemas.openxmlformats.org/officeDocument/2006/relationships/customXml" Target="../ink/ink1121.xml"/><Relationship Id="rId245" Type="http://schemas.openxmlformats.org/officeDocument/2006/relationships/customXml" Target="../ink/ink1126.xml"/><Relationship Id="rId253" Type="http://schemas.openxmlformats.org/officeDocument/2006/relationships/customXml" Target="../ink/ink1134.xml"/><Relationship Id="rId258" Type="http://schemas.openxmlformats.org/officeDocument/2006/relationships/customXml" Target="../ink/ink1139.xml"/><Relationship Id="rId261" Type="http://schemas.openxmlformats.org/officeDocument/2006/relationships/customXml" Target="../ink/ink1142.xml"/><Relationship Id="rId126" Type="http://schemas.openxmlformats.org/officeDocument/2006/relationships/customXml" Target="../ink/ink1088.xml"/><Relationship Id="rId134" Type="http://schemas.openxmlformats.org/officeDocument/2006/relationships/customXml" Target="../ink/ink1096.xml"/><Relationship Id="rId121" Type="http://schemas.openxmlformats.org/officeDocument/2006/relationships/customXml" Target="../ink/ink1083.xml"/><Relationship Id="rId219" Type="http://schemas.openxmlformats.org/officeDocument/2006/relationships/customXml" Target="../ink/ink1100.xml"/><Relationship Id="rId227" Type="http://schemas.openxmlformats.org/officeDocument/2006/relationships/customXml" Target="../ink/ink1108.xml"/><Relationship Id="rId222" Type="http://schemas.openxmlformats.org/officeDocument/2006/relationships/customXml" Target="../ink/ink1103.xml"/><Relationship Id="rId230" Type="http://schemas.openxmlformats.org/officeDocument/2006/relationships/customXml" Target="../ink/ink1111.xml"/><Relationship Id="rId235" Type="http://schemas.openxmlformats.org/officeDocument/2006/relationships/customXml" Target="../ink/ink1116.xml"/><Relationship Id="rId243" Type="http://schemas.openxmlformats.org/officeDocument/2006/relationships/customXml" Target="../ink/ink1124.xml"/><Relationship Id="rId248" Type="http://schemas.openxmlformats.org/officeDocument/2006/relationships/customXml" Target="../ink/ink1129.xml"/><Relationship Id="rId251" Type="http://schemas.openxmlformats.org/officeDocument/2006/relationships/customXml" Target="../ink/ink1132.xml"/><Relationship Id="rId256" Type="http://schemas.openxmlformats.org/officeDocument/2006/relationships/customXml" Target="../ink/ink1137.xml"/><Relationship Id="rId124" Type="http://schemas.openxmlformats.org/officeDocument/2006/relationships/customXml" Target="../ink/ink1086.xml"/><Relationship Id="rId129" Type="http://schemas.openxmlformats.org/officeDocument/2006/relationships/customXml" Target="../ink/ink1091.xml"/><Relationship Id="rId132" Type="http://schemas.openxmlformats.org/officeDocument/2006/relationships/customXml" Target="../ink/ink1094.xml"/><Relationship Id="rId1" Type="http://schemas.openxmlformats.org/officeDocument/2006/relationships/customXml" Target="../ink/ink1081.xml"/><Relationship Id="rId212" Type="http://schemas.openxmlformats.org/officeDocument/2006/relationships/image" Target="../media/image1120.png"/><Relationship Id="rId220" Type="http://schemas.openxmlformats.org/officeDocument/2006/relationships/customXml" Target="../ink/ink1101.xml"/><Relationship Id="rId225" Type="http://schemas.openxmlformats.org/officeDocument/2006/relationships/customXml" Target="../ink/ink1106.xml"/><Relationship Id="rId233" Type="http://schemas.openxmlformats.org/officeDocument/2006/relationships/customXml" Target="../ink/ink1114.xml"/><Relationship Id="rId238" Type="http://schemas.openxmlformats.org/officeDocument/2006/relationships/customXml" Target="../ink/ink1119.xml"/><Relationship Id="rId241" Type="http://schemas.openxmlformats.org/officeDocument/2006/relationships/customXml" Target="../ink/ink1122.xml"/><Relationship Id="rId246" Type="http://schemas.openxmlformats.org/officeDocument/2006/relationships/customXml" Target="../ink/ink1127.xml"/><Relationship Id="rId254" Type="http://schemas.openxmlformats.org/officeDocument/2006/relationships/customXml" Target="../ink/ink1135.xml"/><Relationship Id="rId259" Type="http://schemas.openxmlformats.org/officeDocument/2006/relationships/customXml" Target="../ink/ink1140.xml"/><Relationship Id="rId119" Type="http://schemas.openxmlformats.org/officeDocument/2006/relationships/image" Target="../media/image110.png"/><Relationship Id="rId127" Type="http://schemas.openxmlformats.org/officeDocument/2006/relationships/customXml" Target="../ink/ink1089.xml"/><Relationship Id="rId262" Type="http://schemas.openxmlformats.org/officeDocument/2006/relationships/customXml" Target="../ink/ink1143.xml"/><Relationship Id="rId122" Type="http://schemas.openxmlformats.org/officeDocument/2006/relationships/customXml" Target="../ink/ink1084.xml"/><Relationship Id="rId130" Type="http://schemas.openxmlformats.org/officeDocument/2006/relationships/customXml" Target="../ink/ink1092.xml"/><Relationship Id="rId135" Type="http://schemas.openxmlformats.org/officeDocument/2006/relationships/customXml" Target="../ink/ink1097.xml"/><Relationship Id="rId215" Type="http://schemas.openxmlformats.org/officeDocument/2006/relationships/image" Target="../media/image1100.png"/><Relationship Id="rId223" Type="http://schemas.openxmlformats.org/officeDocument/2006/relationships/customXml" Target="../ink/ink1104.xml"/><Relationship Id="rId228" Type="http://schemas.openxmlformats.org/officeDocument/2006/relationships/customXml" Target="../ink/ink1109.xml"/><Relationship Id="rId236" Type="http://schemas.openxmlformats.org/officeDocument/2006/relationships/customXml" Target="../ink/ink1117.xml"/><Relationship Id="rId244" Type="http://schemas.openxmlformats.org/officeDocument/2006/relationships/customXml" Target="../ink/ink1125.xml"/><Relationship Id="rId249" Type="http://schemas.openxmlformats.org/officeDocument/2006/relationships/customXml" Target="../ink/ink1130.xml"/><Relationship Id="rId257" Type="http://schemas.openxmlformats.org/officeDocument/2006/relationships/customXml" Target="../ink/ink1138.xml"/><Relationship Id="rId260" Type="http://schemas.openxmlformats.org/officeDocument/2006/relationships/customXml" Target="../ink/ink1141.xml"/><Relationship Id="rId120" Type="http://schemas.openxmlformats.org/officeDocument/2006/relationships/customXml" Target="../ink/ink1082.xml"/><Relationship Id="rId125" Type="http://schemas.openxmlformats.org/officeDocument/2006/relationships/customXml" Target="../ink/ink1087.xml"/></Relationships>
</file>

<file path=xl/drawings/_rels/drawing16.xml.rels><?xml version="1.0" encoding="UTF-8" standalone="yes"?>
<Relationships xmlns="http://schemas.openxmlformats.org/package/2006/relationships"><Relationship Id="rId231" Type="http://schemas.openxmlformats.org/officeDocument/2006/relationships/customXml" Target="../ink/ink1176.xml"/><Relationship Id="rId252" Type="http://schemas.openxmlformats.org/officeDocument/2006/relationships/customXml" Target="../ink/ink1197.xml"/><Relationship Id="rId133" Type="http://schemas.openxmlformats.org/officeDocument/2006/relationships/customXml" Target="../ink/ink1159.xml"/><Relationship Id="rId89" Type="http://schemas.openxmlformats.org/officeDocument/2006/relationships/image" Target="../media/image110.png"/><Relationship Id="rId213" Type="http://schemas.openxmlformats.org/officeDocument/2006/relationships/customXml" Target="../ink/ink1162.xml"/><Relationship Id="rId218" Type="http://schemas.openxmlformats.org/officeDocument/2006/relationships/image" Target="../media/image1100.png"/><Relationship Id="rId226" Type="http://schemas.openxmlformats.org/officeDocument/2006/relationships/customXml" Target="../ink/ink1171.xml"/><Relationship Id="rId234" Type="http://schemas.openxmlformats.org/officeDocument/2006/relationships/customXml" Target="../ink/ink1179.xml"/><Relationship Id="rId239" Type="http://schemas.openxmlformats.org/officeDocument/2006/relationships/customXml" Target="../ink/ink1184.xml"/><Relationship Id="rId247" Type="http://schemas.openxmlformats.org/officeDocument/2006/relationships/customXml" Target="../ink/ink1192.xml"/><Relationship Id="rId2" Type="http://schemas.openxmlformats.org/officeDocument/2006/relationships/image" Target="../media/image1.png"/><Relationship Id="rId221" Type="http://schemas.openxmlformats.org/officeDocument/2006/relationships/customXml" Target="../ink/ink1166.xml"/><Relationship Id="rId242" Type="http://schemas.openxmlformats.org/officeDocument/2006/relationships/customXml" Target="../ink/ink1187.xml"/><Relationship Id="rId250" Type="http://schemas.openxmlformats.org/officeDocument/2006/relationships/customXml" Target="../ink/ink1195.xml"/><Relationship Id="rId255" Type="http://schemas.openxmlformats.org/officeDocument/2006/relationships/customXml" Target="../ink/ink1200.xml"/><Relationship Id="rId263" Type="http://schemas.openxmlformats.org/officeDocument/2006/relationships/customXml" Target="../ink/ink1208.xml"/><Relationship Id="rId123" Type="http://schemas.openxmlformats.org/officeDocument/2006/relationships/customXml" Target="../ink/ink1149.xml"/><Relationship Id="rId128" Type="http://schemas.openxmlformats.org/officeDocument/2006/relationships/customXml" Target="../ink/ink1154.xml"/><Relationship Id="rId131" Type="http://schemas.openxmlformats.org/officeDocument/2006/relationships/customXml" Target="../ink/ink1157.xml"/><Relationship Id="rId216" Type="http://schemas.openxmlformats.org/officeDocument/2006/relationships/customXml" Target="../ink/ink1163.xml"/><Relationship Id="rId229" Type="http://schemas.openxmlformats.org/officeDocument/2006/relationships/customXml" Target="../ink/ink1174.xml"/><Relationship Id="rId237" Type="http://schemas.openxmlformats.org/officeDocument/2006/relationships/customXml" Target="../ink/ink1182.xml"/><Relationship Id="rId224" Type="http://schemas.openxmlformats.org/officeDocument/2006/relationships/customXml" Target="../ink/ink1169.xml"/><Relationship Id="rId232" Type="http://schemas.openxmlformats.org/officeDocument/2006/relationships/customXml" Target="../ink/ink1177.xml"/><Relationship Id="rId240" Type="http://schemas.openxmlformats.org/officeDocument/2006/relationships/customXml" Target="../ink/ink1185.xml"/><Relationship Id="rId245" Type="http://schemas.openxmlformats.org/officeDocument/2006/relationships/customXml" Target="../ink/ink1190.xml"/><Relationship Id="rId253" Type="http://schemas.openxmlformats.org/officeDocument/2006/relationships/customXml" Target="../ink/ink1198.xml"/><Relationship Id="rId258" Type="http://schemas.openxmlformats.org/officeDocument/2006/relationships/customXml" Target="../ink/ink1203.xml"/><Relationship Id="rId261" Type="http://schemas.openxmlformats.org/officeDocument/2006/relationships/customXml" Target="../ink/ink1206.xml"/><Relationship Id="rId126" Type="http://schemas.openxmlformats.org/officeDocument/2006/relationships/customXml" Target="../ink/ink1152.xml"/><Relationship Id="rId134" Type="http://schemas.openxmlformats.org/officeDocument/2006/relationships/customXml" Target="../ink/ink1160.xml"/><Relationship Id="rId121" Type="http://schemas.openxmlformats.org/officeDocument/2006/relationships/customXml" Target="../ink/ink1147.xml"/><Relationship Id="rId219" Type="http://schemas.openxmlformats.org/officeDocument/2006/relationships/customXml" Target="../ink/ink1164.xml"/><Relationship Id="rId227" Type="http://schemas.openxmlformats.org/officeDocument/2006/relationships/customXml" Target="../ink/ink1172.xml"/><Relationship Id="rId222" Type="http://schemas.openxmlformats.org/officeDocument/2006/relationships/customXml" Target="../ink/ink1167.xml"/><Relationship Id="rId230" Type="http://schemas.openxmlformats.org/officeDocument/2006/relationships/customXml" Target="../ink/ink1175.xml"/><Relationship Id="rId235" Type="http://schemas.openxmlformats.org/officeDocument/2006/relationships/customXml" Target="../ink/ink1180.xml"/><Relationship Id="rId243" Type="http://schemas.openxmlformats.org/officeDocument/2006/relationships/customXml" Target="../ink/ink1188.xml"/><Relationship Id="rId248" Type="http://schemas.openxmlformats.org/officeDocument/2006/relationships/customXml" Target="../ink/ink1193.xml"/><Relationship Id="rId251" Type="http://schemas.openxmlformats.org/officeDocument/2006/relationships/customXml" Target="../ink/ink1196.xml"/><Relationship Id="rId256" Type="http://schemas.openxmlformats.org/officeDocument/2006/relationships/customXml" Target="../ink/ink1201.xml"/><Relationship Id="rId124" Type="http://schemas.openxmlformats.org/officeDocument/2006/relationships/customXml" Target="../ink/ink1150.xml"/><Relationship Id="rId129" Type="http://schemas.openxmlformats.org/officeDocument/2006/relationships/customXml" Target="../ink/ink1155.xml"/><Relationship Id="rId132" Type="http://schemas.openxmlformats.org/officeDocument/2006/relationships/customXml" Target="../ink/ink1158.xml"/><Relationship Id="rId1" Type="http://schemas.openxmlformats.org/officeDocument/2006/relationships/customXml" Target="../ink/ink1145.xml"/><Relationship Id="rId212" Type="http://schemas.openxmlformats.org/officeDocument/2006/relationships/image" Target="../media/image1120.png"/><Relationship Id="rId220" Type="http://schemas.openxmlformats.org/officeDocument/2006/relationships/customXml" Target="../ink/ink1165.xml"/><Relationship Id="rId225" Type="http://schemas.openxmlformats.org/officeDocument/2006/relationships/customXml" Target="../ink/ink1170.xml"/><Relationship Id="rId233" Type="http://schemas.openxmlformats.org/officeDocument/2006/relationships/customXml" Target="../ink/ink1178.xml"/><Relationship Id="rId238" Type="http://schemas.openxmlformats.org/officeDocument/2006/relationships/customXml" Target="../ink/ink1183.xml"/><Relationship Id="rId241" Type="http://schemas.openxmlformats.org/officeDocument/2006/relationships/customXml" Target="../ink/ink1186.xml"/><Relationship Id="rId246" Type="http://schemas.openxmlformats.org/officeDocument/2006/relationships/customXml" Target="../ink/ink1191.xml"/><Relationship Id="rId254" Type="http://schemas.openxmlformats.org/officeDocument/2006/relationships/customXml" Target="../ink/ink1199.xml"/><Relationship Id="rId259" Type="http://schemas.openxmlformats.org/officeDocument/2006/relationships/customXml" Target="../ink/ink1204.xml"/><Relationship Id="rId119" Type="http://schemas.openxmlformats.org/officeDocument/2006/relationships/image" Target="../media/image110.png"/><Relationship Id="rId127" Type="http://schemas.openxmlformats.org/officeDocument/2006/relationships/customXml" Target="../ink/ink1153.xml"/><Relationship Id="rId262" Type="http://schemas.openxmlformats.org/officeDocument/2006/relationships/customXml" Target="../ink/ink1207.xml"/><Relationship Id="rId122" Type="http://schemas.openxmlformats.org/officeDocument/2006/relationships/customXml" Target="../ink/ink1148.xml"/><Relationship Id="rId130" Type="http://schemas.openxmlformats.org/officeDocument/2006/relationships/customXml" Target="../ink/ink1156.xml"/><Relationship Id="rId135" Type="http://schemas.openxmlformats.org/officeDocument/2006/relationships/customXml" Target="../ink/ink1161.xml"/><Relationship Id="rId215" Type="http://schemas.openxmlformats.org/officeDocument/2006/relationships/image" Target="../media/image1100.png"/><Relationship Id="rId223" Type="http://schemas.openxmlformats.org/officeDocument/2006/relationships/customXml" Target="../ink/ink1168.xml"/><Relationship Id="rId228" Type="http://schemas.openxmlformats.org/officeDocument/2006/relationships/customXml" Target="../ink/ink1173.xml"/><Relationship Id="rId236" Type="http://schemas.openxmlformats.org/officeDocument/2006/relationships/customXml" Target="../ink/ink1181.xml"/><Relationship Id="rId244" Type="http://schemas.openxmlformats.org/officeDocument/2006/relationships/customXml" Target="../ink/ink1189.xml"/><Relationship Id="rId249" Type="http://schemas.openxmlformats.org/officeDocument/2006/relationships/customXml" Target="../ink/ink1194.xml"/><Relationship Id="rId257" Type="http://schemas.openxmlformats.org/officeDocument/2006/relationships/customXml" Target="../ink/ink1202.xml"/><Relationship Id="rId260" Type="http://schemas.openxmlformats.org/officeDocument/2006/relationships/customXml" Target="../ink/ink1205.xml"/><Relationship Id="rId120" Type="http://schemas.openxmlformats.org/officeDocument/2006/relationships/customXml" Target="../ink/ink1146.xml"/><Relationship Id="rId125" Type="http://schemas.openxmlformats.org/officeDocument/2006/relationships/customXml" Target="../ink/ink1151.xml"/></Relationships>
</file>

<file path=xl/drawings/_rels/drawing17.xml.rels><?xml version="1.0" encoding="UTF-8" standalone="yes"?>
<Relationships xmlns="http://schemas.openxmlformats.org/package/2006/relationships"><Relationship Id="rId231" Type="http://schemas.openxmlformats.org/officeDocument/2006/relationships/customXml" Target="../ink/ink1240.xml"/><Relationship Id="rId252" Type="http://schemas.openxmlformats.org/officeDocument/2006/relationships/customXml" Target="../ink/ink1261.xml"/><Relationship Id="rId133" Type="http://schemas.openxmlformats.org/officeDocument/2006/relationships/customXml" Target="../ink/ink1223.xml"/><Relationship Id="rId89" Type="http://schemas.openxmlformats.org/officeDocument/2006/relationships/image" Target="../media/image110.png"/><Relationship Id="rId213" Type="http://schemas.openxmlformats.org/officeDocument/2006/relationships/customXml" Target="../ink/ink1226.xml"/><Relationship Id="rId218" Type="http://schemas.openxmlformats.org/officeDocument/2006/relationships/image" Target="../media/image1100.png"/><Relationship Id="rId226" Type="http://schemas.openxmlformats.org/officeDocument/2006/relationships/customXml" Target="../ink/ink1235.xml"/><Relationship Id="rId234" Type="http://schemas.openxmlformats.org/officeDocument/2006/relationships/customXml" Target="../ink/ink1243.xml"/><Relationship Id="rId239" Type="http://schemas.openxmlformats.org/officeDocument/2006/relationships/customXml" Target="../ink/ink1248.xml"/><Relationship Id="rId247" Type="http://schemas.openxmlformats.org/officeDocument/2006/relationships/customXml" Target="../ink/ink1256.xml"/><Relationship Id="rId2" Type="http://schemas.openxmlformats.org/officeDocument/2006/relationships/image" Target="../media/image1.png"/><Relationship Id="rId221" Type="http://schemas.openxmlformats.org/officeDocument/2006/relationships/customXml" Target="../ink/ink1230.xml"/><Relationship Id="rId242" Type="http://schemas.openxmlformats.org/officeDocument/2006/relationships/customXml" Target="../ink/ink1251.xml"/><Relationship Id="rId250" Type="http://schemas.openxmlformats.org/officeDocument/2006/relationships/customXml" Target="../ink/ink1259.xml"/><Relationship Id="rId255" Type="http://schemas.openxmlformats.org/officeDocument/2006/relationships/customXml" Target="../ink/ink1264.xml"/><Relationship Id="rId263" Type="http://schemas.openxmlformats.org/officeDocument/2006/relationships/customXml" Target="../ink/ink1272.xml"/><Relationship Id="rId123" Type="http://schemas.openxmlformats.org/officeDocument/2006/relationships/customXml" Target="../ink/ink1213.xml"/><Relationship Id="rId128" Type="http://schemas.openxmlformats.org/officeDocument/2006/relationships/customXml" Target="../ink/ink1218.xml"/><Relationship Id="rId131" Type="http://schemas.openxmlformats.org/officeDocument/2006/relationships/customXml" Target="../ink/ink1221.xml"/><Relationship Id="rId216" Type="http://schemas.openxmlformats.org/officeDocument/2006/relationships/customXml" Target="../ink/ink1227.xml"/><Relationship Id="rId229" Type="http://schemas.openxmlformats.org/officeDocument/2006/relationships/customXml" Target="../ink/ink1238.xml"/><Relationship Id="rId237" Type="http://schemas.openxmlformats.org/officeDocument/2006/relationships/customXml" Target="../ink/ink1246.xml"/><Relationship Id="rId224" Type="http://schemas.openxmlformats.org/officeDocument/2006/relationships/customXml" Target="../ink/ink1233.xml"/><Relationship Id="rId232" Type="http://schemas.openxmlformats.org/officeDocument/2006/relationships/customXml" Target="../ink/ink1241.xml"/><Relationship Id="rId240" Type="http://schemas.openxmlformats.org/officeDocument/2006/relationships/customXml" Target="../ink/ink1249.xml"/><Relationship Id="rId245" Type="http://schemas.openxmlformats.org/officeDocument/2006/relationships/customXml" Target="../ink/ink1254.xml"/><Relationship Id="rId253" Type="http://schemas.openxmlformats.org/officeDocument/2006/relationships/customXml" Target="../ink/ink1262.xml"/><Relationship Id="rId258" Type="http://schemas.openxmlformats.org/officeDocument/2006/relationships/customXml" Target="../ink/ink1267.xml"/><Relationship Id="rId261" Type="http://schemas.openxmlformats.org/officeDocument/2006/relationships/customXml" Target="../ink/ink1270.xml"/><Relationship Id="rId126" Type="http://schemas.openxmlformats.org/officeDocument/2006/relationships/customXml" Target="../ink/ink1216.xml"/><Relationship Id="rId134" Type="http://schemas.openxmlformats.org/officeDocument/2006/relationships/customXml" Target="../ink/ink1224.xml"/><Relationship Id="rId121" Type="http://schemas.openxmlformats.org/officeDocument/2006/relationships/customXml" Target="../ink/ink1211.xml"/><Relationship Id="rId219" Type="http://schemas.openxmlformats.org/officeDocument/2006/relationships/customXml" Target="../ink/ink1228.xml"/><Relationship Id="rId227" Type="http://schemas.openxmlformats.org/officeDocument/2006/relationships/customXml" Target="../ink/ink1236.xml"/><Relationship Id="rId222" Type="http://schemas.openxmlformats.org/officeDocument/2006/relationships/customXml" Target="../ink/ink1231.xml"/><Relationship Id="rId230" Type="http://schemas.openxmlformats.org/officeDocument/2006/relationships/customXml" Target="../ink/ink1239.xml"/><Relationship Id="rId235" Type="http://schemas.openxmlformats.org/officeDocument/2006/relationships/customXml" Target="../ink/ink1244.xml"/><Relationship Id="rId243" Type="http://schemas.openxmlformats.org/officeDocument/2006/relationships/customXml" Target="../ink/ink1252.xml"/><Relationship Id="rId248" Type="http://schemas.openxmlformats.org/officeDocument/2006/relationships/customXml" Target="../ink/ink1257.xml"/><Relationship Id="rId251" Type="http://schemas.openxmlformats.org/officeDocument/2006/relationships/customXml" Target="../ink/ink1260.xml"/><Relationship Id="rId256" Type="http://schemas.openxmlformats.org/officeDocument/2006/relationships/customXml" Target="../ink/ink1265.xml"/><Relationship Id="rId124" Type="http://schemas.openxmlformats.org/officeDocument/2006/relationships/customXml" Target="../ink/ink1214.xml"/><Relationship Id="rId129" Type="http://schemas.openxmlformats.org/officeDocument/2006/relationships/customXml" Target="../ink/ink1219.xml"/><Relationship Id="rId132" Type="http://schemas.openxmlformats.org/officeDocument/2006/relationships/customXml" Target="../ink/ink1222.xml"/><Relationship Id="rId1" Type="http://schemas.openxmlformats.org/officeDocument/2006/relationships/customXml" Target="../ink/ink1209.xml"/><Relationship Id="rId212" Type="http://schemas.openxmlformats.org/officeDocument/2006/relationships/image" Target="../media/image1120.png"/><Relationship Id="rId220" Type="http://schemas.openxmlformats.org/officeDocument/2006/relationships/customXml" Target="../ink/ink1229.xml"/><Relationship Id="rId225" Type="http://schemas.openxmlformats.org/officeDocument/2006/relationships/customXml" Target="../ink/ink1234.xml"/><Relationship Id="rId233" Type="http://schemas.openxmlformats.org/officeDocument/2006/relationships/customXml" Target="../ink/ink1242.xml"/><Relationship Id="rId238" Type="http://schemas.openxmlformats.org/officeDocument/2006/relationships/customXml" Target="../ink/ink1247.xml"/><Relationship Id="rId241" Type="http://schemas.openxmlformats.org/officeDocument/2006/relationships/customXml" Target="../ink/ink1250.xml"/><Relationship Id="rId246" Type="http://schemas.openxmlformats.org/officeDocument/2006/relationships/customXml" Target="../ink/ink1255.xml"/><Relationship Id="rId254" Type="http://schemas.openxmlformats.org/officeDocument/2006/relationships/customXml" Target="../ink/ink1263.xml"/><Relationship Id="rId259" Type="http://schemas.openxmlformats.org/officeDocument/2006/relationships/customXml" Target="../ink/ink1268.xml"/><Relationship Id="rId119" Type="http://schemas.openxmlformats.org/officeDocument/2006/relationships/image" Target="../media/image110.png"/><Relationship Id="rId127" Type="http://schemas.openxmlformats.org/officeDocument/2006/relationships/customXml" Target="../ink/ink1217.xml"/><Relationship Id="rId262" Type="http://schemas.openxmlformats.org/officeDocument/2006/relationships/customXml" Target="../ink/ink1271.xml"/><Relationship Id="rId122" Type="http://schemas.openxmlformats.org/officeDocument/2006/relationships/customXml" Target="../ink/ink1212.xml"/><Relationship Id="rId130" Type="http://schemas.openxmlformats.org/officeDocument/2006/relationships/customXml" Target="../ink/ink1220.xml"/><Relationship Id="rId135" Type="http://schemas.openxmlformats.org/officeDocument/2006/relationships/customXml" Target="../ink/ink1225.xml"/><Relationship Id="rId215" Type="http://schemas.openxmlformats.org/officeDocument/2006/relationships/image" Target="../media/image1100.png"/><Relationship Id="rId223" Type="http://schemas.openxmlformats.org/officeDocument/2006/relationships/customXml" Target="../ink/ink1232.xml"/><Relationship Id="rId228" Type="http://schemas.openxmlformats.org/officeDocument/2006/relationships/customXml" Target="../ink/ink1237.xml"/><Relationship Id="rId236" Type="http://schemas.openxmlformats.org/officeDocument/2006/relationships/customXml" Target="../ink/ink1245.xml"/><Relationship Id="rId244" Type="http://schemas.openxmlformats.org/officeDocument/2006/relationships/customXml" Target="../ink/ink1253.xml"/><Relationship Id="rId249" Type="http://schemas.openxmlformats.org/officeDocument/2006/relationships/customXml" Target="../ink/ink1258.xml"/><Relationship Id="rId257" Type="http://schemas.openxmlformats.org/officeDocument/2006/relationships/customXml" Target="../ink/ink1266.xml"/><Relationship Id="rId260" Type="http://schemas.openxmlformats.org/officeDocument/2006/relationships/customXml" Target="../ink/ink1269.xml"/><Relationship Id="rId120" Type="http://schemas.openxmlformats.org/officeDocument/2006/relationships/customXml" Target="../ink/ink1210.xml"/><Relationship Id="rId125" Type="http://schemas.openxmlformats.org/officeDocument/2006/relationships/customXml" Target="../ink/ink1215.xml"/></Relationships>
</file>

<file path=xl/drawings/_rels/drawing18.xml.rels><?xml version="1.0" encoding="UTF-8" standalone="yes"?>
<Relationships xmlns="http://schemas.openxmlformats.org/package/2006/relationships"><Relationship Id="rId231" Type="http://schemas.openxmlformats.org/officeDocument/2006/relationships/customXml" Target="../ink/ink1304.xml"/><Relationship Id="rId252" Type="http://schemas.openxmlformats.org/officeDocument/2006/relationships/customXml" Target="../ink/ink1325.xml"/><Relationship Id="rId133" Type="http://schemas.openxmlformats.org/officeDocument/2006/relationships/customXml" Target="../ink/ink1287.xml"/><Relationship Id="rId89" Type="http://schemas.openxmlformats.org/officeDocument/2006/relationships/image" Target="../media/image110.png"/><Relationship Id="rId213" Type="http://schemas.openxmlformats.org/officeDocument/2006/relationships/customXml" Target="../ink/ink1290.xml"/><Relationship Id="rId218" Type="http://schemas.openxmlformats.org/officeDocument/2006/relationships/image" Target="../media/image1100.png"/><Relationship Id="rId226" Type="http://schemas.openxmlformats.org/officeDocument/2006/relationships/customXml" Target="../ink/ink1299.xml"/><Relationship Id="rId234" Type="http://schemas.openxmlformats.org/officeDocument/2006/relationships/customXml" Target="../ink/ink1307.xml"/><Relationship Id="rId239" Type="http://schemas.openxmlformats.org/officeDocument/2006/relationships/customXml" Target="../ink/ink1312.xml"/><Relationship Id="rId247" Type="http://schemas.openxmlformats.org/officeDocument/2006/relationships/customXml" Target="../ink/ink1320.xml"/><Relationship Id="rId2" Type="http://schemas.openxmlformats.org/officeDocument/2006/relationships/image" Target="../media/image1.png"/><Relationship Id="rId221" Type="http://schemas.openxmlformats.org/officeDocument/2006/relationships/customXml" Target="../ink/ink1294.xml"/><Relationship Id="rId242" Type="http://schemas.openxmlformats.org/officeDocument/2006/relationships/customXml" Target="../ink/ink1315.xml"/><Relationship Id="rId250" Type="http://schemas.openxmlformats.org/officeDocument/2006/relationships/customXml" Target="../ink/ink1323.xml"/><Relationship Id="rId255" Type="http://schemas.openxmlformats.org/officeDocument/2006/relationships/customXml" Target="../ink/ink1328.xml"/><Relationship Id="rId263" Type="http://schemas.openxmlformats.org/officeDocument/2006/relationships/customXml" Target="../ink/ink1336.xml"/><Relationship Id="rId123" Type="http://schemas.openxmlformats.org/officeDocument/2006/relationships/customXml" Target="../ink/ink1277.xml"/><Relationship Id="rId128" Type="http://schemas.openxmlformats.org/officeDocument/2006/relationships/customXml" Target="../ink/ink1282.xml"/><Relationship Id="rId131" Type="http://schemas.openxmlformats.org/officeDocument/2006/relationships/customXml" Target="../ink/ink1285.xml"/><Relationship Id="rId216" Type="http://schemas.openxmlformats.org/officeDocument/2006/relationships/customXml" Target="../ink/ink1291.xml"/><Relationship Id="rId229" Type="http://schemas.openxmlformats.org/officeDocument/2006/relationships/customXml" Target="../ink/ink1302.xml"/><Relationship Id="rId237" Type="http://schemas.openxmlformats.org/officeDocument/2006/relationships/customXml" Target="../ink/ink1310.xml"/><Relationship Id="rId224" Type="http://schemas.openxmlformats.org/officeDocument/2006/relationships/customXml" Target="../ink/ink1297.xml"/><Relationship Id="rId232" Type="http://schemas.openxmlformats.org/officeDocument/2006/relationships/customXml" Target="../ink/ink1305.xml"/><Relationship Id="rId240" Type="http://schemas.openxmlformats.org/officeDocument/2006/relationships/customXml" Target="../ink/ink1313.xml"/><Relationship Id="rId245" Type="http://schemas.openxmlformats.org/officeDocument/2006/relationships/customXml" Target="../ink/ink1318.xml"/><Relationship Id="rId253" Type="http://schemas.openxmlformats.org/officeDocument/2006/relationships/customXml" Target="../ink/ink1326.xml"/><Relationship Id="rId258" Type="http://schemas.openxmlformats.org/officeDocument/2006/relationships/customXml" Target="../ink/ink1331.xml"/><Relationship Id="rId261" Type="http://schemas.openxmlformats.org/officeDocument/2006/relationships/customXml" Target="../ink/ink1334.xml"/><Relationship Id="rId126" Type="http://schemas.openxmlformats.org/officeDocument/2006/relationships/customXml" Target="../ink/ink1280.xml"/><Relationship Id="rId134" Type="http://schemas.openxmlformats.org/officeDocument/2006/relationships/customXml" Target="../ink/ink1288.xml"/><Relationship Id="rId121" Type="http://schemas.openxmlformats.org/officeDocument/2006/relationships/customXml" Target="../ink/ink1275.xml"/><Relationship Id="rId219" Type="http://schemas.openxmlformats.org/officeDocument/2006/relationships/customXml" Target="../ink/ink1292.xml"/><Relationship Id="rId227" Type="http://schemas.openxmlformats.org/officeDocument/2006/relationships/customXml" Target="../ink/ink1300.xml"/><Relationship Id="rId222" Type="http://schemas.openxmlformats.org/officeDocument/2006/relationships/customXml" Target="../ink/ink1295.xml"/><Relationship Id="rId230" Type="http://schemas.openxmlformats.org/officeDocument/2006/relationships/customXml" Target="../ink/ink1303.xml"/><Relationship Id="rId235" Type="http://schemas.openxmlformats.org/officeDocument/2006/relationships/customXml" Target="../ink/ink1308.xml"/><Relationship Id="rId243" Type="http://schemas.openxmlformats.org/officeDocument/2006/relationships/customXml" Target="../ink/ink1316.xml"/><Relationship Id="rId248" Type="http://schemas.openxmlformats.org/officeDocument/2006/relationships/customXml" Target="../ink/ink1321.xml"/><Relationship Id="rId251" Type="http://schemas.openxmlformats.org/officeDocument/2006/relationships/customXml" Target="../ink/ink1324.xml"/><Relationship Id="rId256" Type="http://schemas.openxmlformats.org/officeDocument/2006/relationships/customXml" Target="../ink/ink1329.xml"/><Relationship Id="rId124" Type="http://schemas.openxmlformats.org/officeDocument/2006/relationships/customXml" Target="../ink/ink1278.xml"/><Relationship Id="rId129" Type="http://schemas.openxmlformats.org/officeDocument/2006/relationships/customXml" Target="../ink/ink1283.xml"/><Relationship Id="rId132" Type="http://schemas.openxmlformats.org/officeDocument/2006/relationships/customXml" Target="../ink/ink1286.xml"/><Relationship Id="rId1" Type="http://schemas.openxmlformats.org/officeDocument/2006/relationships/customXml" Target="../ink/ink1273.xml"/><Relationship Id="rId212" Type="http://schemas.openxmlformats.org/officeDocument/2006/relationships/image" Target="../media/image1120.png"/><Relationship Id="rId220" Type="http://schemas.openxmlformats.org/officeDocument/2006/relationships/customXml" Target="../ink/ink1293.xml"/><Relationship Id="rId225" Type="http://schemas.openxmlformats.org/officeDocument/2006/relationships/customXml" Target="../ink/ink1298.xml"/><Relationship Id="rId233" Type="http://schemas.openxmlformats.org/officeDocument/2006/relationships/customXml" Target="../ink/ink1306.xml"/><Relationship Id="rId238" Type="http://schemas.openxmlformats.org/officeDocument/2006/relationships/customXml" Target="../ink/ink1311.xml"/><Relationship Id="rId241" Type="http://schemas.openxmlformats.org/officeDocument/2006/relationships/customXml" Target="../ink/ink1314.xml"/><Relationship Id="rId246" Type="http://schemas.openxmlformats.org/officeDocument/2006/relationships/customXml" Target="../ink/ink1319.xml"/><Relationship Id="rId254" Type="http://schemas.openxmlformats.org/officeDocument/2006/relationships/customXml" Target="../ink/ink1327.xml"/><Relationship Id="rId259" Type="http://schemas.openxmlformats.org/officeDocument/2006/relationships/customXml" Target="../ink/ink1332.xml"/><Relationship Id="rId119" Type="http://schemas.openxmlformats.org/officeDocument/2006/relationships/image" Target="../media/image110.png"/><Relationship Id="rId127" Type="http://schemas.openxmlformats.org/officeDocument/2006/relationships/customXml" Target="../ink/ink1281.xml"/><Relationship Id="rId262" Type="http://schemas.openxmlformats.org/officeDocument/2006/relationships/customXml" Target="../ink/ink1335.xml"/><Relationship Id="rId122" Type="http://schemas.openxmlformats.org/officeDocument/2006/relationships/customXml" Target="../ink/ink1276.xml"/><Relationship Id="rId130" Type="http://schemas.openxmlformats.org/officeDocument/2006/relationships/customXml" Target="../ink/ink1284.xml"/><Relationship Id="rId135" Type="http://schemas.openxmlformats.org/officeDocument/2006/relationships/customXml" Target="../ink/ink1289.xml"/><Relationship Id="rId215" Type="http://schemas.openxmlformats.org/officeDocument/2006/relationships/image" Target="../media/image1100.png"/><Relationship Id="rId223" Type="http://schemas.openxmlformats.org/officeDocument/2006/relationships/customXml" Target="../ink/ink1296.xml"/><Relationship Id="rId228" Type="http://schemas.openxmlformats.org/officeDocument/2006/relationships/customXml" Target="../ink/ink1301.xml"/><Relationship Id="rId236" Type="http://schemas.openxmlformats.org/officeDocument/2006/relationships/customXml" Target="../ink/ink1309.xml"/><Relationship Id="rId244" Type="http://schemas.openxmlformats.org/officeDocument/2006/relationships/customXml" Target="../ink/ink1317.xml"/><Relationship Id="rId249" Type="http://schemas.openxmlformats.org/officeDocument/2006/relationships/customXml" Target="../ink/ink1322.xml"/><Relationship Id="rId257" Type="http://schemas.openxmlformats.org/officeDocument/2006/relationships/customXml" Target="../ink/ink1330.xml"/><Relationship Id="rId260" Type="http://schemas.openxmlformats.org/officeDocument/2006/relationships/customXml" Target="../ink/ink1333.xml"/><Relationship Id="rId120" Type="http://schemas.openxmlformats.org/officeDocument/2006/relationships/customXml" Target="../ink/ink1274.xml"/><Relationship Id="rId125" Type="http://schemas.openxmlformats.org/officeDocument/2006/relationships/customXml" Target="../ink/ink1279.xml"/></Relationships>
</file>

<file path=xl/drawings/_rels/drawing19.xml.rels><?xml version="1.0" encoding="UTF-8" standalone="yes"?>
<Relationships xmlns="http://schemas.openxmlformats.org/package/2006/relationships"><Relationship Id="rId231" Type="http://schemas.openxmlformats.org/officeDocument/2006/relationships/customXml" Target="../ink/ink1368.xml"/><Relationship Id="rId252" Type="http://schemas.openxmlformats.org/officeDocument/2006/relationships/customXml" Target="../ink/ink1389.xml"/><Relationship Id="rId133" Type="http://schemas.openxmlformats.org/officeDocument/2006/relationships/customXml" Target="../ink/ink1351.xml"/><Relationship Id="rId89" Type="http://schemas.openxmlformats.org/officeDocument/2006/relationships/image" Target="../media/image110.png"/><Relationship Id="rId213" Type="http://schemas.openxmlformats.org/officeDocument/2006/relationships/customXml" Target="../ink/ink1354.xml"/><Relationship Id="rId218" Type="http://schemas.openxmlformats.org/officeDocument/2006/relationships/image" Target="../media/image1100.png"/><Relationship Id="rId226" Type="http://schemas.openxmlformats.org/officeDocument/2006/relationships/customXml" Target="../ink/ink1363.xml"/><Relationship Id="rId234" Type="http://schemas.openxmlformats.org/officeDocument/2006/relationships/customXml" Target="../ink/ink1371.xml"/><Relationship Id="rId239" Type="http://schemas.openxmlformats.org/officeDocument/2006/relationships/customXml" Target="../ink/ink1376.xml"/><Relationship Id="rId247" Type="http://schemas.openxmlformats.org/officeDocument/2006/relationships/customXml" Target="../ink/ink1384.xml"/><Relationship Id="rId2" Type="http://schemas.openxmlformats.org/officeDocument/2006/relationships/image" Target="../media/image1.png"/><Relationship Id="rId221" Type="http://schemas.openxmlformats.org/officeDocument/2006/relationships/customXml" Target="../ink/ink1358.xml"/><Relationship Id="rId242" Type="http://schemas.openxmlformats.org/officeDocument/2006/relationships/customXml" Target="../ink/ink1379.xml"/><Relationship Id="rId250" Type="http://schemas.openxmlformats.org/officeDocument/2006/relationships/customXml" Target="../ink/ink1387.xml"/><Relationship Id="rId255" Type="http://schemas.openxmlformats.org/officeDocument/2006/relationships/customXml" Target="../ink/ink1392.xml"/><Relationship Id="rId263" Type="http://schemas.openxmlformats.org/officeDocument/2006/relationships/customXml" Target="../ink/ink1400.xml"/><Relationship Id="rId123" Type="http://schemas.openxmlformats.org/officeDocument/2006/relationships/customXml" Target="../ink/ink1341.xml"/><Relationship Id="rId128" Type="http://schemas.openxmlformats.org/officeDocument/2006/relationships/customXml" Target="../ink/ink1346.xml"/><Relationship Id="rId131" Type="http://schemas.openxmlformats.org/officeDocument/2006/relationships/customXml" Target="../ink/ink1349.xml"/><Relationship Id="rId216" Type="http://schemas.openxmlformats.org/officeDocument/2006/relationships/customXml" Target="../ink/ink1355.xml"/><Relationship Id="rId229" Type="http://schemas.openxmlformats.org/officeDocument/2006/relationships/customXml" Target="../ink/ink1366.xml"/><Relationship Id="rId237" Type="http://schemas.openxmlformats.org/officeDocument/2006/relationships/customXml" Target="../ink/ink1374.xml"/><Relationship Id="rId224" Type="http://schemas.openxmlformats.org/officeDocument/2006/relationships/customXml" Target="../ink/ink1361.xml"/><Relationship Id="rId232" Type="http://schemas.openxmlformats.org/officeDocument/2006/relationships/customXml" Target="../ink/ink1369.xml"/><Relationship Id="rId240" Type="http://schemas.openxmlformats.org/officeDocument/2006/relationships/customXml" Target="../ink/ink1377.xml"/><Relationship Id="rId245" Type="http://schemas.openxmlformats.org/officeDocument/2006/relationships/customXml" Target="../ink/ink1382.xml"/><Relationship Id="rId253" Type="http://schemas.openxmlformats.org/officeDocument/2006/relationships/customXml" Target="../ink/ink1390.xml"/><Relationship Id="rId258" Type="http://schemas.openxmlformats.org/officeDocument/2006/relationships/customXml" Target="../ink/ink1395.xml"/><Relationship Id="rId261" Type="http://schemas.openxmlformats.org/officeDocument/2006/relationships/customXml" Target="../ink/ink1398.xml"/><Relationship Id="rId126" Type="http://schemas.openxmlformats.org/officeDocument/2006/relationships/customXml" Target="../ink/ink1344.xml"/><Relationship Id="rId134" Type="http://schemas.openxmlformats.org/officeDocument/2006/relationships/customXml" Target="../ink/ink1352.xml"/><Relationship Id="rId121" Type="http://schemas.openxmlformats.org/officeDocument/2006/relationships/customXml" Target="../ink/ink1339.xml"/><Relationship Id="rId219" Type="http://schemas.openxmlformats.org/officeDocument/2006/relationships/customXml" Target="../ink/ink1356.xml"/><Relationship Id="rId227" Type="http://schemas.openxmlformats.org/officeDocument/2006/relationships/customXml" Target="../ink/ink1364.xml"/><Relationship Id="rId222" Type="http://schemas.openxmlformats.org/officeDocument/2006/relationships/customXml" Target="../ink/ink1359.xml"/><Relationship Id="rId230" Type="http://schemas.openxmlformats.org/officeDocument/2006/relationships/customXml" Target="../ink/ink1367.xml"/><Relationship Id="rId235" Type="http://schemas.openxmlformats.org/officeDocument/2006/relationships/customXml" Target="../ink/ink1372.xml"/><Relationship Id="rId243" Type="http://schemas.openxmlformats.org/officeDocument/2006/relationships/customXml" Target="../ink/ink1380.xml"/><Relationship Id="rId248" Type="http://schemas.openxmlformats.org/officeDocument/2006/relationships/customXml" Target="../ink/ink1385.xml"/><Relationship Id="rId251" Type="http://schemas.openxmlformats.org/officeDocument/2006/relationships/customXml" Target="../ink/ink1388.xml"/><Relationship Id="rId256" Type="http://schemas.openxmlformats.org/officeDocument/2006/relationships/customXml" Target="../ink/ink1393.xml"/><Relationship Id="rId124" Type="http://schemas.openxmlformats.org/officeDocument/2006/relationships/customXml" Target="../ink/ink1342.xml"/><Relationship Id="rId129" Type="http://schemas.openxmlformats.org/officeDocument/2006/relationships/customXml" Target="../ink/ink1347.xml"/><Relationship Id="rId132" Type="http://schemas.openxmlformats.org/officeDocument/2006/relationships/customXml" Target="../ink/ink1350.xml"/><Relationship Id="rId1" Type="http://schemas.openxmlformats.org/officeDocument/2006/relationships/customXml" Target="../ink/ink1337.xml"/><Relationship Id="rId212" Type="http://schemas.openxmlformats.org/officeDocument/2006/relationships/image" Target="../media/image1120.png"/><Relationship Id="rId220" Type="http://schemas.openxmlformats.org/officeDocument/2006/relationships/customXml" Target="../ink/ink1357.xml"/><Relationship Id="rId225" Type="http://schemas.openxmlformats.org/officeDocument/2006/relationships/customXml" Target="../ink/ink1362.xml"/><Relationship Id="rId233" Type="http://schemas.openxmlformats.org/officeDocument/2006/relationships/customXml" Target="../ink/ink1370.xml"/><Relationship Id="rId238" Type="http://schemas.openxmlformats.org/officeDocument/2006/relationships/customXml" Target="../ink/ink1375.xml"/><Relationship Id="rId241" Type="http://schemas.openxmlformats.org/officeDocument/2006/relationships/customXml" Target="../ink/ink1378.xml"/><Relationship Id="rId246" Type="http://schemas.openxmlformats.org/officeDocument/2006/relationships/customXml" Target="../ink/ink1383.xml"/><Relationship Id="rId254" Type="http://schemas.openxmlformats.org/officeDocument/2006/relationships/customXml" Target="../ink/ink1391.xml"/><Relationship Id="rId259" Type="http://schemas.openxmlformats.org/officeDocument/2006/relationships/customXml" Target="../ink/ink1396.xml"/><Relationship Id="rId119" Type="http://schemas.openxmlformats.org/officeDocument/2006/relationships/image" Target="../media/image110.png"/><Relationship Id="rId127" Type="http://schemas.openxmlformats.org/officeDocument/2006/relationships/customXml" Target="../ink/ink1345.xml"/><Relationship Id="rId262" Type="http://schemas.openxmlformats.org/officeDocument/2006/relationships/customXml" Target="../ink/ink1399.xml"/><Relationship Id="rId122" Type="http://schemas.openxmlformats.org/officeDocument/2006/relationships/customXml" Target="../ink/ink1340.xml"/><Relationship Id="rId130" Type="http://schemas.openxmlformats.org/officeDocument/2006/relationships/customXml" Target="../ink/ink1348.xml"/><Relationship Id="rId135" Type="http://schemas.openxmlformats.org/officeDocument/2006/relationships/customXml" Target="../ink/ink1353.xml"/><Relationship Id="rId215" Type="http://schemas.openxmlformats.org/officeDocument/2006/relationships/image" Target="../media/image1100.png"/><Relationship Id="rId223" Type="http://schemas.openxmlformats.org/officeDocument/2006/relationships/customXml" Target="../ink/ink1360.xml"/><Relationship Id="rId228" Type="http://schemas.openxmlformats.org/officeDocument/2006/relationships/customXml" Target="../ink/ink1365.xml"/><Relationship Id="rId236" Type="http://schemas.openxmlformats.org/officeDocument/2006/relationships/customXml" Target="../ink/ink1373.xml"/><Relationship Id="rId244" Type="http://schemas.openxmlformats.org/officeDocument/2006/relationships/customXml" Target="../ink/ink1381.xml"/><Relationship Id="rId249" Type="http://schemas.openxmlformats.org/officeDocument/2006/relationships/customXml" Target="../ink/ink1386.xml"/><Relationship Id="rId257" Type="http://schemas.openxmlformats.org/officeDocument/2006/relationships/customXml" Target="../ink/ink1394.xml"/><Relationship Id="rId260" Type="http://schemas.openxmlformats.org/officeDocument/2006/relationships/customXml" Target="../ink/ink1397.xml"/><Relationship Id="rId120" Type="http://schemas.openxmlformats.org/officeDocument/2006/relationships/customXml" Target="../ink/ink1338.xml"/><Relationship Id="rId125" Type="http://schemas.openxmlformats.org/officeDocument/2006/relationships/customXml" Target="../ink/ink1343.xml"/></Relationships>
</file>

<file path=xl/drawings/_rels/drawing2.xml.rels><?xml version="1.0" encoding="UTF-8" standalone="yes"?>
<Relationships xmlns="http://schemas.openxmlformats.org/package/2006/relationships"><Relationship Id="rId231" Type="http://schemas.openxmlformats.org/officeDocument/2006/relationships/customXml" Target="../ink/ink115.xml"/><Relationship Id="rId252" Type="http://schemas.openxmlformats.org/officeDocument/2006/relationships/customXml" Target="../ink/ink136.xml"/><Relationship Id="rId133" Type="http://schemas.openxmlformats.org/officeDocument/2006/relationships/customXml" Target="../ink/ink98.xml"/><Relationship Id="rId89" Type="http://schemas.openxmlformats.org/officeDocument/2006/relationships/image" Target="../media/image110.png"/><Relationship Id="rId340" Type="http://schemas.openxmlformats.org/officeDocument/2006/relationships/image" Target="../media/image1101.png"/><Relationship Id="rId226" Type="http://schemas.openxmlformats.org/officeDocument/2006/relationships/customXml" Target="../ink/ink110.xml"/><Relationship Id="rId247" Type="http://schemas.openxmlformats.org/officeDocument/2006/relationships/customXml" Target="../ink/ink131.xml"/><Relationship Id="rId221" Type="http://schemas.openxmlformats.org/officeDocument/2006/relationships/customXml" Target="../ink/ink105.xml"/><Relationship Id="rId242" Type="http://schemas.openxmlformats.org/officeDocument/2006/relationships/customXml" Target="../ink/ink126.xml"/><Relationship Id="rId263" Type="http://schemas.openxmlformats.org/officeDocument/2006/relationships/customXml" Target="../ink/ink147.xml"/><Relationship Id="rId123" Type="http://schemas.openxmlformats.org/officeDocument/2006/relationships/customXml" Target="../ink/ink88.xml"/><Relationship Id="rId128" Type="http://schemas.openxmlformats.org/officeDocument/2006/relationships/customXml" Target="../ink/ink93.xml"/><Relationship Id="rId131" Type="http://schemas.openxmlformats.org/officeDocument/2006/relationships/customXml" Target="../ink/ink96.xml"/><Relationship Id="rId343" Type="http://schemas.openxmlformats.org/officeDocument/2006/relationships/customXml" Target="../ink/ink152.xml"/><Relationship Id="rId216" Type="http://schemas.openxmlformats.org/officeDocument/2006/relationships/customXml" Target="../ink/ink102.xml"/><Relationship Id="rId229" Type="http://schemas.openxmlformats.org/officeDocument/2006/relationships/customXml" Target="../ink/ink113.xml"/><Relationship Id="rId237" Type="http://schemas.openxmlformats.org/officeDocument/2006/relationships/customXml" Target="../ink/ink121.xml"/><Relationship Id="rId224" Type="http://schemas.openxmlformats.org/officeDocument/2006/relationships/customXml" Target="../ink/ink108.xml"/><Relationship Id="rId232" Type="http://schemas.openxmlformats.org/officeDocument/2006/relationships/customXml" Target="../ink/ink116.xml"/><Relationship Id="rId240" Type="http://schemas.openxmlformats.org/officeDocument/2006/relationships/customXml" Target="../ink/ink124.xml"/><Relationship Id="rId245" Type="http://schemas.openxmlformats.org/officeDocument/2006/relationships/customXml" Target="../ink/ink129.xml"/><Relationship Id="rId253" Type="http://schemas.openxmlformats.org/officeDocument/2006/relationships/customXml" Target="../ink/ink137.xml"/><Relationship Id="rId258" Type="http://schemas.openxmlformats.org/officeDocument/2006/relationships/customXml" Target="../ink/ink142.xml"/><Relationship Id="rId261" Type="http://schemas.openxmlformats.org/officeDocument/2006/relationships/customXml" Target="../ink/ink145.xml"/><Relationship Id="rId126" Type="http://schemas.openxmlformats.org/officeDocument/2006/relationships/customXml" Target="../ink/ink91.xml"/><Relationship Id="rId134" Type="http://schemas.openxmlformats.org/officeDocument/2006/relationships/customXml" Target="../ink/ink99.xml"/><Relationship Id="rId338" Type="http://schemas.openxmlformats.org/officeDocument/2006/relationships/customXml" Target="../ink/ink149.xml"/><Relationship Id="rId121" Type="http://schemas.openxmlformats.org/officeDocument/2006/relationships/customXml" Target="../ink/ink86.xml"/><Relationship Id="rId219" Type="http://schemas.openxmlformats.org/officeDocument/2006/relationships/customXml" Target="../ink/ink103.xml"/><Relationship Id="rId227" Type="http://schemas.openxmlformats.org/officeDocument/2006/relationships/customXml" Target="../ink/ink111.xml"/><Relationship Id="rId341" Type="http://schemas.openxmlformats.org/officeDocument/2006/relationships/customXml" Target="../ink/ink150.xml"/><Relationship Id="rId222" Type="http://schemas.openxmlformats.org/officeDocument/2006/relationships/customXml" Target="../ink/ink106.xml"/><Relationship Id="rId230" Type="http://schemas.openxmlformats.org/officeDocument/2006/relationships/customXml" Target="../ink/ink114.xml"/><Relationship Id="rId235" Type="http://schemas.openxmlformats.org/officeDocument/2006/relationships/customXml" Target="../ink/ink119.xml"/><Relationship Id="rId243" Type="http://schemas.openxmlformats.org/officeDocument/2006/relationships/customXml" Target="../ink/ink127.xml"/><Relationship Id="rId248" Type="http://schemas.openxmlformats.org/officeDocument/2006/relationships/customXml" Target="../ink/ink132.xml"/><Relationship Id="rId251" Type="http://schemas.openxmlformats.org/officeDocument/2006/relationships/customXml" Target="../ink/ink135.xml"/><Relationship Id="rId256" Type="http://schemas.openxmlformats.org/officeDocument/2006/relationships/customXml" Target="../ink/ink140.xml"/><Relationship Id="rId264" Type="http://schemas.openxmlformats.org/officeDocument/2006/relationships/customXml" Target="../ink/ink148.xml"/><Relationship Id="rId124" Type="http://schemas.openxmlformats.org/officeDocument/2006/relationships/customXml" Target="../ink/ink89.xml"/><Relationship Id="rId129" Type="http://schemas.openxmlformats.org/officeDocument/2006/relationships/customXml" Target="../ink/ink94.xml"/><Relationship Id="rId132" Type="http://schemas.openxmlformats.org/officeDocument/2006/relationships/customXml" Target="../ink/ink97.xml"/><Relationship Id="rId1" Type="http://schemas.openxmlformats.org/officeDocument/2006/relationships/customXml" Target="../ink/ink84.xml"/><Relationship Id="rId212" Type="http://schemas.openxmlformats.org/officeDocument/2006/relationships/image" Target="../media/image1120.png"/><Relationship Id="rId220" Type="http://schemas.openxmlformats.org/officeDocument/2006/relationships/customXml" Target="../ink/ink104.xml"/><Relationship Id="rId225" Type="http://schemas.openxmlformats.org/officeDocument/2006/relationships/customXml" Target="../ink/ink109.xml"/><Relationship Id="rId233" Type="http://schemas.openxmlformats.org/officeDocument/2006/relationships/customXml" Target="../ink/ink117.xml"/><Relationship Id="rId238" Type="http://schemas.openxmlformats.org/officeDocument/2006/relationships/customXml" Target="../ink/ink122.xml"/><Relationship Id="rId241" Type="http://schemas.openxmlformats.org/officeDocument/2006/relationships/customXml" Target="../ink/ink125.xml"/><Relationship Id="rId246" Type="http://schemas.openxmlformats.org/officeDocument/2006/relationships/customXml" Target="../ink/ink130.xml"/><Relationship Id="rId254" Type="http://schemas.openxmlformats.org/officeDocument/2006/relationships/customXml" Target="../ink/ink138.xml"/><Relationship Id="rId259" Type="http://schemas.openxmlformats.org/officeDocument/2006/relationships/customXml" Target="../ink/ink143.xml"/><Relationship Id="rId119" Type="http://schemas.openxmlformats.org/officeDocument/2006/relationships/image" Target="../media/image110.png"/><Relationship Id="rId127" Type="http://schemas.openxmlformats.org/officeDocument/2006/relationships/customXml" Target="../ink/ink92.xml"/><Relationship Id="rId262" Type="http://schemas.openxmlformats.org/officeDocument/2006/relationships/customXml" Target="../ink/ink146.xml"/><Relationship Id="rId122" Type="http://schemas.openxmlformats.org/officeDocument/2006/relationships/customXml" Target="../ink/ink87.xml"/><Relationship Id="rId130" Type="http://schemas.openxmlformats.org/officeDocument/2006/relationships/customXml" Target="../ink/ink95.xml"/><Relationship Id="rId135" Type="http://schemas.openxmlformats.org/officeDocument/2006/relationships/customXml" Target="../ink/ink100.xml"/><Relationship Id="rId342" Type="http://schemas.openxmlformats.org/officeDocument/2006/relationships/customXml" Target="../ink/ink151.xml"/><Relationship Id="rId215" Type="http://schemas.openxmlformats.org/officeDocument/2006/relationships/image" Target="../media/image1100.png"/><Relationship Id="rId223" Type="http://schemas.openxmlformats.org/officeDocument/2006/relationships/customXml" Target="../ink/ink107.xml"/><Relationship Id="rId228" Type="http://schemas.openxmlformats.org/officeDocument/2006/relationships/customXml" Target="../ink/ink112.xml"/><Relationship Id="rId236" Type="http://schemas.openxmlformats.org/officeDocument/2006/relationships/customXml" Target="../ink/ink120.xml"/><Relationship Id="rId244" Type="http://schemas.openxmlformats.org/officeDocument/2006/relationships/customXml" Target="../ink/ink128.xml"/><Relationship Id="rId249" Type="http://schemas.openxmlformats.org/officeDocument/2006/relationships/customXml" Target="../ink/ink133.xml"/><Relationship Id="rId257" Type="http://schemas.openxmlformats.org/officeDocument/2006/relationships/customXml" Target="../ink/ink141.xml"/><Relationship Id="rId260" Type="http://schemas.openxmlformats.org/officeDocument/2006/relationships/customXml" Target="../ink/ink144.xml"/><Relationship Id="rId337" Type="http://schemas.openxmlformats.org/officeDocument/2006/relationships/image" Target="../media/image1101.png"/><Relationship Id="rId120" Type="http://schemas.openxmlformats.org/officeDocument/2006/relationships/customXml" Target="../ink/ink85.xml"/><Relationship Id="rId125" Type="http://schemas.openxmlformats.org/officeDocument/2006/relationships/customXml" Target="../ink/ink90.xml"/><Relationship Id="rId213" Type="http://schemas.openxmlformats.org/officeDocument/2006/relationships/customXml" Target="../ink/ink101.xml"/><Relationship Id="rId218" Type="http://schemas.openxmlformats.org/officeDocument/2006/relationships/image" Target="../media/image1100.png"/><Relationship Id="rId234" Type="http://schemas.openxmlformats.org/officeDocument/2006/relationships/customXml" Target="../ink/ink118.xml"/><Relationship Id="rId239" Type="http://schemas.openxmlformats.org/officeDocument/2006/relationships/customXml" Target="../ink/ink123.xml"/><Relationship Id="rId2" Type="http://schemas.openxmlformats.org/officeDocument/2006/relationships/image" Target="../media/image1.png"/><Relationship Id="rId250" Type="http://schemas.openxmlformats.org/officeDocument/2006/relationships/customXml" Target="../ink/ink134.xml"/><Relationship Id="rId255" Type="http://schemas.openxmlformats.org/officeDocument/2006/relationships/customXml" Target="../ink/ink139.xml"/></Relationships>
</file>

<file path=xl/drawings/_rels/drawing3.xml.rels><?xml version="1.0" encoding="UTF-8" standalone="yes"?>
<Relationships xmlns="http://schemas.openxmlformats.org/package/2006/relationships"><Relationship Id="rId299" Type="http://schemas.openxmlformats.org/officeDocument/2006/relationships/customXml" Target="../ink/ink240.xml"/><Relationship Id="rId303" Type="http://schemas.openxmlformats.org/officeDocument/2006/relationships/customXml" Target="../ink/ink244.xml"/><Relationship Id="rId133" Type="http://schemas.openxmlformats.org/officeDocument/2006/relationships/customXml" Target="../ink/ink167.xml"/><Relationship Id="rId89" Type="http://schemas.openxmlformats.org/officeDocument/2006/relationships/image" Target="../media/image110.png"/><Relationship Id="rId324" Type="http://schemas.openxmlformats.org/officeDocument/2006/relationships/customXml" Target="../ink/ink265.xml"/><Relationship Id="rId226" Type="http://schemas.openxmlformats.org/officeDocument/2006/relationships/customXml" Target="../ink/ink179.xml"/><Relationship Id="rId247" Type="http://schemas.openxmlformats.org/officeDocument/2006/relationships/customXml" Target="../ink/ink200.xml"/><Relationship Id="rId221" Type="http://schemas.openxmlformats.org/officeDocument/2006/relationships/customXml" Target="../ink/ink174.xml"/><Relationship Id="rId242" Type="http://schemas.openxmlformats.org/officeDocument/2006/relationships/customXml" Target="../ink/ink195.xml"/><Relationship Id="rId263" Type="http://schemas.openxmlformats.org/officeDocument/2006/relationships/customXml" Target="../ink/ink216.xml"/><Relationship Id="rId268" Type="http://schemas.openxmlformats.org/officeDocument/2006/relationships/customXml" Target="../ink/ink219.xml"/><Relationship Id="rId284" Type="http://schemas.openxmlformats.org/officeDocument/2006/relationships/customXml" Target="../ink/ink230.xml"/><Relationship Id="rId289" Type="http://schemas.openxmlformats.org/officeDocument/2006/relationships/customXml" Target="../ink/ink233.xml"/><Relationship Id="rId319" Type="http://schemas.openxmlformats.org/officeDocument/2006/relationships/customXml" Target="../ink/ink260.xml"/><Relationship Id="rId123" Type="http://schemas.openxmlformats.org/officeDocument/2006/relationships/customXml" Target="../ink/ink157.xml"/><Relationship Id="rId128" Type="http://schemas.openxmlformats.org/officeDocument/2006/relationships/customXml" Target="../ink/ink162.xml"/><Relationship Id="rId314" Type="http://schemas.openxmlformats.org/officeDocument/2006/relationships/customXml" Target="../ink/ink255.xml"/><Relationship Id="rId216" Type="http://schemas.openxmlformats.org/officeDocument/2006/relationships/customXml" Target="../ink/ink171.xml"/><Relationship Id="rId237" Type="http://schemas.openxmlformats.org/officeDocument/2006/relationships/customXml" Target="../ink/ink190.xml"/><Relationship Id="rId232" Type="http://schemas.openxmlformats.org/officeDocument/2006/relationships/customXml" Target="../ink/ink185.xml"/><Relationship Id="rId253" Type="http://schemas.openxmlformats.org/officeDocument/2006/relationships/customXml" Target="../ink/ink206.xml"/><Relationship Id="rId258" Type="http://schemas.openxmlformats.org/officeDocument/2006/relationships/customXml" Target="../ink/ink211.xml"/><Relationship Id="rId274" Type="http://schemas.openxmlformats.org/officeDocument/2006/relationships/customXml" Target="../ink/ink222.xml"/><Relationship Id="rId279" Type="http://schemas.openxmlformats.org/officeDocument/2006/relationships/customXml" Target="../ink/ink226.xml"/><Relationship Id="rId295" Type="http://schemas.openxmlformats.org/officeDocument/2006/relationships/customXml" Target="../ink/ink238.xml"/><Relationship Id="rId309" Type="http://schemas.openxmlformats.org/officeDocument/2006/relationships/customXml" Target="../ink/ink250.xml"/><Relationship Id="rId134" Type="http://schemas.openxmlformats.org/officeDocument/2006/relationships/customXml" Target="../ink/ink168.xml"/><Relationship Id="rId290" Type="http://schemas.openxmlformats.org/officeDocument/2006/relationships/customXml" Target="../ink/ink234.xml"/><Relationship Id="rId304" Type="http://schemas.openxmlformats.org/officeDocument/2006/relationships/customXml" Target="../ink/ink245.xml"/><Relationship Id="rId320" Type="http://schemas.openxmlformats.org/officeDocument/2006/relationships/customXml" Target="../ink/ink261.xml"/><Relationship Id="rId227" Type="http://schemas.openxmlformats.org/officeDocument/2006/relationships/customXml" Target="../ink/ink180.xml"/><Relationship Id="rId222" Type="http://schemas.openxmlformats.org/officeDocument/2006/relationships/customXml" Target="../ink/ink175.xml"/><Relationship Id="rId243" Type="http://schemas.openxmlformats.org/officeDocument/2006/relationships/customXml" Target="../ink/ink196.xml"/><Relationship Id="rId248" Type="http://schemas.openxmlformats.org/officeDocument/2006/relationships/customXml" Target="../ink/ink201.xml"/><Relationship Id="rId264" Type="http://schemas.openxmlformats.org/officeDocument/2006/relationships/customXml" Target="../ink/ink217.xml"/><Relationship Id="rId269" Type="http://schemas.openxmlformats.org/officeDocument/2006/relationships/image" Target="../media/image1102.png"/><Relationship Id="rId285" Type="http://schemas.openxmlformats.org/officeDocument/2006/relationships/image" Target="../media/image1101.png"/><Relationship Id="rId124" Type="http://schemas.openxmlformats.org/officeDocument/2006/relationships/customXml" Target="../ink/ink158.xml"/><Relationship Id="rId129" Type="http://schemas.openxmlformats.org/officeDocument/2006/relationships/customXml" Target="../ink/ink163.xml"/><Relationship Id="rId280" Type="http://schemas.openxmlformats.org/officeDocument/2006/relationships/customXml" Target="../ink/ink227.xml"/><Relationship Id="rId310" Type="http://schemas.openxmlformats.org/officeDocument/2006/relationships/customXml" Target="../ink/ink251.xml"/><Relationship Id="rId315" Type="http://schemas.openxmlformats.org/officeDocument/2006/relationships/customXml" Target="../ink/ink256.xml"/><Relationship Id="rId1" Type="http://schemas.openxmlformats.org/officeDocument/2006/relationships/customXml" Target="../ink/ink153.xml"/><Relationship Id="rId212" Type="http://schemas.openxmlformats.org/officeDocument/2006/relationships/image" Target="../media/image1120.png"/><Relationship Id="rId233" Type="http://schemas.openxmlformats.org/officeDocument/2006/relationships/customXml" Target="../ink/ink186.xml"/><Relationship Id="rId238" Type="http://schemas.openxmlformats.org/officeDocument/2006/relationships/customXml" Target="../ink/ink191.xml"/><Relationship Id="rId254" Type="http://schemas.openxmlformats.org/officeDocument/2006/relationships/customXml" Target="../ink/ink207.xml"/><Relationship Id="rId259" Type="http://schemas.openxmlformats.org/officeDocument/2006/relationships/customXml" Target="../ink/ink212.xml"/><Relationship Id="rId119" Type="http://schemas.openxmlformats.org/officeDocument/2006/relationships/image" Target="../media/image110.png"/><Relationship Id="rId270" Type="http://schemas.openxmlformats.org/officeDocument/2006/relationships/customXml" Target="../ink/ink220.xml"/><Relationship Id="rId275" Type="http://schemas.openxmlformats.org/officeDocument/2006/relationships/image" Target="../media/image11001.png"/><Relationship Id="rId291" Type="http://schemas.openxmlformats.org/officeDocument/2006/relationships/customXml" Target="../ink/ink235.xml"/><Relationship Id="rId296" Type="http://schemas.openxmlformats.org/officeDocument/2006/relationships/image" Target="../media/image11000.png"/><Relationship Id="rId300" Type="http://schemas.openxmlformats.org/officeDocument/2006/relationships/customXml" Target="../ink/ink241.xml"/><Relationship Id="rId305" Type="http://schemas.openxmlformats.org/officeDocument/2006/relationships/customXml" Target="../ink/ink246.xml"/><Relationship Id="rId130" Type="http://schemas.openxmlformats.org/officeDocument/2006/relationships/customXml" Target="../ink/ink164.xml"/><Relationship Id="rId135" Type="http://schemas.openxmlformats.org/officeDocument/2006/relationships/customXml" Target="../ink/ink169.xml"/><Relationship Id="rId321" Type="http://schemas.openxmlformats.org/officeDocument/2006/relationships/customXml" Target="../ink/ink262.xml"/><Relationship Id="rId223" Type="http://schemas.openxmlformats.org/officeDocument/2006/relationships/customXml" Target="../ink/ink176.xml"/><Relationship Id="rId228" Type="http://schemas.openxmlformats.org/officeDocument/2006/relationships/customXml" Target="../ink/ink181.xml"/><Relationship Id="rId244" Type="http://schemas.openxmlformats.org/officeDocument/2006/relationships/customXml" Target="../ink/ink197.xml"/><Relationship Id="rId249" Type="http://schemas.openxmlformats.org/officeDocument/2006/relationships/customXml" Target="../ink/ink202.xml"/><Relationship Id="rId260" Type="http://schemas.openxmlformats.org/officeDocument/2006/relationships/customXml" Target="../ink/ink213.xml"/><Relationship Id="rId265" Type="http://schemas.openxmlformats.org/officeDocument/2006/relationships/image" Target="../media/image11.png"/><Relationship Id="rId281" Type="http://schemas.openxmlformats.org/officeDocument/2006/relationships/customXml" Target="../ink/ink228.xml"/><Relationship Id="rId286" Type="http://schemas.openxmlformats.org/officeDocument/2006/relationships/customXml" Target="../ink/ink231.xml"/><Relationship Id="rId316" Type="http://schemas.openxmlformats.org/officeDocument/2006/relationships/customXml" Target="../ink/ink257.xml"/><Relationship Id="rId120" Type="http://schemas.openxmlformats.org/officeDocument/2006/relationships/customXml" Target="../ink/ink154.xml"/><Relationship Id="rId125" Type="http://schemas.openxmlformats.org/officeDocument/2006/relationships/customXml" Target="../ink/ink159.xml"/><Relationship Id="rId311" Type="http://schemas.openxmlformats.org/officeDocument/2006/relationships/customXml" Target="../ink/ink252.xml"/><Relationship Id="rId213" Type="http://schemas.openxmlformats.org/officeDocument/2006/relationships/customXml" Target="../ink/ink170.xml"/><Relationship Id="rId218" Type="http://schemas.openxmlformats.org/officeDocument/2006/relationships/image" Target="../media/image1100.png"/><Relationship Id="rId234" Type="http://schemas.openxmlformats.org/officeDocument/2006/relationships/customXml" Target="../ink/ink187.xml"/><Relationship Id="rId239" Type="http://schemas.openxmlformats.org/officeDocument/2006/relationships/customXml" Target="../ink/ink192.xml"/><Relationship Id="rId2" Type="http://schemas.openxmlformats.org/officeDocument/2006/relationships/image" Target="../media/image1.png"/><Relationship Id="rId250" Type="http://schemas.openxmlformats.org/officeDocument/2006/relationships/customXml" Target="../ink/ink203.xml"/><Relationship Id="rId255" Type="http://schemas.openxmlformats.org/officeDocument/2006/relationships/customXml" Target="../ink/ink208.xml"/><Relationship Id="rId271" Type="http://schemas.openxmlformats.org/officeDocument/2006/relationships/image" Target="../media/image11201.png"/><Relationship Id="rId276" Type="http://schemas.openxmlformats.org/officeDocument/2006/relationships/customXml" Target="../ink/ink223.xml"/><Relationship Id="rId292" Type="http://schemas.openxmlformats.org/officeDocument/2006/relationships/customXml" Target="../ink/ink236.xml"/><Relationship Id="rId297" Type="http://schemas.openxmlformats.org/officeDocument/2006/relationships/customXml" Target="../ink/ink239.xml"/><Relationship Id="rId306" Type="http://schemas.openxmlformats.org/officeDocument/2006/relationships/customXml" Target="../ink/ink247.xml"/><Relationship Id="rId131" Type="http://schemas.openxmlformats.org/officeDocument/2006/relationships/customXml" Target="../ink/ink165.xml"/><Relationship Id="rId301" Type="http://schemas.openxmlformats.org/officeDocument/2006/relationships/customXml" Target="../ink/ink242.xml"/><Relationship Id="rId322" Type="http://schemas.openxmlformats.org/officeDocument/2006/relationships/customXml" Target="../ink/ink263.xml"/><Relationship Id="rId229" Type="http://schemas.openxmlformats.org/officeDocument/2006/relationships/customXml" Target="../ink/ink182.xml"/><Relationship Id="rId224" Type="http://schemas.openxmlformats.org/officeDocument/2006/relationships/customXml" Target="../ink/ink177.xml"/><Relationship Id="rId240" Type="http://schemas.openxmlformats.org/officeDocument/2006/relationships/customXml" Target="../ink/ink193.xml"/><Relationship Id="rId245" Type="http://schemas.openxmlformats.org/officeDocument/2006/relationships/customXml" Target="../ink/ink198.xml"/><Relationship Id="rId261" Type="http://schemas.openxmlformats.org/officeDocument/2006/relationships/customXml" Target="../ink/ink214.xml"/><Relationship Id="rId266" Type="http://schemas.openxmlformats.org/officeDocument/2006/relationships/customXml" Target="../ink/ink218.xml"/><Relationship Id="rId287" Type="http://schemas.openxmlformats.org/officeDocument/2006/relationships/customXml" Target="../ink/ink232.xml"/><Relationship Id="rId126" Type="http://schemas.openxmlformats.org/officeDocument/2006/relationships/customXml" Target="../ink/ink160.xml"/><Relationship Id="rId282" Type="http://schemas.openxmlformats.org/officeDocument/2006/relationships/customXml" Target="../ink/ink229.xml"/><Relationship Id="rId312" Type="http://schemas.openxmlformats.org/officeDocument/2006/relationships/customXml" Target="../ink/ink253.xml"/><Relationship Id="rId317" Type="http://schemas.openxmlformats.org/officeDocument/2006/relationships/customXml" Target="../ink/ink258.xml"/><Relationship Id="rId121" Type="http://schemas.openxmlformats.org/officeDocument/2006/relationships/customXml" Target="../ink/ink155.xml"/><Relationship Id="rId219" Type="http://schemas.openxmlformats.org/officeDocument/2006/relationships/customXml" Target="../ink/ink172.xml"/><Relationship Id="rId230" Type="http://schemas.openxmlformats.org/officeDocument/2006/relationships/customXml" Target="../ink/ink183.xml"/><Relationship Id="rId235" Type="http://schemas.openxmlformats.org/officeDocument/2006/relationships/customXml" Target="../ink/ink188.xml"/><Relationship Id="rId251" Type="http://schemas.openxmlformats.org/officeDocument/2006/relationships/customXml" Target="../ink/ink204.xml"/><Relationship Id="rId256" Type="http://schemas.openxmlformats.org/officeDocument/2006/relationships/customXml" Target="../ink/ink209.xml"/><Relationship Id="rId277" Type="http://schemas.openxmlformats.org/officeDocument/2006/relationships/customXml" Target="../ink/ink224.xml"/><Relationship Id="rId298" Type="http://schemas.openxmlformats.org/officeDocument/2006/relationships/image" Target="../media/image11000.png"/><Relationship Id="rId272" Type="http://schemas.openxmlformats.org/officeDocument/2006/relationships/customXml" Target="../ink/ink221.xml"/><Relationship Id="rId293" Type="http://schemas.openxmlformats.org/officeDocument/2006/relationships/customXml" Target="../ink/ink237.xml"/><Relationship Id="rId302" Type="http://schemas.openxmlformats.org/officeDocument/2006/relationships/customXml" Target="../ink/ink243.xml"/><Relationship Id="rId307" Type="http://schemas.openxmlformats.org/officeDocument/2006/relationships/customXml" Target="../ink/ink248.xml"/><Relationship Id="rId323" Type="http://schemas.openxmlformats.org/officeDocument/2006/relationships/customXml" Target="../ink/ink264.xml"/><Relationship Id="rId132" Type="http://schemas.openxmlformats.org/officeDocument/2006/relationships/customXml" Target="../ink/ink166.xml"/><Relationship Id="rId220" Type="http://schemas.openxmlformats.org/officeDocument/2006/relationships/customXml" Target="../ink/ink173.xml"/><Relationship Id="rId225" Type="http://schemas.openxmlformats.org/officeDocument/2006/relationships/customXml" Target="../ink/ink178.xml"/><Relationship Id="rId241" Type="http://schemas.openxmlformats.org/officeDocument/2006/relationships/customXml" Target="../ink/ink194.xml"/><Relationship Id="rId246" Type="http://schemas.openxmlformats.org/officeDocument/2006/relationships/customXml" Target="../ink/ink199.xml"/><Relationship Id="rId267" Type="http://schemas.openxmlformats.org/officeDocument/2006/relationships/image" Target="../media/image1102.png"/><Relationship Id="rId288" Type="http://schemas.openxmlformats.org/officeDocument/2006/relationships/image" Target="../media/image1101.png"/><Relationship Id="rId127" Type="http://schemas.openxmlformats.org/officeDocument/2006/relationships/customXml" Target="../ink/ink161.xml"/><Relationship Id="rId262" Type="http://schemas.openxmlformats.org/officeDocument/2006/relationships/customXml" Target="../ink/ink215.xml"/><Relationship Id="rId283" Type="http://schemas.openxmlformats.org/officeDocument/2006/relationships/image" Target="../media/image10.png"/><Relationship Id="rId313" Type="http://schemas.openxmlformats.org/officeDocument/2006/relationships/customXml" Target="../ink/ink254.xml"/><Relationship Id="rId318" Type="http://schemas.openxmlformats.org/officeDocument/2006/relationships/customXml" Target="../ink/ink259.xml"/><Relationship Id="rId122" Type="http://schemas.openxmlformats.org/officeDocument/2006/relationships/customXml" Target="../ink/ink156.xml"/><Relationship Id="rId215" Type="http://schemas.openxmlformats.org/officeDocument/2006/relationships/image" Target="../media/image1100.png"/><Relationship Id="rId236" Type="http://schemas.openxmlformats.org/officeDocument/2006/relationships/customXml" Target="../ink/ink189.xml"/><Relationship Id="rId257" Type="http://schemas.openxmlformats.org/officeDocument/2006/relationships/customXml" Target="../ink/ink210.xml"/><Relationship Id="rId278" Type="http://schemas.openxmlformats.org/officeDocument/2006/relationships/customXml" Target="../ink/ink225.xml"/><Relationship Id="rId231" Type="http://schemas.openxmlformats.org/officeDocument/2006/relationships/customXml" Target="../ink/ink184.xml"/><Relationship Id="rId252" Type="http://schemas.openxmlformats.org/officeDocument/2006/relationships/customXml" Target="../ink/ink205.xml"/><Relationship Id="rId273" Type="http://schemas.openxmlformats.org/officeDocument/2006/relationships/image" Target="../media/image11001.png"/><Relationship Id="rId294" Type="http://schemas.openxmlformats.org/officeDocument/2006/relationships/image" Target="../media/image11200.png"/><Relationship Id="rId308" Type="http://schemas.openxmlformats.org/officeDocument/2006/relationships/customXml" Target="../ink/ink249.xml"/></Relationships>
</file>

<file path=xl/drawings/_rels/drawing4.xml.rels><?xml version="1.0" encoding="UTF-8" standalone="yes"?>
<Relationships xmlns="http://schemas.openxmlformats.org/package/2006/relationships"><Relationship Id="rId299" Type="http://schemas.openxmlformats.org/officeDocument/2006/relationships/customXml" Target="../ink/ink361.xml"/><Relationship Id="rId303" Type="http://schemas.openxmlformats.org/officeDocument/2006/relationships/customXml" Target="../ink/ink365.xml"/><Relationship Id="rId133" Type="http://schemas.openxmlformats.org/officeDocument/2006/relationships/customXml" Target="../ink/ink280.xml"/><Relationship Id="rId89" Type="http://schemas.openxmlformats.org/officeDocument/2006/relationships/image" Target="../media/image110.png"/><Relationship Id="rId340" Type="http://schemas.openxmlformats.org/officeDocument/2006/relationships/image" Target="../media/image1101.png"/><Relationship Id="rId226" Type="http://schemas.openxmlformats.org/officeDocument/2006/relationships/customXml" Target="../ink/ink292.xml"/><Relationship Id="rId247" Type="http://schemas.openxmlformats.org/officeDocument/2006/relationships/customXml" Target="../ink/ink313.xml"/><Relationship Id="rId221" Type="http://schemas.openxmlformats.org/officeDocument/2006/relationships/customXml" Target="../ink/ink287.xml"/><Relationship Id="rId242" Type="http://schemas.openxmlformats.org/officeDocument/2006/relationships/customXml" Target="../ink/ink308.xml"/><Relationship Id="rId263" Type="http://schemas.openxmlformats.org/officeDocument/2006/relationships/customXml" Target="../ink/ink329.xml"/><Relationship Id="rId268" Type="http://schemas.openxmlformats.org/officeDocument/2006/relationships/image" Target="../media/image11.png"/><Relationship Id="rId284" Type="http://schemas.openxmlformats.org/officeDocument/2006/relationships/customXml" Target="../ink/ink348.xml"/><Relationship Id="rId289" Type="http://schemas.openxmlformats.org/officeDocument/2006/relationships/customXml" Target="../ink/ink353.xml"/><Relationship Id="rId319" Type="http://schemas.openxmlformats.org/officeDocument/2006/relationships/customXml" Target="../ink/ink381.xml"/><Relationship Id="rId123" Type="http://schemas.openxmlformats.org/officeDocument/2006/relationships/customXml" Target="../ink/ink270.xml"/><Relationship Id="rId128" Type="http://schemas.openxmlformats.org/officeDocument/2006/relationships/customXml" Target="../ink/ink275.xml"/><Relationship Id="rId314" Type="http://schemas.openxmlformats.org/officeDocument/2006/relationships/customXml" Target="../ink/ink376.xml"/><Relationship Id="rId216" Type="http://schemas.openxmlformats.org/officeDocument/2006/relationships/customXml" Target="../ink/ink284.xml"/><Relationship Id="rId237" Type="http://schemas.openxmlformats.org/officeDocument/2006/relationships/customXml" Target="../ink/ink303.xml"/><Relationship Id="rId232" Type="http://schemas.openxmlformats.org/officeDocument/2006/relationships/customXml" Target="../ink/ink298.xml"/><Relationship Id="rId253" Type="http://schemas.openxmlformats.org/officeDocument/2006/relationships/customXml" Target="../ink/ink319.xml"/><Relationship Id="rId258" Type="http://schemas.openxmlformats.org/officeDocument/2006/relationships/customXml" Target="../ink/ink324.xml"/><Relationship Id="rId274" Type="http://schemas.openxmlformats.org/officeDocument/2006/relationships/customXml" Target="../ink/ink338.xml"/><Relationship Id="rId279" Type="http://schemas.openxmlformats.org/officeDocument/2006/relationships/customXml" Target="../ink/ink343.xml"/><Relationship Id="rId295" Type="http://schemas.openxmlformats.org/officeDocument/2006/relationships/customXml" Target="../ink/ink358.xml"/><Relationship Id="rId309" Type="http://schemas.openxmlformats.org/officeDocument/2006/relationships/customXml" Target="../ink/ink371.xml"/><Relationship Id="rId134" Type="http://schemas.openxmlformats.org/officeDocument/2006/relationships/customXml" Target="../ink/ink281.xml"/><Relationship Id="rId290" Type="http://schemas.openxmlformats.org/officeDocument/2006/relationships/customXml" Target="../ink/ink354.xml"/><Relationship Id="rId304" Type="http://schemas.openxmlformats.org/officeDocument/2006/relationships/customXml" Target="../ink/ink366.xml"/><Relationship Id="rId320" Type="http://schemas.openxmlformats.org/officeDocument/2006/relationships/customXml" Target="../ink/ink382.xml"/><Relationship Id="rId227" Type="http://schemas.openxmlformats.org/officeDocument/2006/relationships/customXml" Target="../ink/ink293.xml"/><Relationship Id="rId341" Type="http://schemas.openxmlformats.org/officeDocument/2006/relationships/customXml" Target="../ink/ink383.xml"/><Relationship Id="rId222" Type="http://schemas.openxmlformats.org/officeDocument/2006/relationships/customXml" Target="../ink/ink288.xml"/><Relationship Id="rId243" Type="http://schemas.openxmlformats.org/officeDocument/2006/relationships/customXml" Target="../ink/ink309.xml"/><Relationship Id="rId248" Type="http://schemas.openxmlformats.org/officeDocument/2006/relationships/customXml" Target="../ink/ink314.xml"/><Relationship Id="rId264" Type="http://schemas.openxmlformats.org/officeDocument/2006/relationships/customXml" Target="../ink/ink330.xml"/><Relationship Id="rId269" Type="http://schemas.openxmlformats.org/officeDocument/2006/relationships/customXml" Target="../ink/ink333.xml"/><Relationship Id="rId285" Type="http://schemas.openxmlformats.org/officeDocument/2006/relationships/customXml" Target="../ink/ink349.xml"/><Relationship Id="rId124" Type="http://schemas.openxmlformats.org/officeDocument/2006/relationships/customXml" Target="../ink/ink271.xml"/><Relationship Id="rId129" Type="http://schemas.openxmlformats.org/officeDocument/2006/relationships/customXml" Target="../ink/ink276.xml"/><Relationship Id="rId280" Type="http://schemas.openxmlformats.org/officeDocument/2006/relationships/customXml" Target="../ink/ink344.xml"/><Relationship Id="rId310" Type="http://schemas.openxmlformats.org/officeDocument/2006/relationships/customXml" Target="../ink/ink372.xml"/><Relationship Id="rId315" Type="http://schemas.openxmlformats.org/officeDocument/2006/relationships/customXml" Target="../ink/ink377.xml"/><Relationship Id="rId1" Type="http://schemas.openxmlformats.org/officeDocument/2006/relationships/customXml" Target="../ink/ink266.xml"/><Relationship Id="rId212" Type="http://schemas.openxmlformats.org/officeDocument/2006/relationships/image" Target="../media/image1120.png"/><Relationship Id="rId233" Type="http://schemas.openxmlformats.org/officeDocument/2006/relationships/customXml" Target="../ink/ink299.xml"/><Relationship Id="rId238" Type="http://schemas.openxmlformats.org/officeDocument/2006/relationships/customXml" Target="../ink/ink304.xml"/><Relationship Id="rId254" Type="http://schemas.openxmlformats.org/officeDocument/2006/relationships/customXml" Target="../ink/ink320.xml"/><Relationship Id="rId259" Type="http://schemas.openxmlformats.org/officeDocument/2006/relationships/customXml" Target="../ink/ink325.xml"/><Relationship Id="rId119" Type="http://schemas.openxmlformats.org/officeDocument/2006/relationships/image" Target="../media/image110.png"/><Relationship Id="rId270" Type="http://schemas.openxmlformats.org/officeDocument/2006/relationships/customXml" Target="../ink/ink334.xml"/><Relationship Id="rId275" Type="http://schemas.openxmlformats.org/officeDocument/2006/relationships/customXml" Target="../ink/ink339.xml"/><Relationship Id="rId291" Type="http://schemas.openxmlformats.org/officeDocument/2006/relationships/customXml" Target="../ink/ink355.xml"/><Relationship Id="rId296" Type="http://schemas.openxmlformats.org/officeDocument/2006/relationships/image" Target="../media/image11.png"/><Relationship Id="rId300" Type="http://schemas.openxmlformats.org/officeDocument/2006/relationships/customXml" Target="../ink/ink362.xml"/><Relationship Id="rId305" Type="http://schemas.openxmlformats.org/officeDocument/2006/relationships/customXml" Target="../ink/ink367.xml"/><Relationship Id="rId130" Type="http://schemas.openxmlformats.org/officeDocument/2006/relationships/customXml" Target="../ink/ink277.xml"/><Relationship Id="rId135" Type="http://schemas.openxmlformats.org/officeDocument/2006/relationships/customXml" Target="../ink/ink282.xml"/><Relationship Id="rId223" Type="http://schemas.openxmlformats.org/officeDocument/2006/relationships/customXml" Target="../ink/ink289.xml"/><Relationship Id="rId228" Type="http://schemas.openxmlformats.org/officeDocument/2006/relationships/customXml" Target="../ink/ink294.xml"/><Relationship Id="rId244" Type="http://schemas.openxmlformats.org/officeDocument/2006/relationships/customXml" Target="../ink/ink310.xml"/><Relationship Id="rId249" Type="http://schemas.openxmlformats.org/officeDocument/2006/relationships/customXml" Target="../ink/ink315.xml"/><Relationship Id="rId260" Type="http://schemas.openxmlformats.org/officeDocument/2006/relationships/customXml" Target="../ink/ink326.xml"/><Relationship Id="rId265" Type="http://schemas.openxmlformats.org/officeDocument/2006/relationships/image" Target="../media/image1102.png"/><Relationship Id="rId281" Type="http://schemas.openxmlformats.org/officeDocument/2006/relationships/customXml" Target="../ink/ink345.xml"/><Relationship Id="rId286" Type="http://schemas.openxmlformats.org/officeDocument/2006/relationships/customXml" Target="../ink/ink350.xml"/><Relationship Id="rId316" Type="http://schemas.openxmlformats.org/officeDocument/2006/relationships/customXml" Target="../ink/ink378.xml"/><Relationship Id="rId120" Type="http://schemas.openxmlformats.org/officeDocument/2006/relationships/customXml" Target="../ink/ink267.xml"/><Relationship Id="rId125" Type="http://schemas.openxmlformats.org/officeDocument/2006/relationships/customXml" Target="../ink/ink272.xml"/><Relationship Id="rId311" Type="http://schemas.openxmlformats.org/officeDocument/2006/relationships/customXml" Target="../ink/ink373.xml"/><Relationship Id="rId213" Type="http://schemas.openxmlformats.org/officeDocument/2006/relationships/customXml" Target="../ink/ink283.xml"/><Relationship Id="rId218" Type="http://schemas.openxmlformats.org/officeDocument/2006/relationships/image" Target="../media/image1100.png"/><Relationship Id="rId234" Type="http://schemas.openxmlformats.org/officeDocument/2006/relationships/customXml" Target="../ink/ink300.xml"/><Relationship Id="rId239" Type="http://schemas.openxmlformats.org/officeDocument/2006/relationships/customXml" Target="../ink/ink305.xml"/><Relationship Id="rId2" Type="http://schemas.openxmlformats.org/officeDocument/2006/relationships/image" Target="../media/image1.png"/><Relationship Id="rId250" Type="http://schemas.openxmlformats.org/officeDocument/2006/relationships/customXml" Target="../ink/ink316.xml"/><Relationship Id="rId255" Type="http://schemas.openxmlformats.org/officeDocument/2006/relationships/customXml" Target="../ink/ink321.xml"/><Relationship Id="rId271" Type="http://schemas.openxmlformats.org/officeDocument/2006/relationships/customXml" Target="../ink/ink335.xml"/><Relationship Id="rId276" Type="http://schemas.openxmlformats.org/officeDocument/2006/relationships/customXml" Target="../ink/ink340.xml"/><Relationship Id="rId292" Type="http://schemas.openxmlformats.org/officeDocument/2006/relationships/customXml" Target="../ink/ink356.xml"/><Relationship Id="rId297" Type="http://schemas.openxmlformats.org/officeDocument/2006/relationships/customXml" Target="../ink/ink359.xml"/><Relationship Id="rId306" Type="http://schemas.openxmlformats.org/officeDocument/2006/relationships/customXml" Target="../ink/ink368.xml"/><Relationship Id="rId131" Type="http://schemas.openxmlformats.org/officeDocument/2006/relationships/customXml" Target="../ink/ink278.xml"/><Relationship Id="rId301" Type="http://schemas.openxmlformats.org/officeDocument/2006/relationships/customXml" Target="../ink/ink363.xml"/><Relationship Id="rId229" Type="http://schemas.openxmlformats.org/officeDocument/2006/relationships/customXml" Target="../ink/ink295.xml"/><Relationship Id="rId224" Type="http://schemas.openxmlformats.org/officeDocument/2006/relationships/customXml" Target="../ink/ink290.xml"/><Relationship Id="rId240" Type="http://schemas.openxmlformats.org/officeDocument/2006/relationships/customXml" Target="../ink/ink306.xml"/><Relationship Id="rId245" Type="http://schemas.openxmlformats.org/officeDocument/2006/relationships/customXml" Target="../ink/ink311.xml"/><Relationship Id="rId261" Type="http://schemas.openxmlformats.org/officeDocument/2006/relationships/customXml" Target="../ink/ink327.xml"/><Relationship Id="rId266" Type="http://schemas.openxmlformats.org/officeDocument/2006/relationships/customXml" Target="../ink/ink331.xml"/><Relationship Id="rId287" Type="http://schemas.openxmlformats.org/officeDocument/2006/relationships/customXml" Target="../ink/ink351.xml"/><Relationship Id="rId126" Type="http://schemas.openxmlformats.org/officeDocument/2006/relationships/customXml" Target="../ink/ink273.xml"/><Relationship Id="rId282" Type="http://schemas.openxmlformats.org/officeDocument/2006/relationships/customXml" Target="../ink/ink346.xml"/><Relationship Id="rId312" Type="http://schemas.openxmlformats.org/officeDocument/2006/relationships/customXml" Target="../ink/ink374.xml"/><Relationship Id="rId317" Type="http://schemas.openxmlformats.org/officeDocument/2006/relationships/customXml" Target="../ink/ink379.xml"/><Relationship Id="rId121" Type="http://schemas.openxmlformats.org/officeDocument/2006/relationships/customXml" Target="../ink/ink268.xml"/><Relationship Id="rId219" Type="http://schemas.openxmlformats.org/officeDocument/2006/relationships/customXml" Target="../ink/ink285.xml"/><Relationship Id="rId230" Type="http://schemas.openxmlformats.org/officeDocument/2006/relationships/customXml" Target="../ink/ink296.xml"/><Relationship Id="rId235" Type="http://schemas.openxmlformats.org/officeDocument/2006/relationships/customXml" Target="../ink/ink301.xml"/><Relationship Id="rId251" Type="http://schemas.openxmlformats.org/officeDocument/2006/relationships/customXml" Target="../ink/ink317.xml"/><Relationship Id="rId256" Type="http://schemas.openxmlformats.org/officeDocument/2006/relationships/customXml" Target="../ink/ink322.xml"/><Relationship Id="rId277" Type="http://schemas.openxmlformats.org/officeDocument/2006/relationships/customXml" Target="../ink/ink341.xml"/><Relationship Id="rId298" Type="http://schemas.openxmlformats.org/officeDocument/2006/relationships/customXml" Target="../ink/ink360.xml"/><Relationship Id="rId272" Type="http://schemas.openxmlformats.org/officeDocument/2006/relationships/customXml" Target="../ink/ink336.xml"/><Relationship Id="rId293" Type="http://schemas.openxmlformats.org/officeDocument/2006/relationships/image" Target="../media/image1102.png"/><Relationship Id="rId302" Type="http://schemas.openxmlformats.org/officeDocument/2006/relationships/customXml" Target="../ink/ink364.xml"/><Relationship Id="rId307" Type="http://schemas.openxmlformats.org/officeDocument/2006/relationships/customXml" Target="../ink/ink369.xml"/><Relationship Id="rId132" Type="http://schemas.openxmlformats.org/officeDocument/2006/relationships/customXml" Target="../ink/ink279.xml"/><Relationship Id="rId220" Type="http://schemas.openxmlformats.org/officeDocument/2006/relationships/customXml" Target="../ink/ink286.xml"/><Relationship Id="rId225" Type="http://schemas.openxmlformats.org/officeDocument/2006/relationships/customXml" Target="../ink/ink291.xml"/><Relationship Id="rId241" Type="http://schemas.openxmlformats.org/officeDocument/2006/relationships/customXml" Target="../ink/ink307.xml"/><Relationship Id="rId246" Type="http://schemas.openxmlformats.org/officeDocument/2006/relationships/customXml" Target="../ink/ink312.xml"/><Relationship Id="rId267" Type="http://schemas.openxmlformats.org/officeDocument/2006/relationships/customXml" Target="../ink/ink332.xml"/><Relationship Id="rId288" Type="http://schemas.openxmlformats.org/officeDocument/2006/relationships/customXml" Target="../ink/ink352.xml"/><Relationship Id="rId127" Type="http://schemas.openxmlformats.org/officeDocument/2006/relationships/customXml" Target="../ink/ink274.xml"/><Relationship Id="rId262" Type="http://schemas.openxmlformats.org/officeDocument/2006/relationships/customXml" Target="../ink/ink328.xml"/><Relationship Id="rId283" Type="http://schemas.openxmlformats.org/officeDocument/2006/relationships/customXml" Target="../ink/ink347.xml"/><Relationship Id="rId313" Type="http://schemas.openxmlformats.org/officeDocument/2006/relationships/customXml" Target="../ink/ink375.xml"/><Relationship Id="rId318" Type="http://schemas.openxmlformats.org/officeDocument/2006/relationships/customXml" Target="../ink/ink380.xml"/><Relationship Id="rId122" Type="http://schemas.openxmlformats.org/officeDocument/2006/relationships/customXml" Target="../ink/ink269.xml"/><Relationship Id="rId215" Type="http://schemas.openxmlformats.org/officeDocument/2006/relationships/image" Target="../media/image1100.png"/><Relationship Id="rId236" Type="http://schemas.openxmlformats.org/officeDocument/2006/relationships/customXml" Target="../ink/ink302.xml"/><Relationship Id="rId257" Type="http://schemas.openxmlformats.org/officeDocument/2006/relationships/customXml" Target="../ink/ink323.xml"/><Relationship Id="rId278" Type="http://schemas.openxmlformats.org/officeDocument/2006/relationships/customXml" Target="../ink/ink342.xml"/><Relationship Id="rId231" Type="http://schemas.openxmlformats.org/officeDocument/2006/relationships/customXml" Target="../ink/ink297.xml"/><Relationship Id="rId252" Type="http://schemas.openxmlformats.org/officeDocument/2006/relationships/customXml" Target="../ink/ink318.xml"/><Relationship Id="rId273" Type="http://schemas.openxmlformats.org/officeDocument/2006/relationships/customXml" Target="../ink/ink337.xml"/><Relationship Id="rId294" Type="http://schemas.openxmlformats.org/officeDocument/2006/relationships/customXml" Target="../ink/ink357.xml"/><Relationship Id="rId308" Type="http://schemas.openxmlformats.org/officeDocument/2006/relationships/customXml" Target="../ink/ink370.xml"/></Relationships>
</file>

<file path=xl/drawings/_rels/drawing5.xml.rels><?xml version="1.0" encoding="UTF-8" standalone="yes"?>
<Relationships xmlns="http://schemas.openxmlformats.org/package/2006/relationships"><Relationship Id="rId299" Type="http://schemas.openxmlformats.org/officeDocument/2006/relationships/customXml" Target="../ink/ink471.xml"/><Relationship Id="rId366" Type="http://schemas.openxmlformats.org/officeDocument/2006/relationships/customXml" Target="../ink/ink494.xml"/><Relationship Id="rId226" Type="http://schemas.openxmlformats.org/officeDocument/2006/relationships/customXml" Target="../ink/ink410.xml"/><Relationship Id="rId247" Type="http://schemas.openxmlformats.org/officeDocument/2006/relationships/customXml" Target="../ink/ink431.xml"/><Relationship Id="rId268" Type="http://schemas.openxmlformats.org/officeDocument/2006/relationships/customXml" Target="../ink/ink450.xml"/><Relationship Id="rId289" Type="http://schemas.openxmlformats.org/officeDocument/2006/relationships/image" Target="../media/image11201.png"/><Relationship Id="rId128" Type="http://schemas.openxmlformats.org/officeDocument/2006/relationships/customXml" Target="../ink/ink393.xml"/><Relationship Id="rId335" Type="http://schemas.openxmlformats.org/officeDocument/2006/relationships/image" Target="../media/image10.png"/><Relationship Id="rId356" Type="http://schemas.openxmlformats.org/officeDocument/2006/relationships/customXml" Target="../ink/ink484.xml"/><Relationship Id="rId216" Type="http://schemas.openxmlformats.org/officeDocument/2006/relationships/customXml" Target="../ink/ink402.xml"/><Relationship Id="rId237" Type="http://schemas.openxmlformats.org/officeDocument/2006/relationships/customXml" Target="../ink/ink421.xml"/><Relationship Id="rId351" Type="http://schemas.openxmlformats.org/officeDocument/2006/relationships/customXml" Target="../ink/ink479.xml"/><Relationship Id="rId372" Type="http://schemas.openxmlformats.org/officeDocument/2006/relationships/customXml" Target="../ink/ink500.xml"/><Relationship Id="rId232" Type="http://schemas.openxmlformats.org/officeDocument/2006/relationships/customXml" Target="../ink/ink416.xml"/><Relationship Id="rId253" Type="http://schemas.openxmlformats.org/officeDocument/2006/relationships/customXml" Target="../ink/ink437.xml"/><Relationship Id="rId258" Type="http://schemas.openxmlformats.org/officeDocument/2006/relationships/customXml" Target="../ink/ink442.xml"/><Relationship Id="rId274" Type="http://schemas.openxmlformats.org/officeDocument/2006/relationships/customXml" Target="../ink/ink453.xml"/><Relationship Id="rId279" Type="http://schemas.openxmlformats.org/officeDocument/2006/relationships/customXml" Target="../ink/ink457.xml"/><Relationship Id="rId295" Type="http://schemas.openxmlformats.org/officeDocument/2006/relationships/customXml" Target="../ink/ink467.xml"/><Relationship Id="rId134" Type="http://schemas.openxmlformats.org/officeDocument/2006/relationships/customXml" Target="../ink/ink399.xml"/><Relationship Id="rId290" Type="http://schemas.openxmlformats.org/officeDocument/2006/relationships/customXml" Target="../ink/ink464.xml"/><Relationship Id="rId346" Type="http://schemas.openxmlformats.org/officeDocument/2006/relationships/image" Target="../media/image11200.png"/><Relationship Id="rId367" Type="http://schemas.openxmlformats.org/officeDocument/2006/relationships/customXml" Target="../ink/ink495.xml"/><Relationship Id="rId227" Type="http://schemas.openxmlformats.org/officeDocument/2006/relationships/customXml" Target="../ink/ink411.xml"/><Relationship Id="rId341" Type="http://schemas.openxmlformats.org/officeDocument/2006/relationships/customXml" Target="../ink/ink475.xml"/><Relationship Id="rId362" Type="http://schemas.openxmlformats.org/officeDocument/2006/relationships/customXml" Target="../ink/ink490.xml"/><Relationship Id="rId222" Type="http://schemas.openxmlformats.org/officeDocument/2006/relationships/customXml" Target="../ink/ink406.xml"/><Relationship Id="rId243" Type="http://schemas.openxmlformats.org/officeDocument/2006/relationships/customXml" Target="../ink/ink427.xml"/><Relationship Id="rId248" Type="http://schemas.openxmlformats.org/officeDocument/2006/relationships/customXml" Target="../ink/ink432.xml"/><Relationship Id="rId264" Type="http://schemas.openxmlformats.org/officeDocument/2006/relationships/customXml" Target="../ink/ink448.xml"/><Relationship Id="rId269" Type="http://schemas.openxmlformats.org/officeDocument/2006/relationships/image" Target="../media/image1102.png"/><Relationship Id="rId285" Type="http://schemas.openxmlformats.org/officeDocument/2006/relationships/image" Target="../media/image1102.png"/><Relationship Id="rId124" Type="http://schemas.openxmlformats.org/officeDocument/2006/relationships/customXml" Target="../ink/ink389.xml"/><Relationship Id="rId129" Type="http://schemas.openxmlformats.org/officeDocument/2006/relationships/customXml" Target="../ink/ink394.xml"/><Relationship Id="rId280" Type="http://schemas.openxmlformats.org/officeDocument/2006/relationships/customXml" Target="../ink/ink458.xml"/><Relationship Id="rId336" Type="http://schemas.openxmlformats.org/officeDocument/2006/relationships/customXml" Target="../ink/ink473.xml"/><Relationship Id="rId357" Type="http://schemas.openxmlformats.org/officeDocument/2006/relationships/customXml" Target="../ink/ink485.xml"/><Relationship Id="rId352" Type="http://schemas.openxmlformats.org/officeDocument/2006/relationships/customXml" Target="../ink/ink480.xml"/><Relationship Id="rId373" Type="http://schemas.openxmlformats.org/officeDocument/2006/relationships/customXml" Target="../ink/ink501.xml"/><Relationship Id="rId1" Type="http://schemas.openxmlformats.org/officeDocument/2006/relationships/customXml" Target="../ink/ink384.xml"/><Relationship Id="rId212" Type="http://schemas.openxmlformats.org/officeDocument/2006/relationships/image" Target="../media/image1120.png"/><Relationship Id="rId233" Type="http://schemas.openxmlformats.org/officeDocument/2006/relationships/customXml" Target="../ink/ink417.xml"/><Relationship Id="rId238" Type="http://schemas.openxmlformats.org/officeDocument/2006/relationships/customXml" Target="../ink/ink422.xml"/><Relationship Id="rId254" Type="http://schemas.openxmlformats.org/officeDocument/2006/relationships/customXml" Target="../ink/ink438.xml"/><Relationship Id="rId259" Type="http://schemas.openxmlformats.org/officeDocument/2006/relationships/customXml" Target="../ink/ink443.xml"/><Relationship Id="rId119" Type="http://schemas.openxmlformats.org/officeDocument/2006/relationships/image" Target="../media/image110.png"/><Relationship Id="rId270" Type="http://schemas.openxmlformats.org/officeDocument/2006/relationships/customXml" Target="../ink/ink451.xml"/><Relationship Id="rId275" Type="http://schemas.openxmlformats.org/officeDocument/2006/relationships/image" Target="../media/image11001.png"/><Relationship Id="rId291" Type="http://schemas.openxmlformats.org/officeDocument/2006/relationships/image" Target="../media/image11001.png"/><Relationship Id="rId296" Type="http://schemas.openxmlformats.org/officeDocument/2006/relationships/customXml" Target="../ink/ink468.xml"/><Relationship Id="rId300" Type="http://schemas.openxmlformats.org/officeDocument/2006/relationships/customXml" Target="../ink/ink472.xml"/><Relationship Id="rId347" Type="http://schemas.openxmlformats.org/officeDocument/2006/relationships/customXml" Target="../ink/ink477.xml"/><Relationship Id="rId130" Type="http://schemas.openxmlformats.org/officeDocument/2006/relationships/customXml" Target="../ink/ink395.xml"/><Relationship Id="rId135" Type="http://schemas.openxmlformats.org/officeDocument/2006/relationships/customXml" Target="../ink/ink400.xml"/><Relationship Id="rId342" Type="http://schemas.openxmlformats.org/officeDocument/2006/relationships/customXml" Target="../ink/ink476.xml"/><Relationship Id="rId363" Type="http://schemas.openxmlformats.org/officeDocument/2006/relationships/customXml" Target="../ink/ink491.xml"/><Relationship Id="rId368" Type="http://schemas.openxmlformats.org/officeDocument/2006/relationships/customXml" Target="../ink/ink496.xml"/><Relationship Id="rId223" Type="http://schemas.openxmlformats.org/officeDocument/2006/relationships/customXml" Target="../ink/ink407.xml"/><Relationship Id="rId228" Type="http://schemas.openxmlformats.org/officeDocument/2006/relationships/customXml" Target="../ink/ink412.xml"/><Relationship Id="rId244" Type="http://schemas.openxmlformats.org/officeDocument/2006/relationships/customXml" Target="../ink/ink428.xml"/><Relationship Id="rId249" Type="http://schemas.openxmlformats.org/officeDocument/2006/relationships/customXml" Target="../ink/ink433.xml"/><Relationship Id="rId260" Type="http://schemas.openxmlformats.org/officeDocument/2006/relationships/customXml" Target="../ink/ink444.xml"/><Relationship Id="rId265" Type="http://schemas.openxmlformats.org/officeDocument/2006/relationships/image" Target="../media/image11.png"/><Relationship Id="rId281" Type="http://schemas.openxmlformats.org/officeDocument/2006/relationships/customXml" Target="../ink/ink459.xml"/><Relationship Id="rId286" Type="http://schemas.openxmlformats.org/officeDocument/2006/relationships/customXml" Target="../ink/ink462.xml"/><Relationship Id="rId337" Type="http://schemas.openxmlformats.org/officeDocument/2006/relationships/image" Target="../media/image1101.png"/><Relationship Id="rId120" Type="http://schemas.openxmlformats.org/officeDocument/2006/relationships/customXml" Target="../ink/ink385.xml"/><Relationship Id="rId125" Type="http://schemas.openxmlformats.org/officeDocument/2006/relationships/customXml" Target="../ink/ink390.xml"/><Relationship Id="rId353" Type="http://schemas.openxmlformats.org/officeDocument/2006/relationships/customXml" Target="../ink/ink481.xml"/><Relationship Id="rId358" Type="http://schemas.openxmlformats.org/officeDocument/2006/relationships/customXml" Target="../ink/ink486.xml"/><Relationship Id="rId374" Type="http://schemas.openxmlformats.org/officeDocument/2006/relationships/customXml" Target="../ink/ink502.xml"/><Relationship Id="rId213" Type="http://schemas.openxmlformats.org/officeDocument/2006/relationships/customXml" Target="../ink/ink401.xml"/><Relationship Id="rId218" Type="http://schemas.openxmlformats.org/officeDocument/2006/relationships/image" Target="../media/image1100.png"/><Relationship Id="rId234" Type="http://schemas.openxmlformats.org/officeDocument/2006/relationships/customXml" Target="../ink/ink418.xml"/><Relationship Id="rId239" Type="http://schemas.openxmlformats.org/officeDocument/2006/relationships/customXml" Target="../ink/ink423.xml"/><Relationship Id="rId2" Type="http://schemas.openxmlformats.org/officeDocument/2006/relationships/image" Target="../media/image1.png"/><Relationship Id="rId250" Type="http://schemas.openxmlformats.org/officeDocument/2006/relationships/customXml" Target="../ink/ink434.xml"/><Relationship Id="rId255" Type="http://schemas.openxmlformats.org/officeDocument/2006/relationships/customXml" Target="../ink/ink439.xml"/><Relationship Id="rId271" Type="http://schemas.openxmlformats.org/officeDocument/2006/relationships/image" Target="../media/image11201.png"/><Relationship Id="rId276" Type="http://schemas.openxmlformats.org/officeDocument/2006/relationships/customXml" Target="../ink/ink454.xml"/><Relationship Id="rId292" Type="http://schemas.openxmlformats.org/officeDocument/2006/relationships/customXml" Target="../ink/ink465.xml"/><Relationship Id="rId297" Type="http://schemas.openxmlformats.org/officeDocument/2006/relationships/customXml" Target="../ink/ink469.xml"/><Relationship Id="rId131" Type="http://schemas.openxmlformats.org/officeDocument/2006/relationships/customXml" Target="../ink/ink396.xml"/><Relationship Id="rId348" Type="http://schemas.openxmlformats.org/officeDocument/2006/relationships/image" Target="../media/image11000.png"/><Relationship Id="rId364" Type="http://schemas.openxmlformats.org/officeDocument/2006/relationships/customXml" Target="../ink/ink492.xml"/><Relationship Id="rId369" Type="http://schemas.openxmlformats.org/officeDocument/2006/relationships/customXml" Target="../ink/ink497.xml"/><Relationship Id="rId229" Type="http://schemas.openxmlformats.org/officeDocument/2006/relationships/customXml" Target="../ink/ink413.xml"/><Relationship Id="rId224" Type="http://schemas.openxmlformats.org/officeDocument/2006/relationships/customXml" Target="../ink/ink408.xml"/><Relationship Id="rId240" Type="http://schemas.openxmlformats.org/officeDocument/2006/relationships/customXml" Target="../ink/ink424.xml"/><Relationship Id="rId245" Type="http://schemas.openxmlformats.org/officeDocument/2006/relationships/customXml" Target="../ink/ink429.xml"/><Relationship Id="rId261" Type="http://schemas.openxmlformats.org/officeDocument/2006/relationships/customXml" Target="../ink/ink445.xml"/><Relationship Id="rId266" Type="http://schemas.openxmlformats.org/officeDocument/2006/relationships/customXml" Target="../ink/ink449.xml"/><Relationship Id="rId287" Type="http://schemas.openxmlformats.org/officeDocument/2006/relationships/image" Target="../media/image1102.png"/><Relationship Id="rId126" Type="http://schemas.openxmlformats.org/officeDocument/2006/relationships/customXml" Target="../ink/ink391.xml"/><Relationship Id="rId282" Type="http://schemas.openxmlformats.org/officeDocument/2006/relationships/customXml" Target="../ink/ink460.xml"/><Relationship Id="rId338" Type="http://schemas.openxmlformats.org/officeDocument/2006/relationships/customXml" Target="../ink/ink474.xml"/><Relationship Id="rId354" Type="http://schemas.openxmlformats.org/officeDocument/2006/relationships/customXml" Target="../ink/ink482.xml"/><Relationship Id="rId359" Type="http://schemas.openxmlformats.org/officeDocument/2006/relationships/customXml" Target="../ink/ink487.xml"/><Relationship Id="rId121" Type="http://schemas.openxmlformats.org/officeDocument/2006/relationships/customXml" Target="../ink/ink386.xml"/><Relationship Id="rId219" Type="http://schemas.openxmlformats.org/officeDocument/2006/relationships/customXml" Target="../ink/ink403.xml"/><Relationship Id="rId370" Type="http://schemas.openxmlformats.org/officeDocument/2006/relationships/customXml" Target="../ink/ink498.xml"/><Relationship Id="rId375" Type="http://schemas.openxmlformats.org/officeDocument/2006/relationships/customXml" Target="../ink/ink503.xml"/><Relationship Id="rId230" Type="http://schemas.openxmlformats.org/officeDocument/2006/relationships/customXml" Target="../ink/ink414.xml"/><Relationship Id="rId235" Type="http://schemas.openxmlformats.org/officeDocument/2006/relationships/customXml" Target="../ink/ink419.xml"/><Relationship Id="rId251" Type="http://schemas.openxmlformats.org/officeDocument/2006/relationships/customXml" Target="../ink/ink435.xml"/><Relationship Id="rId256" Type="http://schemas.openxmlformats.org/officeDocument/2006/relationships/customXml" Target="../ink/ink440.xml"/><Relationship Id="rId277" Type="http://schemas.openxmlformats.org/officeDocument/2006/relationships/customXml" Target="../ink/ink455.xml"/><Relationship Id="rId298" Type="http://schemas.openxmlformats.org/officeDocument/2006/relationships/customXml" Target="../ink/ink470.xml"/><Relationship Id="rId272" Type="http://schemas.openxmlformats.org/officeDocument/2006/relationships/customXml" Target="../ink/ink452.xml"/><Relationship Id="rId293" Type="http://schemas.openxmlformats.org/officeDocument/2006/relationships/image" Target="../media/image11001.png"/><Relationship Id="rId349" Type="http://schemas.openxmlformats.org/officeDocument/2006/relationships/customXml" Target="../ink/ink478.xml"/><Relationship Id="rId132" Type="http://schemas.openxmlformats.org/officeDocument/2006/relationships/customXml" Target="../ink/ink397.xml"/><Relationship Id="rId360" Type="http://schemas.openxmlformats.org/officeDocument/2006/relationships/customXml" Target="../ink/ink488.xml"/><Relationship Id="rId365" Type="http://schemas.openxmlformats.org/officeDocument/2006/relationships/customXml" Target="../ink/ink493.xml"/><Relationship Id="rId220" Type="http://schemas.openxmlformats.org/officeDocument/2006/relationships/customXml" Target="../ink/ink404.xml"/><Relationship Id="rId225" Type="http://schemas.openxmlformats.org/officeDocument/2006/relationships/customXml" Target="../ink/ink409.xml"/><Relationship Id="rId241" Type="http://schemas.openxmlformats.org/officeDocument/2006/relationships/customXml" Target="../ink/ink425.xml"/><Relationship Id="rId246" Type="http://schemas.openxmlformats.org/officeDocument/2006/relationships/customXml" Target="../ink/ink430.xml"/><Relationship Id="rId267" Type="http://schemas.openxmlformats.org/officeDocument/2006/relationships/image" Target="../media/image1102.png"/><Relationship Id="rId288" Type="http://schemas.openxmlformats.org/officeDocument/2006/relationships/customXml" Target="../ink/ink463.xml"/><Relationship Id="rId127" Type="http://schemas.openxmlformats.org/officeDocument/2006/relationships/customXml" Target="../ink/ink392.xml"/><Relationship Id="rId262" Type="http://schemas.openxmlformats.org/officeDocument/2006/relationships/customXml" Target="../ink/ink446.xml"/><Relationship Id="rId283" Type="http://schemas.openxmlformats.org/officeDocument/2006/relationships/image" Target="../media/image11.png"/><Relationship Id="rId122" Type="http://schemas.openxmlformats.org/officeDocument/2006/relationships/customXml" Target="../ink/ink387.xml"/><Relationship Id="rId350" Type="http://schemas.openxmlformats.org/officeDocument/2006/relationships/image" Target="../media/image11000.png"/><Relationship Id="rId355" Type="http://schemas.openxmlformats.org/officeDocument/2006/relationships/customXml" Target="../ink/ink483.xml"/><Relationship Id="rId371" Type="http://schemas.openxmlformats.org/officeDocument/2006/relationships/customXml" Target="../ink/ink499.xml"/><Relationship Id="rId376" Type="http://schemas.openxmlformats.org/officeDocument/2006/relationships/customXml" Target="../ink/ink504.xml"/><Relationship Id="rId215" Type="http://schemas.openxmlformats.org/officeDocument/2006/relationships/image" Target="../media/image1100.png"/><Relationship Id="rId236" Type="http://schemas.openxmlformats.org/officeDocument/2006/relationships/customXml" Target="../ink/ink420.xml"/><Relationship Id="rId257" Type="http://schemas.openxmlformats.org/officeDocument/2006/relationships/customXml" Target="../ink/ink441.xml"/><Relationship Id="rId278" Type="http://schemas.openxmlformats.org/officeDocument/2006/relationships/customXml" Target="../ink/ink456.xml"/><Relationship Id="rId231" Type="http://schemas.openxmlformats.org/officeDocument/2006/relationships/customXml" Target="../ink/ink415.xml"/><Relationship Id="rId252" Type="http://schemas.openxmlformats.org/officeDocument/2006/relationships/customXml" Target="../ink/ink436.xml"/><Relationship Id="rId273" Type="http://schemas.openxmlformats.org/officeDocument/2006/relationships/image" Target="../media/image11001.png"/><Relationship Id="rId294" Type="http://schemas.openxmlformats.org/officeDocument/2006/relationships/customXml" Target="../ink/ink466.xml"/><Relationship Id="rId133" Type="http://schemas.openxmlformats.org/officeDocument/2006/relationships/customXml" Target="../ink/ink398.xml"/><Relationship Id="rId89" Type="http://schemas.openxmlformats.org/officeDocument/2006/relationships/image" Target="../media/image110.png"/><Relationship Id="rId340" Type="http://schemas.openxmlformats.org/officeDocument/2006/relationships/image" Target="../media/image1101.png"/><Relationship Id="rId361" Type="http://schemas.openxmlformats.org/officeDocument/2006/relationships/customXml" Target="../ink/ink489.xml"/><Relationship Id="rId221" Type="http://schemas.openxmlformats.org/officeDocument/2006/relationships/customXml" Target="../ink/ink405.xml"/><Relationship Id="rId242" Type="http://schemas.openxmlformats.org/officeDocument/2006/relationships/customXml" Target="../ink/ink426.xml"/><Relationship Id="rId263" Type="http://schemas.openxmlformats.org/officeDocument/2006/relationships/customXml" Target="../ink/ink447.xml"/><Relationship Id="rId284" Type="http://schemas.openxmlformats.org/officeDocument/2006/relationships/customXml" Target="../ink/ink461.xml"/><Relationship Id="rId123" Type="http://schemas.openxmlformats.org/officeDocument/2006/relationships/customXml" Target="../ink/ink388.xml"/></Relationships>
</file>

<file path=xl/drawings/_rels/drawing6.xml.rels><?xml version="1.0" encoding="UTF-8" standalone="yes"?>
<Relationships xmlns="http://schemas.openxmlformats.org/package/2006/relationships"><Relationship Id="rId231" Type="http://schemas.openxmlformats.org/officeDocument/2006/relationships/customXml" Target="../ink/ink536.xml"/><Relationship Id="rId252" Type="http://schemas.openxmlformats.org/officeDocument/2006/relationships/customXml" Target="../ink/ink557.xml"/><Relationship Id="rId133" Type="http://schemas.openxmlformats.org/officeDocument/2006/relationships/customXml" Target="../ink/ink519.xml"/><Relationship Id="rId89" Type="http://schemas.openxmlformats.org/officeDocument/2006/relationships/image" Target="../media/image110.png"/><Relationship Id="rId213" Type="http://schemas.openxmlformats.org/officeDocument/2006/relationships/customXml" Target="../ink/ink522.xml"/><Relationship Id="rId218" Type="http://schemas.openxmlformats.org/officeDocument/2006/relationships/image" Target="../media/image1100.png"/><Relationship Id="rId226" Type="http://schemas.openxmlformats.org/officeDocument/2006/relationships/customXml" Target="../ink/ink531.xml"/><Relationship Id="rId234" Type="http://schemas.openxmlformats.org/officeDocument/2006/relationships/customXml" Target="../ink/ink539.xml"/><Relationship Id="rId239" Type="http://schemas.openxmlformats.org/officeDocument/2006/relationships/customXml" Target="../ink/ink544.xml"/><Relationship Id="rId247" Type="http://schemas.openxmlformats.org/officeDocument/2006/relationships/customXml" Target="../ink/ink552.xml"/><Relationship Id="rId2" Type="http://schemas.openxmlformats.org/officeDocument/2006/relationships/image" Target="../media/image1.png"/><Relationship Id="rId221" Type="http://schemas.openxmlformats.org/officeDocument/2006/relationships/customXml" Target="../ink/ink526.xml"/><Relationship Id="rId242" Type="http://schemas.openxmlformats.org/officeDocument/2006/relationships/customXml" Target="../ink/ink547.xml"/><Relationship Id="rId250" Type="http://schemas.openxmlformats.org/officeDocument/2006/relationships/customXml" Target="../ink/ink555.xml"/><Relationship Id="rId255" Type="http://schemas.openxmlformats.org/officeDocument/2006/relationships/customXml" Target="../ink/ink560.xml"/><Relationship Id="rId263" Type="http://schemas.openxmlformats.org/officeDocument/2006/relationships/customXml" Target="../ink/ink568.xml"/><Relationship Id="rId123" Type="http://schemas.openxmlformats.org/officeDocument/2006/relationships/customXml" Target="../ink/ink509.xml"/><Relationship Id="rId128" Type="http://schemas.openxmlformats.org/officeDocument/2006/relationships/customXml" Target="../ink/ink514.xml"/><Relationship Id="rId131" Type="http://schemas.openxmlformats.org/officeDocument/2006/relationships/customXml" Target="../ink/ink517.xml"/><Relationship Id="rId216" Type="http://schemas.openxmlformats.org/officeDocument/2006/relationships/customXml" Target="../ink/ink523.xml"/><Relationship Id="rId229" Type="http://schemas.openxmlformats.org/officeDocument/2006/relationships/customXml" Target="../ink/ink534.xml"/><Relationship Id="rId237" Type="http://schemas.openxmlformats.org/officeDocument/2006/relationships/customXml" Target="../ink/ink542.xml"/><Relationship Id="rId224" Type="http://schemas.openxmlformats.org/officeDocument/2006/relationships/customXml" Target="../ink/ink529.xml"/><Relationship Id="rId232" Type="http://schemas.openxmlformats.org/officeDocument/2006/relationships/customXml" Target="../ink/ink537.xml"/><Relationship Id="rId240" Type="http://schemas.openxmlformats.org/officeDocument/2006/relationships/customXml" Target="../ink/ink545.xml"/><Relationship Id="rId245" Type="http://schemas.openxmlformats.org/officeDocument/2006/relationships/customXml" Target="../ink/ink550.xml"/><Relationship Id="rId253" Type="http://schemas.openxmlformats.org/officeDocument/2006/relationships/customXml" Target="../ink/ink558.xml"/><Relationship Id="rId258" Type="http://schemas.openxmlformats.org/officeDocument/2006/relationships/customXml" Target="../ink/ink563.xml"/><Relationship Id="rId261" Type="http://schemas.openxmlformats.org/officeDocument/2006/relationships/customXml" Target="../ink/ink566.xml"/><Relationship Id="rId126" Type="http://schemas.openxmlformats.org/officeDocument/2006/relationships/customXml" Target="../ink/ink512.xml"/><Relationship Id="rId134" Type="http://schemas.openxmlformats.org/officeDocument/2006/relationships/customXml" Target="../ink/ink520.xml"/><Relationship Id="rId121" Type="http://schemas.openxmlformats.org/officeDocument/2006/relationships/customXml" Target="../ink/ink507.xml"/><Relationship Id="rId219" Type="http://schemas.openxmlformats.org/officeDocument/2006/relationships/customXml" Target="../ink/ink524.xml"/><Relationship Id="rId227" Type="http://schemas.openxmlformats.org/officeDocument/2006/relationships/customXml" Target="../ink/ink532.xml"/><Relationship Id="rId222" Type="http://schemas.openxmlformats.org/officeDocument/2006/relationships/customXml" Target="../ink/ink527.xml"/><Relationship Id="rId230" Type="http://schemas.openxmlformats.org/officeDocument/2006/relationships/customXml" Target="../ink/ink535.xml"/><Relationship Id="rId235" Type="http://schemas.openxmlformats.org/officeDocument/2006/relationships/customXml" Target="../ink/ink540.xml"/><Relationship Id="rId243" Type="http://schemas.openxmlformats.org/officeDocument/2006/relationships/customXml" Target="../ink/ink548.xml"/><Relationship Id="rId248" Type="http://schemas.openxmlformats.org/officeDocument/2006/relationships/customXml" Target="../ink/ink553.xml"/><Relationship Id="rId251" Type="http://schemas.openxmlformats.org/officeDocument/2006/relationships/customXml" Target="../ink/ink556.xml"/><Relationship Id="rId256" Type="http://schemas.openxmlformats.org/officeDocument/2006/relationships/customXml" Target="../ink/ink561.xml"/><Relationship Id="rId124" Type="http://schemas.openxmlformats.org/officeDocument/2006/relationships/customXml" Target="../ink/ink510.xml"/><Relationship Id="rId129" Type="http://schemas.openxmlformats.org/officeDocument/2006/relationships/customXml" Target="../ink/ink515.xml"/><Relationship Id="rId132" Type="http://schemas.openxmlformats.org/officeDocument/2006/relationships/customXml" Target="../ink/ink518.xml"/><Relationship Id="rId1" Type="http://schemas.openxmlformats.org/officeDocument/2006/relationships/customXml" Target="../ink/ink505.xml"/><Relationship Id="rId212" Type="http://schemas.openxmlformats.org/officeDocument/2006/relationships/image" Target="../media/image1120.png"/><Relationship Id="rId220" Type="http://schemas.openxmlformats.org/officeDocument/2006/relationships/customXml" Target="../ink/ink525.xml"/><Relationship Id="rId225" Type="http://schemas.openxmlformats.org/officeDocument/2006/relationships/customXml" Target="../ink/ink530.xml"/><Relationship Id="rId233" Type="http://schemas.openxmlformats.org/officeDocument/2006/relationships/customXml" Target="../ink/ink538.xml"/><Relationship Id="rId238" Type="http://schemas.openxmlformats.org/officeDocument/2006/relationships/customXml" Target="../ink/ink543.xml"/><Relationship Id="rId241" Type="http://schemas.openxmlformats.org/officeDocument/2006/relationships/customXml" Target="../ink/ink546.xml"/><Relationship Id="rId246" Type="http://schemas.openxmlformats.org/officeDocument/2006/relationships/customXml" Target="../ink/ink551.xml"/><Relationship Id="rId254" Type="http://schemas.openxmlformats.org/officeDocument/2006/relationships/customXml" Target="../ink/ink559.xml"/><Relationship Id="rId259" Type="http://schemas.openxmlformats.org/officeDocument/2006/relationships/customXml" Target="../ink/ink564.xml"/><Relationship Id="rId119" Type="http://schemas.openxmlformats.org/officeDocument/2006/relationships/image" Target="../media/image110.png"/><Relationship Id="rId127" Type="http://schemas.openxmlformats.org/officeDocument/2006/relationships/customXml" Target="../ink/ink513.xml"/><Relationship Id="rId262" Type="http://schemas.openxmlformats.org/officeDocument/2006/relationships/customXml" Target="../ink/ink567.xml"/><Relationship Id="rId122" Type="http://schemas.openxmlformats.org/officeDocument/2006/relationships/customXml" Target="../ink/ink508.xml"/><Relationship Id="rId130" Type="http://schemas.openxmlformats.org/officeDocument/2006/relationships/customXml" Target="../ink/ink516.xml"/><Relationship Id="rId135" Type="http://schemas.openxmlformats.org/officeDocument/2006/relationships/customXml" Target="../ink/ink521.xml"/><Relationship Id="rId215" Type="http://schemas.openxmlformats.org/officeDocument/2006/relationships/image" Target="../media/image1100.png"/><Relationship Id="rId223" Type="http://schemas.openxmlformats.org/officeDocument/2006/relationships/customXml" Target="../ink/ink528.xml"/><Relationship Id="rId228" Type="http://schemas.openxmlformats.org/officeDocument/2006/relationships/customXml" Target="../ink/ink533.xml"/><Relationship Id="rId236" Type="http://schemas.openxmlformats.org/officeDocument/2006/relationships/customXml" Target="../ink/ink541.xml"/><Relationship Id="rId244" Type="http://schemas.openxmlformats.org/officeDocument/2006/relationships/customXml" Target="../ink/ink549.xml"/><Relationship Id="rId249" Type="http://schemas.openxmlformats.org/officeDocument/2006/relationships/customXml" Target="../ink/ink554.xml"/><Relationship Id="rId257" Type="http://schemas.openxmlformats.org/officeDocument/2006/relationships/customXml" Target="../ink/ink562.xml"/><Relationship Id="rId260" Type="http://schemas.openxmlformats.org/officeDocument/2006/relationships/customXml" Target="../ink/ink565.xml"/><Relationship Id="rId120" Type="http://schemas.openxmlformats.org/officeDocument/2006/relationships/customXml" Target="../ink/ink506.xml"/><Relationship Id="rId125" Type="http://schemas.openxmlformats.org/officeDocument/2006/relationships/customXml" Target="../ink/ink511.xml"/></Relationships>
</file>

<file path=xl/drawings/_rels/drawing7.xml.rels><?xml version="1.0" encoding="UTF-8" standalone="yes"?>
<Relationships xmlns="http://schemas.openxmlformats.org/package/2006/relationships"><Relationship Id="rId231" Type="http://schemas.openxmlformats.org/officeDocument/2006/relationships/customXml" Target="../ink/ink600.xml"/><Relationship Id="rId252" Type="http://schemas.openxmlformats.org/officeDocument/2006/relationships/customXml" Target="../ink/ink621.xml"/><Relationship Id="rId133" Type="http://schemas.openxmlformats.org/officeDocument/2006/relationships/customXml" Target="../ink/ink583.xml"/><Relationship Id="rId89" Type="http://schemas.openxmlformats.org/officeDocument/2006/relationships/image" Target="../media/image110.png"/><Relationship Id="rId213" Type="http://schemas.openxmlformats.org/officeDocument/2006/relationships/customXml" Target="../ink/ink586.xml"/><Relationship Id="rId218" Type="http://schemas.openxmlformats.org/officeDocument/2006/relationships/image" Target="../media/image1100.png"/><Relationship Id="rId226" Type="http://schemas.openxmlformats.org/officeDocument/2006/relationships/customXml" Target="../ink/ink595.xml"/><Relationship Id="rId234" Type="http://schemas.openxmlformats.org/officeDocument/2006/relationships/customXml" Target="../ink/ink603.xml"/><Relationship Id="rId239" Type="http://schemas.openxmlformats.org/officeDocument/2006/relationships/customXml" Target="../ink/ink608.xml"/><Relationship Id="rId247" Type="http://schemas.openxmlformats.org/officeDocument/2006/relationships/customXml" Target="../ink/ink616.xml"/><Relationship Id="rId2" Type="http://schemas.openxmlformats.org/officeDocument/2006/relationships/image" Target="../media/image1.png"/><Relationship Id="rId221" Type="http://schemas.openxmlformats.org/officeDocument/2006/relationships/customXml" Target="../ink/ink590.xml"/><Relationship Id="rId242" Type="http://schemas.openxmlformats.org/officeDocument/2006/relationships/customXml" Target="../ink/ink611.xml"/><Relationship Id="rId250" Type="http://schemas.openxmlformats.org/officeDocument/2006/relationships/customXml" Target="../ink/ink619.xml"/><Relationship Id="rId255" Type="http://schemas.openxmlformats.org/officeDocument/2006/relationships/customXml" Target="../ink/ink624.xml"/><Relationship Id="rId263" Type="http://schemas.openxmlformats.org/officeDocument/2006/relationships/customXml" Target="../ink/ink632.xml"/><Relationship Id="rId123" Type="http://schemas.openxmlformats.org/officeDocument/2006/relationships/customXml" Target="../ink/ink573.xml"/><Relationship Id="rId128" Type="http://schemas.openxmlformats.org/officeDocument/2006/relationships/customXml" Target="../ink/ink578.xml"/><Relationship Id="rId131" Type="http://schemas.openxmlformats.org/officeDocument/2006/relationships/customXml" Target="../ink/ink581.xml"/><Relationship Id="rId216" Type="http://schemas.openxmlformats.org/officeDocument/2006/relationships/customXml" Target="../ink/ink587.xml"/><Relationship Id="rId229" Type="http://schemas.openxmlformats.org/officeDocument/2006/relationships/customXml" Target="../ink/ink598.xml"/><Relationship Id="rId237" Type="http://schemas.openxmlformats.org/officeDocument/2006/relationships/customXml" Target="../ink/ink606.xml"/><Relationship Id="rId224" Type="http://schemas.openxmlformats.org/officeDocument/2006/relationships/customXml" Target="../ink/ink593.xml"/><Relationship Id="rId232" Type="http://schemas.openxmlformats.org/officeDocument/2006/relationships/customXml" Target="../ink/ink601.xml"/><Relationship Id="rId240" Type="http://schemas.openxmlformats.org/officeDocument/2006/relationships/customXml" Target="../ink/ink609.xml"/><Relationship Id="rId245" Type="http://schemas.openxmlformats.org/officeDocument/2006/relationships/customXml" Target="../ink/ink614.xml"/><Relationship Id="rId253" Type="http://schemas.openxmlformats.org/officeDocument/2006/relationships/customXml" Target="../ink/ink622.xml"/><Relationship Id="rId258" Type="http://schemas.openxmlformats.org/officeDocument/2006/relationships/customXml" Target="../ink/ink627.xml"/><Relationship Id="rId261" Type="http://schemas.openxmlformats.org/officeDocument/2006/relationships/customXml" Target="../ink/ink630.xml"/><Relationship Id="rId126" Type="http://schemas.openxmlformats.org/officeDocument/2006/relationships/customXml" Target="../ink/ink576.xml"/><Relationship Id="rId134" Type="http://schemas.openxmlformats.org/officeDocument/2006/relationships/customXml" Target="../ink/ink584.xml"/><Relationship Id="rId121" Type="http://schemas.openxmlformats.org/officeDocument/2006/relationships/customXml" Target="../ink/ink571.xml"/><Relationship Id="rId219" Type="http://schemas.openxmlformats.org/officeDocument/2006/relationships/customXml" Target="../ink/ink588.xml"/><Relationship Id="rId227" Type="http://schemas.openxmlformats.org/officeDocument/2006/relationships/customXml" Target="../ink/ink596.xml"/><Relationship Id="rId222" Type="http://schemas.openxmlformats.org/officeDocument/2006/relationships/customXml" Target="../ink/ink591.xml"/><Relationship Id="rId230" Type="http://schemas.openxmlformats.org/officeDocument/2006/relationships/customXml" Target="../ink/ink599.xml"/><Relationship Id="rId235" Type="http://schemas.openxmlformats.org/officeDocument/2006/relationships/customXml" Target="../ink/ink604.xml"/><Relationship Id="rId243" Type="http://schemas.openxmlformats.org/officeDocument/2006/relationships/customXml" Target="../ink/ink612.xml"/><Relationship Id="rId248" Type="http://schemas.openxmlformats.org/officeDocument/2006/relationships/customXml" Target="../ink/ink617.xml"/><Relationship Id="rId251" Type="http://schemas.openxmlformats.org/officeDocument/2006/relationships/customXml" Target="../ink/ink620.xml"/><Relationship Id="rId256" Type="http://schemas.openxmlformats.org/officeDocument/2006/relationships/customXml" Target="../ink/ink625.xml"/><Relationship Id="rId124" Type="http://schemas.openxmlformats.org/officeDocument/2006/relationships/customXml" Target="../ink/ink574.xml"/><Relationship Id="rId129" Type="http://schemas.openxmlformats.org/officeDocument/2006/relationships/customXml" Target="../ink/ink579.xml"/><Relationship Id="rId132" Type="http://schemas.openxmlformats.org/officeDocument/2006/relationships/customXml" Target="../ink/ink582.xml"/><Relationship Id="rId1" Type="http://schemas.openxmlformats.org/officeDocument/2006/relationships/customXml" Target="../ink/ink569.xml"/><Relationship Id="rId212" Type="http://schemas.openxmlformats.org/officeDocument/2006/relationships/image" Target="../media/image1120.png"/><Relationship Id="rId220" Type="http://schemas.openxmlformats.org/officeDocument/2006/relationships/customXml" Target="../ink/ink589.xml"/><Relationship Id="rId225" Type="http://schemas.openxmlformats.org/officeDocument/2006/relationships/customXml" Target="../ink/ink594.xml"/><Relationship Id="rId233" Type="http://schemas.openxmlformats.org/officeDocument/2006/relationships/customXml" Target="../ink/ink602.xml"/><Relationship Id="rId238" Type="http://schemas.openxmlformats.org/officeDocument/2006/relationships/customXml" Target="../ink/ink607.xml"/><Relationship Id="rId241" Type="http://schemas.openxmlformats.org/officeDocument/2006/relationships/customXml" Target="../ink/ink610.xml"/><Relationship Id="rId246" Type="http://schemas.openxmlformats.org/officeDocument/2006/relationships/customXml" Target="../ink/ink615.xml"/><Relationship Id="rId254" Type="http://schemas.openxmlformats.org/officeDocument/2006/relationships/customXml" Target="../ink/ink623.xml"/><Relationship Id="rId259" Type="http://schemas.openxmlformats.org/officeDocument/2006/relationships/customXml" Target="../ink/ink628.xml"/><Relationship Id="rId119" Type="http://schemas.openxmlformats.org/officeDocument/2006/relationships/image" Target="../media/image110.png"/><Relationship Id="rId127" Type="http://schemas.openxmlformats.org/officeDocument/2006/relationships/customXml" Target="../ink/ink577.xml"/><Relationship Id="rId262" Type="http://schemas.openxmlformats.org/officeDocument/2006/relationships/customXml" Target="../ink/ink631.xml"/><Relationship Id="rId122" Type="http://schemas.openxmlformats.org/officeDocument/2006/relationships/customXml" Target="../ink/ink572.xml"/><Relationship Id="rId130" Type="http://schemas.openxmlformats.org/officeDocument/2006/relationships/customXml" Target="../ink/ink580.xml"/><Relationship Id="rId135" Type="http://schemas.openxmlformats.org/officeDocument/2006/relationships/customXml" Target="../ink/ink585.xml"/><Relationship Id="rId215" Type="http://schemas.openxmlformats.org/officeDocument/2006/relationships/image" Target="../media/image1100.png"/><Relationship Id="rId223" Type="http://schemas.openxmlformats.org/officeDocument/2006/relationships/customXml" Target="../ink/ink592.xml"/><Relationship Id="rId228" Type="http://schemas.openxmlformats.org/officeDocument/2006/relationships/customXml" Target="../ink/ink597.xml"/><Relationship Id="rId236" Type="http://schemas.openxmlformats.org/officeDocument/2006/relationships/customXml" Target="../ink/ink605.xml"/><Relationship Id="rId244" Type="http://schemas.openxmlformats.org/officeDocument/2006/relationships/customXml" Target="../ink/ink613.xml"/><Relationship Id="rId249" Type="http://schemas.openxmlformats.org/officeDocument/2006/relationships/customXml" Target="../ink/ink618.xml"/><Relationship Id="rId257" Type="http://schemas.openxmlformats.org/officeDocument/2006/relationships/customXml" Target="../ink/ink626.xml"/><Relationship Id="rId260" Type="http://schemas.openxmlformats.org/officeDocument/2006/relationships/customXml" Target="../ink/ink629.xml"/><Relationship Id="rId120" Type="http://schemas.openxmlformats.org/officeDocument/2006/relationships/customXml" Target="../ink/ink570.xml"/><Relationship Id="rId125" Type="http://schemas.openxmlformats.org/officeDocument/2006/relationships/customXml" Target="../ink/ink575.xml"/></Relationships>
</file>

<file path=xl/drawings/_rels/drawing8.xml.rels><?xml version="1.0" encoding="UTF-8" standalone="yes"?>
<Relationships xmlns="http://schemas.openxmlformats.org/package/2006/relationships"><Relationship Id="rId231" Type="http://schemas.openxmlformats.org/officeDocument/2006/relationships/customXml" Target="../ink/ink664.xml"/><Relationship Id="rId252" Type="http://schemas.openxmlformats.org/officeDocument/2006/relationships/customXml" Target="../ink/ink685.xml"/><Relationship Id="rId133" Type="http://schemas.openxmlformats.org/officeDocument/2006/relationships/customXml" Target="../ink/ink647.xml"/><Relationship Id="rId89" Type="http://schemas.openxmlformats.org/officeDocument/2006/relationships/image" Target="../media/image110.png"/><Relationship Id="rId213" Type="http://schemas.openxmlformats.org/officeDocument/2006/relationships/customXml" Target="../ink/ink650.xml"/><Relationship Id="rId218" Type="http://schemas.openxmlformats.org/officeDocument/2006/relationships/image" Target="../media/image1100.png"/><Relationship Id="rId226" Type="http://schemas.openxmlformats.org/officeDocument/2006/relationships/customXml" Target="../ink/ink659.xml"/><Relationship Id="rId234" Type="http://schemas.openxmlformats.org/officeDocument/2006/relationships/customXml" Target="../ink/ink667.xml"/><Relationship Id="rId239" Type="http://schemas.openxmlformats.org/officeDocument/2006/relationships/customXml" Target="../ink/ink672.xml"/><Relationship Id="rId247" Type="http://schemas.openxmlformats.org/officeDocument/2006/relationships/customXml" Target="../ink/ink680.xml"/><Relationship Id="rId2" Type="http://schemas.openxmlformats.org/officeDocument/2006/relationships/image" Target="../media/image1.png"/><Relationship Id="rId221" Type="http://schemas.openxmlformats.org/officeDocument/2006/relationships/customXml" Target="../ink/ink654.xml"/><Relationship Id="rId242" Type="http://schemas.openxmlformats.org/officeDocument/2006/relationships/customXml" Target="../ink/ink675.xml"/><Relationship Id="rId250" Type="http://schemas.openxmlformats.org/officeDocument/2006/relationships/customXml" Target="../ink/ink683.xml"/><Relationship Id="rId255" Type="http://schemas.openxmlformats.org/officeDocument/2006/relationships/customXml" Target="../ink/ink688.xml"/><Relationship Id="rId263" Type="http://schemas.openxmlformats.org/officeDocument/2006/relationships/customXml" Target="../ink/ink696.xml"/><Relationship Id="rId123" Type="http://schemas.openxmlformats.org/officeDocument/2006/relationships/customXml" Target="../ink/ink637.xml"/><Relationship Id="rId128" Type="http://schemas.openxmlformats.org/officeDocument/2006/relationships/customXml" Target="../ink/ink642.xml"/><Relationship Id="rId131" Type="http://schemas.openxmlformats.org/officeDocument/2006/relationships/customXml" Target="../ink/ink645.xml"/><Relationship Id="rId216" Type="http://schemas.openxmlformats.org/officeDocument/2006/relationships/customXml" Target="../ink/ink651.xml"/><Relationship Id="rId229" Type="http://schemas.openxmlformats.org/officeDocument/2006/relationships/customXml" Target="../ink/ink662.xml"/><Relationship Id="rId237" Type="http://schemas.openxmlformats.org/officeDocument/2006/relationships/customXml" Target="../ink/ink670.xml"/><Relationship Id="rId224" Type="http://schemas.openxmlformats.org/officeDocument/2006/relationships/customXml" Target="../ink/ink657.xml"/><Relationship Id="rId232" Type="http://schemas.openxmlformats.org/officeDocument/2006/relationships/customXml" Target="../ink/ink665.xml"/><Relationship Id="rId240" Type="http://schemas.openxmlformats.org/officeDocument/2006/relationships/customXml" Target="../ink/ink673.xml"/><Relationship Id="rId245" Type="http://schemas.openxmlformats.org/officeDocument/2006/relationships/customXml" Target="../ink/ink678.xml"/><Relationship Id="rId253" Type="http://schemas.openxmlformats.org/officeDocument/2006/relationships/customXml" Target="../ink/ink686.xml"/><Relationship Id="rId258" Type="http://schemas.openxmlformats.org/officeDocument/2006/relationships/customXml" Target="../ink/ink691.xml"/><Relationship Id="rId261" Type="http://schemas.openxmlformats.org/officeDocument/2006/relationships/customXml" Target="../ink/ink694.xml"/><Relationship Id="rId126" Type="http://schemas.openxmlformats.org/officeDocument/2006/relationships/customXml" Target="../ink/ink640.xml"/><Relationship Id="rId134" Type="http://schemas.openxmlformats.org/officeDocument/2006/relationships/customXml" Target="../ink/ink648.xml"/><Relationship Id="rId121" Type="http://schemas.openxmlformats.org/officeDocument/2006/relationships/customXml" Target="../ink/ink635.xml"/><Relationship Id="rId219" Type="http://schemas.openxmlformats.org/officeDocument/2006/relationships/customXml" Target="../ink/ink652.xml"/><Relationship Id="rId227" Type="http://schemas.openxmlformats.org/officeDocument/2006/relationships/customXml" Target="../ink/ink660.xml"/><Relationship Id="rId222" Type="http://schemas.openxmlformats.org/officeDocument/2006/relationships/customXml" Target="../ink/ink655.xml"/><Relationship Id="rId230" Type="http://schemas.openxmlformats.org/officeDocument/2006/relationships/customXml" Target="../ink/ink663.xml"/><Relationship Id="rId235" Type="http://schemas.openxmlformats.org/officeDocument/2006/relationships/customXml" Target="../ink/ink668.xml"/><Relationship Id="rId243" Type="http://schemas.openxmlformats.org/officeDocument/2006/relationships/customXml" Target="../ink/ink676.xml"/><Relationship Id="rId248" Type="http://schemas.openxmlformats.org/officeDocument/2006/relationships/customXml" Target="../ink/ink681.xml"/><Relationship Id="rId251" Type="http://schemas.openxmlformats.org/officeDocument/2006/relationships/customXml" Target="../ink/ink684.xml"/><Relationship Id="rId256" Type="http://schemas.openxmlformats.org/officeDocument/2006/relationships/customXml" Target="../ink/ink689.xml"/><Relationship Id="rId124" Type="http://schemas.openxmlformats.org/officeDocument/2006/relationships/customXml" Target="../ink/ink638.xml"/><Relationship Id="rId129" Type="http://schemas.openxmlformats.org/officeDocument/2006/relationships/customXml" Target="../ink/ink643.xml"/><Relationship Id="rId132" Type="http://schemas.openxmlformats.org/officeDocument/2006/relationships/customXml" Target="../ink/ink646.xml"/><Relationship Id="rId1" Type="http://schemas.openxmlformats.org/officeDocument/2006/relationships/customXml" Target="../ink/ink633.xml"/><Relationship Id="rId212" Type="http://schemas.openxmlformats.org/officeDocument/2006/relationships/image" Target="../media/image1120.png"/><Relationship Id="rId220" Type="http://schemas.openxmlformats.org/officeDocument/2006/relationships/customXml" Target="../ink/ink653.xml"/><Relationship Id="rId225" Type="http://schemas.openxmlformats.org/officeDocument/2006/relationships/customXml" Target="../ink/ink658.xml"/><Relationship Id="rId233" Type="http://schemas.openxmlformats.org/officeDocument/2006/relationships/customXml" Target="../ink/ink666.xml"/><Relationship Id="rId238" Type="http://schemas.openxmlformats.org/officeDocument/2006/relationships/customXml" Target="../ink/ink671.xml"/><Relationship Id="rId241" Type="http://schemas.openxmlformats.org/officeDocument/2006/relationships/customXml" Target="../ink/ink674.xml"/><Relationship Id="rId246" Type="http://schemas.openxmlformats.org/officeDocument/2006/relationships/customXml" Target="../ink/ink679.xml"/><Relationship Id="rId254" Type="http://schemas.openxmlformats.org/officeDocument/2006/relationships/customXml" Target="../ink/ink687.xml"/><Relationship Id="rId259" Type="http://schemas.openxmlformats.org/officeDocument/2006/relationships/customXml" Target="../ink/ink692.xml"/><Relationship Id="rId119" Type="http://schemas.openxmlformats.org/officeDocument/2006/relationships/image" Target="../media/image110.png"/><Relationship Id="rId127" Type="http://schemas.openxmlformats.org/officeDocument/2006/relationships/customXml" Target="../ink/ink641.xml"/><Relationship Id="rId262" Type="http://schemas.openxmlformats.org/officeDocument/2006/relationships/customXml" Target="../ink/ink695.xml"/><Relationship Id="rId122" Type="http://schemas.openxmlformats.org/officeDocument/2006/relationships/customXml" Target="../ink/ink636.xml"/><Relationship Id="rId130" Type="http://schemas.openxmlformats.org/officeDocument/2006/relationships/customXml" Target="../ink/ink644.xml"/><Relationship Id="rId135" Type="http://schemas.openxmlformats.org/officeDocument/2006/relationships/customXml" Target="../ink/ink649.xml"/><Relationship Id="rId215" Type="http://schemas.openxmlformats.org/officeDocument/2006/relationships/image" Target="../media/image1100.png"/><Relationship Id="rId223" Type="http://schemas.openxmlformats.org/officeDocument/2006/relationships/customXml" Target="../ink/ink656.xml"/><Relationship Id="rId228" Type="http://schemas.openxmlformats.org/officeDocument/2006/relationships/customXml" Target="../ink/ink661.xml"/><Relationship Id="rId236" Type="http://schemas.openxmlformats.org/officeDocument/2006/relationships/customXml" Target="../ink/ink669.xml"/><Relationship Id="rId244" Type="http://schemas.openxmlformats.org/officeDocument/2006/relationships/customXml" Target="../ink/ink677.xml"/><Relationship Id="rId249" Type="http://schemas.openxmlformats.org/officeDocument/2006/relationships/customXml" Target="../ink/ink682.xml"/><Relationship Id="rId257" Type="http://schemas.openxmlformats.org/officeDocument/2006/relationships/customXml" Target="../ink/ink690.xml"/><Relationship Id="rId260" Type="http://schemas.openxmlformats.org/officeDocument/2006/relationships/customXml" Target="../ink/ink693.xml"/><Relationship Id="rId120" Type="http://schemas.openxmlformats.org/officeDocument/2006/relationships/customXml" Target="../ink/ink634.xml"/><Relationship Id="rId125" Type="http://schemas.openxmlformats.org/officeDocument/2006/relationships/customXml" Target="../ink/ink639.xml"/></Relationships>
</file>

<file path=xl/drawings/_rels/drawing9.xml.rels><?xml version="1.0" encoding="UTF-8" standalone="yes"?>
<Relationships xmlns="http://schemas.openxmlformats.org/package/2006/relationships"><Relationship Id="rId231" Type="http://schemas.openxmlformats.org/officeDocument/2006/relationships/customXml" Target="../ink/ink728.xml"/><Relationship Id="rId252" Type="http://schemas.openxmlformats.org/officeDocument/2006/relationships/customXml" Target="../ink/ink749.xml"/><Relationship Id="rId133" Type="http://schemas.openxmlformats.org/officeDocument/2006/relationships/customXml" Target="../ink/ink711.xml"/><Relationship Id="rId89" Type="http://schemas.openxmlformats.org/officeDocument/2006/relationships/image" Target="../media/image110.png"/><Relationship Id="rId213" Type="http://schemas.openxmlformats.org/officeDocument/2006/relationships/customXml" Target="../ink/ink714.xml"/><Relationship Id="rId218" Type="http://schemas.openxmlformats.org/officeDocument/2006/relationships/image" Target="../media/image1100.png"/><Relationship Id="rId226" Type="http://schemas.openxmlformats.org/officeDocument/2006/relationships/customXml" Target="../ink/ink723.xml"/><Relationship Id="rId234" Type="http://schemas.openxmlformats.org/officeDocument/2006/relationships/customXml" Target="../ink/ink731.xml"/><Relationship Id="rId239" Type="http://schemas.openxmlformats.org/officeDocument/2006/relationships/customXml" Target="../ink/ink736.xml"/><Relationship Id="rId247" Type="http://schemas.openxmlformats.org/officeDocument/2006/relationships/customXml" Target="../ink/ink744.xml"/><Relationship Id="rId2" Type="http://schemas.openxmlformats.org/officeDocument/2006/relationships/image" Target="../media/image1.png"/><Relationship Id="rId221" Type="http://schemas.openxmlformats.org/officeDocument/2006/relationships/customXml" Target="../ink/ink718.xml"/><Relationship Id="rId242" Type="http://schemas.openxmlformats.org/officeDocument/2006/relationships/customXml" Target="../ink/ink739.xml"/><Relationship Id="rId250" Type="http://schemas.openxmlformats.org/officeDocument/2006/relationships/customXml" Target="../ink/ink747.xml"/><Relationship Id="rId255" Type="http://schemas.openxmlformats.org/officeDocument/2006/relationships/customXml" Target="../ink/ink752.xml"/><Relationship Id="rId263" Type="http://schemas.openxmlformats.org/officeDocument/2006/relationships/customXml" Target="../ink/ink760.xml"/><Relationship Id="rId123" Type="http://schemas.openxmlformats.org/officeDocument/2006/relationships/customXml" Target="../ink/ink701.xml"/><Relationship Id="rId128" Type="http://schemas.openxmlformats.org/officeDocument/2006/relationships/customXml" Target="../ink/ink706.xml"/><Relationship Id="rId131" Type="http://schemas.openxmlformats.org/officeDocument/2006/relationships/customXml" Target="../ink/ink709.xml"/><Relationship Id="rId216" Type="http://schemas.openxmlformats.org/officeDocument/2006/relationships/customXml" Target="../ink/ink715.xml"/><Relationship Id="rId229" Type="http://schemas.openxmlformats.org/officeDocument/2006/relationships/customXml" Target="../ink/ink726.xml"/><Relationship Id="rId237" Type="http://schemas.openxmlformats.org/officeDocument/2006/relationships/customXml" Target="../ink/ink734.xml"/><Relationship Id="rId224" Type="http://schemas.openxmlformats.org/officeDocument/2006/relationships/customXml" Target="../ink/ink721.xml"/><Relationship Id="rId232" Type="http://schemas.openxmlformats.org/officeDocument/2006/relationships/customXml" Target="../ink/ink729.xml"/><Relationship Id="rId240" Type="http://schemas.openxmlformats.org/officeDocument/2006/relationships/customXml" Target="../ink/ink737.xml"/><Relationship Id="rId245" Type="http://schemas.openxmlformats.org/officeDocument/2006/relationships/customXml" Target="../ink/ink742.xml"/><Relationship Id="rId253" Type="http://schemas.openxmlformats.org/officeDocument/2006/relationships/customXml" Target="../ink/ink750.xml"/><Relationship Id="rId258" Type="http://schemas.openxmlformats.org/officeDocument/2006/relationships/customXml" Target="../ink/ink755.xml"/><Relationship Id="rId261" Type="http://schemas.openxmlformats.org/officeDocument/2006/relationships/customXml" Target="../ink/ink758.xml"/><Relationship Id="rId126" Type="http://schemas.openxmlformats.org/officeDocument/2006/relationships/customXml" Target="../ink/ink704.xml"/><Relationship Id="rId134" Type="http://schemas.openxmlformats.org/officeDocument/2006/relationships/customXml" Target="../ink/ink712.xml"/><Relationship Id="rId121" Type="http://schemas.openxmlformats.org/officeDocument/2006/relationships/customXml" Target="../ink/ink699.xml"/><Relationship Id="rId219" Type="http://schemas.openxmlformats.org/officeDocument/2006/relationships/customXml" Target="../ink/ink716.xml"/><Relationship Id="rId227" Type="http://schemas.openxmlformats.org/officeDocument/2006/relationships/customXml" Target="../ink/ink724.xml"/><Relationship Id="rId222" Type="http://schemas.openxmlformats.org/officeDocument/2006/relationships/customXml" Target="../ink/ink719.xml"/><Relationship Id="rId230" Type="http://schemas.openxmlformats.org/officeDocument/2006/relationships/customXml" Target="../ink/ink727.xml"/><Relationship Id="rId235" Type="http://schemas.openxmlformats.org/officeDocument/2006/relationships/customXml" Target="../ink/ink732.xml"/><Relationship Id="rId243" Type="http://schemas.openxmlformats.org/officeDocument/2006/relationships/customXml" Target="../ink/ink740.xml"/><Relationship Id="rId248" Type="http://schemas.openxmlformats.org/officeDocument/2006/relationships/customXml" Target="../ink/ink745.xml"/><Relationship Id="rId251" Type="http://schemas.openxmlformats.org/officeDocument/2006/relationships/customXml" Target="../ink/ink748.xml"/><Relationship Id="rId256" Type="http://schemas.openxmlformats.org/officeDocument/2006/relationships/customXml" Target="../ink/ink753.xml"/><Relationship Id="rId124" Type="http://schemas.openxmlformats.org/officeDocument/2006/relationships/customXml" Target="../ink/ink702.xml"/><Relationship Id="rId129" Type="http://schemas.openxmlformats.org/officeDocument/2006/relationships/customXml" Target="../ink/ink707.xml"/><Relationship Id="rId132" Type="http://schemas.openxmlformats.org/officeDocument/2006/relationships/customXml" Target="../ink/ink710.xml"/><Relationship Id="rId1" Type="http://schemas.openxmlformats.org/officeDocument/2006/relationships/customXml" Target="../ink/ink697.xml"/><Relationship Id="rId212" Type="http://schemas.openxmlformats.org/officeDocument/2006/relationships/image" Target="../media/image1120.png"/><Relationship Id="rId220" Type="http://schemas.openxmlformats.org/officeDocument/2006/relationships/customXml" Target="../ink/ink717.xml"/><Relationship Id="rId225" Type="http://schemas.openxmlformats.org/officeDocument/2006/relationships/customXml" Target="../ink/ink722.xml"/><Relationship Id="rId233" Type="http://schemas.openxmlformats.org/officeDocument/2006/relationships/customXml" Target="../ink/ink730.xml"/><Relationship Id="rId238" Type="http://schemas.openxmlformats.org/officeDocument/2006/relationships/customXml" Target="../ink/ink735.xml"/><Relationship Id="rId241" Type="http://schemas.openxmlformats.org/officeDocument/2006/relationships/customXml" Target="../ink/ink738.xml"/><Relationship Id="rId246" Type="http://schemas.openxmlformats.org/officeDocument/2006/relationships/customXml" Target="../ink/ink743.xml"/><Relationship Id="rId254" Type="http://schemas.openxmlformats.org/officeDocument/2006/relationships/customXml" Target="../ink/ink751.xml"/><Relationship Id="rId259" Type="http://schemas.openxmlformats.org/officeDocument/2006/relationships/customXml" Target="../ink/ink756.xml"/><Relationship Id="rId119" Type="http://schemas.openxmlformats.org/officeDocument/2006/relationships/image" Target="../media/image110.png"/><Relationship Id="rId127" Type="http://schemas.openxmlformats.org/officeDocument/2006/relationships/customXml" Target="../ink/ink705.xml"/><Relationship Id="rId262" Type="http://schemas.openxmlformats.org/officeDocument/2006/relationships/customXml" Target="../ink/ink759.xml"/><Relationship Id="rId122" Type="http://schemas.openxmlformats.org/officeDocument/2006/relationships/customXml" Target="../ink/ink700.xml"/><Relationship Id="rId130" Type="http://schemas.openxmlformats.org/officeDocument/2006/relationships/customXml" Target="../ink/ink708.xml"/><Relationship Id="rId135" Type="http://schemas.openxmlformats.org/officeDocument/2006/relationships/customXml" Target="../ink/ink713.xml"/><Relationship Id="rId215" Type="http://schemas.openxmlformats.org/officeDocument/2006/relationships/image" Target="../media/image1100.png"/><Relationship Id="rId223" Type="http://schemas.openxmlformats.org/officeDocument/2006/relationships/customXml" Target="../ink/ink720.xml"/><Relationship Id="rId228" Type="http://schemas.openxmlformats.org/officeDocument/2006/relationships/customXml" Target="../ink/ink725.xml"/><Relationship Id="rId236" Type="http://schemas.openxmlformats.org/officeDocument/2006/relationships/customXml" Target="../ink/ink733.xml"/><Relationship Id="rId244" Type="http://schemas.openxmlformats.org/officeDocument/2006/relationships/customXml" Target="../ink/ink741.xml"/><Relationship Id="rId249" Type="http://schemas.openxmlformats.org/officeDocument/2006/relationships/customXml" Target="../ink/ink746.xml"/><Relationship Id="rId257" Type="http://schemas.openxmlformats.org/officeDocument/2006/relationships/customXml" Target="../ink/ink754.xml"/><Relationship Id="rId260" Type="http://schemas.openxmlformats.org/officeDocument/2006/relationships/customXml" Target="../ink/ink757.xml"/><Relationship Id="rId120" Type="http://schemas.openxmlformats.org/officeDocument/2006/relationships/customXml" Target="../ink/ink698.xml"/><Relationship Id="rId125" Type="http://schemas.openxmlformats.org/officeDocument/2006/relationships/customXml" Target="../ink/ink703.xml"/></Relationships>
</file>

<file path=xl/drawings/drawing1.xml><?xml version="1.0" encoding="utf-8"?>
<xdr:wsDr xmlns:xdr="http://schemas.openxmlformats.org/drawingml/2006/spreadsheetDrawing" xmlns:a="http://schemas.openxmlformats.org/drawingml/2006/main">
  <xdr:oneCellAnchor>
    <xdr:from>
      <xdr:col>8</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id="{F6F62816-85C4-4F46-AB64-37BE9594ADC3}"/>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3" name="Tinta 2">
              <a:extLst>
                <a:ext uri="{FF2B5EF4-FFF2-40B4-BE49-F238E27FC236}">
                  <a16:creationId xmlns:a16="http://schemas.microsoft.com/office/drawing/2014/main" id="{B7259F48-60E0-4326-8789-E933647DD207}"/>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4" name="Tinta 3">
              <a:extLst>
                <a:ext uri="{FF2B5EF4-FFF2-40B4-BE49-F238E27FC236}">
                  <a16:creationId xmlns:a16="http://schemas.microsoft.com/office/drawing/2014/main" id="{A62A0534-AB88-4B48-87C5-0D8C07552125}"/>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5" name="Tinta 4">
              <a:extLst>
                <a:ext uri="{FF2B5EF4-FFF2-40B4-BE49-F238E27FC236}">
                  <a16:creationId xmlns:a16="http://schemas.microsoft.com/office/drawing/2014/main" id="{9263F71C-2710-4C85-8696-E2ADC7AC65D2}"/>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6" name="Tinta 5">
              <a:extLst>
                <a:ext uri="{FF2B5EF4-FFF2-40B4-BE49-F238E27FC236}">
                  <a16:creationId xmlns:a16="http://schemas.microsoft.com/office/drawing/2014/main" id="{F076D492-5E0A-48B7-BD88-58EC3EF3D150}"/>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7" name="Tinta 6">
              <a:extLst>
                <a:ext uri="{FF2B5EF4-FFF2-40B4-BE49-F238E27FC236}">
                  <a16:creationId xmlns:a16="http://schemas.microsoft.com/office/drawing/2014/main" id="{7BB4A668-234A-413D-BFD5-E7A6AC2F6A79}"/>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8" name="Tinta 7">
              <a:extLst>
                <a:ext uri="{FF2B5EF4-FFF2-40B4-BE49-F238E27FC236}">
                  <a16:creationId xmlns:a16="http://schemas.microsoft.com/office/drawing/2014/main" id="{21C1EF8F-D300-4906-9406-809F22B97BC6}"/>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9" name="Tinta 8">
              <a:extLst>
                <a:ext uri="{FF2B5EF4-FFF2-40B4-BE49-F238E27FC236}">
                  <a16:creationId xmlns:a16="http://schemas.microsoft.com/office/drawing/2014/main" id="{46F2FE6F-1E4C-4D28-AD98-BB43C1286B9C}"/>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0" name="Tinta 9">
              <a:extLst>
                <a:ext uri="{FF2B5EF4-FFF2-40B4-BE49-F238E27FC236}">
                  <a16:creationId xmlns:a16="http://schemas.microsoft.com/office/drawing/2014/main" id="{31E7CE3B-5AB2-4C71-ACC7-A721F878A4E5}"/>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1" name="Tinta 10">
              <a:extLst>
                <a:ext uri="{FF2B5EF4-FFF2-40B4-BE49-F238E27FC236}">
                  <a16:creationId xmlns:a16="http://schemas.microsoft.com/office/drawing/2014/main" id="{B462636E-2B19-4884-85AB-97BC65C418A2}"/>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 name="Tinta 11">
              <a:extLst>
                <a:ext uri="{FF2B5EF4-FFF2-40B4-BE49-F238E27FC236}">
                  <a16:creationId xmlns:a16="http://schemas.microsoft.com/office/drawing/2014/main" id="{FB0DA3E3-78FF-401F-87C3-4DCD5ABA3718}"/>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 name="Tinta 12">
              <a:extLst>
                <a:ext uri="{FF2B5EF4-FFF2-40B4-BE49-F238E27FC236}">
                  <a16:creationId xmlns:a16="http://schemas.microsoft.com/office/drawing/2014/main" id="{03B96BD6-E511-4043-A7A3-A32569D4C1FB}"/>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4" name="Tinta 13">
              <a:extLst>
                <a:ext uri="{FF2B5EF4-FFF2-40B4-BE49-F238E27FC236}">
                  <a16:creationId xmlns:a16="http://schemas.microsoft.com/office/drawing/2014/main" id="{3E59309F-E632-4AAB-84E1-B39DEF95C830}"/>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8</xdr:col>
      <xdr:colOff>0</xdr:colOff>
      <xdr:row>3</xdr:row>
      <xdr:rowOff>1751089</xdr:rowOff>
    </xdr:from>
    <xdr:to>
      <xdr:col>8</xdr:col>
      <xdr:colOff>0</xdr:colOff>
      <xdr:row>4</xdr:row>
      <xdr:rowOff>3284</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5" name="Tinta 14">
              <a:extLst>
                <a:ext uri="{FF2B5EF4-FFF2-40B4-BE49-F238E27FC236}">
                  <a16:creationId xmlns:a16="http://schemas.microsoft.com/office/drawing/2014/main" id="{94A0A0CD-7CD7-4148-8277-29D6AC7EA1C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3284</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6" name="Tinta 15">
              <a:extLst>
                <a:ext uri="{FF2B5EF4-FFF2-40B4-BE49-F238E27FC236}">
                  <a16:creationId xmlns:a16="http://schemas.microsoft.com/office/drawing/2014/main" id="{E5D54F71-778C-41D8-8394-3BF5F3DA4AE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3284</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7" name="Tinta 16">
              <a:extLst>
                <a:ext uri="{FF2B5EF4-FFF2-40B4-BE49-F238E27FC236}">
                  <a16:creationId xmlns:a16="http://schemas.microsoft.com/office/drawing/2014/main" id="{534CA6CD-F5BC-4D1F-8D17-DAB59AE6E83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3284</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8" name="Tinta 17">
              <a:extLst>
                <a:ext uri="{FF2B5EF4-FFF2-40B4-BE49-F238E27FC236}">
                  <a16:creationId xmlns:a16="http://schemas.microsoft.com/office/drawing/2014/main" id="{5EBD1FF4-814A-4E32-A8BA-08BC676CDF5E}"/>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3284</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9" name="Tinta 18">
              <a:extLst>
                <a:ext uri="{FF2B5EF4-FFF2-40B4-BE49-F238E27FC236}">
                  <a16:creationId xmlns:a16="http://schemas.microsoft.com/office/drawing/2014/main" id="{BA7E88FB-0D69-4C12-BE8D-1EBEFEC1A50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3284</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 name="Tinta 19">
              <a:extLst>
                <a:ext uri="{FF2B5EF4-FFF2-40B4-BE49-F238E27FC236}">
                  <a16:creationId xmlns:a16="http://schemas.microsoft.com/office/drawing/2014/main" id="{6E884A91-4623-4EB6-B845-35311F778DB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1" name="Tinta 20">
              <a:extLst>
                <a:ext uri="{FF2B5EF4-FFF2-40B4-BE49-F238E27FC236}">
                  <a16:creationId xmlns:a16="http://schemas.microsoft.com/office/drawing/2014/main" id="{41B8ECD1-D609-495B-8EB1-51710F3D0C57}"/>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 name="Tinta 21">
              <a:extLst>
                <a:ext uri="{FF2B5EF4-FFF2-40B4-BE49-F238E27FC236}">
                  <a16:creationId xmlns:a16="http://schemas.microsoft.com/office/drawing/2014/main" id="{3A6EE998-0B87-45BD-8BE5-359F65540417}"/>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3" name="Tinta 22">
              <a:extLst>
                <a:ext uri="{FF2B5EF4-FFF2-40B4-BE49-F238E27FC236}">
                  <a16:creationId xmlns:a16="http://schemas.microsoft.com/office/drawing/2014/main" id="{EC862D94-F788-45DE-B38D-FDCFF149BC9C}"/>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4" name="Tinta 23">
              <a:extLst>
                <a:ext uri="{FF2B5EF4-FFF2-40B4-BE49-F238E27FC236}">
                  <a16:creationId xmlns:a16="http://schemas.microsoft.com/office/drawing/2014/main" id="{903DF4D4-DE24-44A4-8F72-6ED03C954B5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5" name="Tinta 24">
              <a:extLst>
                <a:ext uri="{FF2B5EF4-FFF2-40B4-BE49-F238E27FC236}">
                  <a16:creationId xmlns:a16="http://schemas.microsoft.com/office/drawing/2014/main" id="{D380A1AC-3DF8-4121-A50C-D62FFA559DAF}"/>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6" name="Tinta 25">
              <a:extLst>
                <a:ext uri="{FF2B5EF4-FFF2-40B4-BE49-F238E27FC236}">
                  <a16:creationId xmlns:a16="http://schemas.microsoft.com/office/drawing/2014/main" id="{561B816F-8462-453A-8640-FFA7F6932590}"/>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7" name="Tinta 26">
              <a:extLst>
                <a:ext uri="{FF2B5EF4-FFF2-40B4-BE49-F238E27FC236}">
                  <a16:creationId xmlns:a16="http://schemas.microsoft.com/office/drawing/2014/main" id="{2D80D060-1F4D-4CD1-86D4-3428E0E1F02D}"/>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8" name="Tinta 27">
              <a:extLst>
                <a:ext uri="{FF2B5EF4-FFF2-40B4-BE49-F238E27FC236}">
                  <a16:creationId xmlns:a16="http://schemas.microsoft.com/office/drawing/2014/main" id="{9C92665F-0793-417C-A77B-FF46B668F1F3}"/>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9" name="Tinta 28">
              <a:extLst>
                <a:ext uri="{FF2B5EF4-FFF2-40B4-BE49-F238E27FC236}">
                  <a16:creationId xmlns:a16="http://schemas.microsoft.com/office/drawing/2014/main" id="{2575087A-5372-430A-BC9C-AE82AF397A6F}"/>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30" name="Tinta 29">
              <a:extLst>
                <a:ext uri="{FF2B5EF4-FFF2-40B4-BE49-F238E27FC236}">
                  <a16:creationId xmlns:a16="http://schemas.microsoft.com/office/drawing/2014/main" id="{B4C0C6D8-EED1-41E0-B726-EF16A7963544}"/>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1" name="Tinta 30">
              <a:extLst>
                <a:ext uri="{FF2B5EF4-FFF2-40B4-BE49-F238E27FC236}">
                  <a16:creationId xmlns:a16="http://schemas.microsoft.com/office/drawing/2014/main" id="{44285B51-4D8A-4AF3-865B-04D0CEE38BCA}"/>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32" name="Tinta 31">
              <a:extLst>
                <a:ext uri="{FF2B5EF4-FFF2-40B4-BE49-F238E27FC236}">
                  <a16:creationId xmlns:a16="http://schemas.microsoft.com/office/drawing/2014/main" id="{5880A162-269E-4216-8BAD-07C527F68906}"/>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3" name="Tinta 32">
              <a:extLst>
                <a:ext uri="{FF2B5EF4-FFF2-40B4-BE49-F238E27FC236}">
                  <a16:creationId xmlns:a16="http://schemas.microsoft.com/office/drawing/2014/main" id="{50A805D0-5A55-429D-9F4A-9D7C593607B8}"/>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11</xdr:col>
      <xdr:colOff>0</xdr:colOff>
      <xdr:row>3</xdr:row>
      <xdr:rowOff>1751089</xdr:rowOff>
    </xdr:from>
    <xdr:to>
      <xdr:col>11</xdr:col>
      <xdr:colOff>0</xdr:colOff>
      <xdr:row>4</xdr:row>
      <xdr:rowOff>3284</xdr:rowOff>
    </xdr:to>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34" name="Tinta 33">
              <a:extLst>
                <a:ext uri="{FF2B5EF4-FFF2-40B4-BE49-F238E27FC236}">
                  <a16:creationId xmlns:a16="http://schemas.microsoft.com/office/drawing/2014/main" id="{0F1BA5A2-29CF-4247-A5D9-D86066076B87}"/>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33"/>
            <a:stretch>
              <a:fillRect/>
            </a:stretch>
          </xdr:blipFill>
          <xdr:spPr>
            <a:xfrm>
              <a:off x="7086960" y="2210040"/>
              <a:ext cx="18000" cy="18000"/>
            </a:xfrm>
            <a:prstGeom prst="rect">
              <a:avLst/>
            </a:prstGeom>
          </xdr:spPr>
        </xdr:pic>
      </mc:Fallback>
    </mc:AlternateContent>
    <xdr:clientData/>
  </xdr:twoCellAnchor>
  <xdr:twoCellAnchor editAs="oneCell">
    <xdr:from>
      <xdr:col>11</xdr:col>
      <xdr:colOff>0</xdr:colOff>
      <xdr:row>3</xdr:row>
      <xdr:rowOff>1751089</xdr:rowOff>
    </xdr:from>
    <xdr:to>
      <xdr:col>11</xdr:col>
      <xdr:colOff>0</xdr:colOff>
      <xdr:row>4</xdr:row>
      <xdr:rowOff>3284</xdr:rowOff>
    </xdr:to>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35" name="Tinta 34">
              <a:extLst>
                <a:ext uri="{FF2B5EF4-FFF2-40B4-BE49-F238E27FC236}">
                  <a16:creationId xmlns:a16="http://schemas.microsoft.com/office/drawing/2014/main" id="{2A246E11-525A-49F0-A09D-FA533B895ED6}"/>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35"/>
            <a:stretch>
              <a:fillRect/>
            </a:stretch>
          </xdr:blipFill>
          <xdr:spPr>
            <a:xfrm>
              <a:off x="7086960" y="2210040"/>
              <a:ext cx="18000" cy="18000"/>
            </a:xfrm>
            <a:prstGeom prst="rect">
              <a:avLst/>
            </a:prstGeom>
          </xdr:spPr>
        </xdr:pic>
      </mc:Fallback>
    </mc:AlternateContent>
    <xdr:clientData/>
  </xdr:twoCellAnchor>
  <xdr:twoCellAnchor editAs="oneCell">
    <xdr:from>
      <xdr:col>11</xdr:col>
      <xdr:colOff>0</xdr:colOff>
      <xdr:row>3</xdr:row>
      <xdr:rowOff>1751089</xdr:rowOff>
    </xdr:from>
    <xdr:to>
      <xdr:col>11</xdr:col>
      <xdr:colOff>0</xdr:colOff>
      <xdr:row>4</xdr:row>
      <xdr:rowOff>3284</xdr:rowOff>
    </xdr:to>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36" name="Tinta 35">
              <a:extLst>
                <a:ext uri="{FF2B5EF4-FFF2-40B4-BE49-F238E27FC236}">
                  <a16:creationId xmlns:a16="http://schemas.microsoft.com/office/drawing/2014/main" id="{7D2145D7-CB12-48C6-864A-076567C68C4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37"/>
            <a:stretch>
              <a:fillRect/>
            </a:stretch>
          </xdr:blipFill>
          <xdr:spPr>
            <a:xfrm>
              <a:off x="7086960" y="2210040"/>
              <a:ext cx="18000" cy="18000"/>
            </a:xfrm>
            <a:prstGeom prst="rect">
              <a:avLst/>
            </a:prstGeom>
          </xdr:spPr>
        </xdr:pic>
      </mc:Fallback>
    </mc:AlternateContent>
    <xdr:clientData/>
  </xdr:twoCellAnchor>
  <xdr:twoCellAnchor editAs="oneCell">
    <xdr:from>
      <xdr:col>11</xdr:col>
      <xdr:colOff>0</xdr:colOff>
      <xdr:row>3</xdr:row>
      <xdr:rowOff>1751089</xdr:rowOff>
    </xdr:from>
    <xdr:to>
      <xdr:col>11</xdr:col>
      <xdr:colOff>0</xdr:colOff>
      <xdr:row>4</xdr:row>
      <xdr:rowOff>3284</xdr:rowOff>
    </xdr:to>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37" name="Tinta 36">
              <a:extLst>
                <a:ext uri="{FF2B5EF4-FFF2-40B4-BE49-F238E27FC236}">
                  <a16:creationId xmlns:a16="http://schemas.microsoft.com/office/drawing/2014/main" id="{C1475208-63BA-47D9-9287-946A3B5AEC8E}"/>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39"/>
            <a:stretch>
              <a:fillRect/>
            </a:stretch>
          </xdr:blipFill>
          <xdr:spPr>
            <a:xfrm>
              <a:off x="7086960" y="2210040"/>
              <a:ext cx="18000" cy="18000"/>
            </a:xfrm>
            <a:prstGeom prst="rect">
              <a:avLst/>
            </a:prstGeom>
          </xdr:spPr>
        </xdr:pic>
      </mc:Fallback>
    </mc:AlternateContent>
    <xdr:clientData/>
  </xdr:twoCellAnchor>
  <xdr:twoCellAnchor editAs="oneCell">
    <xdr:from>
      <xdr:col>11</xdr:col>
      <xdr:colOff>0</xdr:colOff>
      <xdr:row>3</xdr:row>
      <xdr:rowOff>1751089</xdr:rowOff>
    </xdr:from>
    <xdr:to>
      <xdr:col>11</xdr:col>
      <xdr:colOff>0</xdr:colOff>
      <xdr:row>4</xdr:row>
      <xdr:rowOff>3284</xdr:rowOff>
    </xdr:to>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38" name="Tinta 37">
              <a:extLst>
                <a:ext uri="{FF2B5EF4-FFF2-40B4-BE49-F238E27FC236}">
                  <a16:creationId xmlns:a16="http://schemas.microsoft.com/office/drawing/2014/main" id="{66F5DF90-30DF-4D76-ADBA-6BD5DCA781B1}"/>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41"/>
            <a:stretch>
              <a:fillRect/>
            </a:stretch>
          </xdr:blipFill>
          <xdr:spPr>
            <a:xfrm>
              <a:off x="7086960" y="2210040"/>
              <a:ext cx="18000" cy="18000"/>
            </a:xfrm>
            <a:prstGeom prst="rect">
              <a:avLst/>
            </a:prstGeom>
          </xdr:spPr>
        </xdr:pic>
      </mc:Fallback>
    </mc:AlternateContent>
    <xdr:clientData/>
  </xdr:twoCellAnchor>
  <xdr:twoCellAnchor editAs="oneCell">
    <xdr:from>
      <xdr:col>11</xdr:col>
      <xdr:colOff>0</xdr:colOff>
      <xdr:row>3</xdr:row>
      <xdr:rowOff>1751089</xdr:rowOff>
    </xdr:from>
    <xdr:to>
      <xdr:col>11</xdr:col>
      <xdr:colOff>0</xdr:colOff>
      <xdr:row>4</xdr:row>
      <xdr:rowOff>3284</xdr:rowOff>
    </xdr:to>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39" name="Tinta 38">
              <a:extLst>
                <a:ext uri="{FF2B5EF4-FFF2-40B4-BE49-F238E27FC236}">
                  <a16:creationId xmlns:a16="http://schemas.microsoft.com/office/drawing/2014/main" id="{6E5BD4AE-68A0-4E48-A4E1-FEBECC25A43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43"/>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4756</xdr:rowOff>
    </xdr:to>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40" name="Tinta 39">
              <a:extLst>
                <a:ext uri="{FF2B5EF4-FFF2-40B4-BE49-F238E27FC236}">
                  <a16:creationId xmlns:a16="http://schemas.microsoft.com/office/drawing/2014/main" id="{ADA1C779-B3B8-4987-828C-EFA2863EDE7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45"/>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4756</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1" name="Tinta 40">
              <a:extLst>
                <a:ext uri="{FF2B5EF4-FFF2-40B4-BE49-F238E27FC236}">
                  <a16:creationId xmlns:a16="http://schemas.microsoft.com/office/drawing/2014/main" id="{E5FF2F3D-835C-41C4-9E92-999D08790DF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49"/>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4756</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42" name="Tinta 41">
              <a:extLst>
                <a:ext uri="{FF2B5EF4-FFF2-40B4-BE49-F238E27FC236}">
                  <a16:creationId xmlns:a16="http://schemas.microsoft.com/office/drawing/2014/main" id="{C92A0F94-3C8F-4035-B020-8148F923D12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51"/>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4756</xdr:rowOff>
    </xdr:to>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43" name="Tinta 42">
              <a:extLst>
                <a:ext uri="{FF2B5EF4-FFF2-40B4-BE49-F238E27FC236}">
                  <a16:creationId xmlns:a16="http://schemas.microsoft.com/office/drawing/2014/main" id="{3216A543-23E9-4121-8263-A06666D1AA08}"/>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53"/>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4756</xdr:rowOff>
    </xdr:to>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44" name="Tinta 43">
              <a:extLst>
                <a:ext uri="{FF2B5EF4-FFF2-40B4-BE49-F238E27FC236}">
                  <a16:creationId xmlns:a16="http://schemas.microsoft.com/office/drawing/2014/main" id="{C956B076-1F1C-4527-9CB3-596E94B36B2F}"/>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55"/>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4756</xdr:rowOff>
    </xdr:to>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45" name="Tinta 44">
              <a:extLst>
                <a:ext uri="{FF2B5EF4-FFF2-40B4-BE49-F238E27FC236}">
                  <a16:creationId xmlns:a16="http://schemas.microsoft.com/office/drawing/2014/main" id="{3D1AB5E1-9CAD-4E53-84CC-75C493770B3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57"/>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4756</xdr:rowOff>
    </xdr:to>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46" name="Tinta 45">
              <a:extLst>
                <a:ext uri="{FF2B5EF4-FFF2-40B4-BE49-F238E27FC236}">
                  <a16:creationId xmlns:a16="http://schemas.microsoft.com/office/drawing/2014/main" id="{87FE498C-D316-4494-8392-9AB592442BA7}"/>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45"/>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4756</xdr:rowOff>
    </xdr:to>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47" name="Tinta 46">
              <a:extLst>
                <a:ext uri="{FF2B5EF4-FFF2-40B4-BE49-F238E27FC236}">
                  <a16:creationId xmlns:a16="http://schemas.microsoft.com/office/drawing/2014/main" id="{FFFE6F40-BADC-4F20-A569-70D0691648A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49"/>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4756</xdr:rowOff>
    </xdr:to>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48" name="Tinta 47">
              <a:extLst>
                <a:ext uri="{FF2B5EF4-FFF2-40B4-BE49-F238E27FC236}">
                  <a16:creationId xmlns:a16="http://schemas.microsoft.com/office/drawing/2014/main" id="{B1516DD6-3BD6-4E21-86C7-EA4E2B0AB42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51"/>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4756</xdr:rowOff>
    </xdr:to>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49" name="Tinta 48">
              <a:extLst>
                <a:ext uri="{FF2B5EF4-FFF2-40B4-BE49-F238E27FC236}">
                  <a16:creationId xmlns:a16="http://schemas.microsoft.com/office/drawing/2014/main" id="{6C6643F4-52E6-4A6C-B802-6343863A3DA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53"/>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4756</xdr:rowOff>
    </xdr:to>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50" name="Tinta 49">
              <a:extLst>
                <a:ext uri="{FF2B5EF4-FFF2-40B4-BE49-F238E27FC236}">
                  <a16:creationId xmlns:a16="http://schemas.microsoft.com/office/drawing/2014/main" id="{5C3AC670-C75F-43FE-A178-B187CD1F3E8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55"/>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4756</xdr:rowOff>
    </xdr:to>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51" name="Tinta 50">
              <a:extLst>
                <a:ext uri="{FF2B5EF4-FFF2-40B4-BE49-F238E27FC236}">
                  <a16:creationId xmlns:a16="http://schemas.microsoft.com/office/drawing/2014/main" id="{9E12E05B-D6AE-4961-A7F2-9C59BDF342E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57"/>
            <a:stretch>
              <a:fillRect/>
            </a:stretch>
          </xdr:blipFill>
          <xdr:spPr>
            <a:xfrm>
              <a:off x="7086960" y="2210040"/>
              <a:ext cx="18000" cy="18000"/>
            </a:xfrm>
            <a:prstGeom prst="rect">
              <a:avLst/>
            </a:prstGeom>
          </xdr:spPr>
        </xdr:pic>
      </mc:Fallback>
    </mc:AlternateContent>
    <xdr:clientData/>
  </xdr:twoCellAnchor>
  <xdr:twoCellAnchor editAs="oneCell">
    <xdr:from>
      <xdr:col>4</xdr:col>
      <xdr:colOff>0</xdr:colOff>
      <xdr:row>3</xdr:row>
      <xdr:rowOff>1751089</xdr:rowOff>
    </xdr:from>
    <xdr:to>
      <xdr:col>4</xdr:col>
      <xdr:colOff>0</xdr:colOff>
      <xdr:row>11</xdr:row>
      <xdr:rowOff>72165</xdr:rowOff>
    </xdr:to>
    <mc:AlternateContent xmlns:mc="http://schemas.openxmlformats.org/markup-compatibility/2006" xmlns:xdr14="http://schemas.microsoft.com/office/excel/2010/spreadsheetDrawing">
      <mc:Choice Requires="xdr14">
        <xdr:contentPart xmlns:r="http://schemas.openxmlformats.org/officeDocument/2006/relationships" r:id="rId264">
          <xdr14:nvContentPartPr>
            <xdr14:cNvPr id="52" name="Tinta 51">
              <a:extLst>
                <a:ext uri="{FF2B5EF4-FFF2-40B4-BE49-F238E27FC236}">
                  <a16:creationId xmlns:a16="http://schemas.microsoft.com/office/drawing/2014/main" id="{DE5B99DC-340B-4AD5-89D1-75BC55630E90}"/>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303"/>
            <a:stretch>
              <a:fillRect/>
            </a:stretch>
          </xdr:blipFill>
          <xdr:spPr>
            <a:xfrm>
              <a:off x="7086960" y="2210040"/>
              <a:ext cx="18000" cy="18000"/>
            </a:xfrm>
            <a:prstGeom prst="rect">
              <a:avLst/>
            </a:prstGeom>
          </xdr:spPr>
        </xdr:pic>
      </mc:Fallback>
    </mc:AlternateContent>
    <xdr:clientData/>
  </xdr:twoCellAnchor>
  <xdr:twoCellAnchor editAs="oneCell">
    <xdr:from>
      <xdr:col>4</xdr:col>
      <xdr:colOff>0</xdr:colOff>
      <xdr:row>3</xdr:row>
      <xdr:rowOff>1751089</xdr:rowOff>
    </xdr:from>
    <xdr:to>
      <xdr:col>4</xdr:col>
      <xdr:colOff>0</xdr:colOff>
      <xdr:row>11</xdr:row>
      <xdr:rowOff>72165</xdr:rowOff>
    </xdr:to>
    <mc:AlternateContent xmlns:mc="http://schemas.openxmlformats.org/markup-compatibility/2006" xmlns:xdr14="http://schemas.microsoft.com/office/excel/2010/spreadsheetDrawing">
      <mc:Choice Requires="xdr14">
        <xdr:contentPart xmlns:r="http://schemas.openxmlformats.org/officeDocument/2006/relationships" r:id="rId304">
          <xdr14:nvContentPartPr>
            <xdr14:cNvPr id="53" name="Tinta 52">
              <a:extLst>
                <a:ext uri="{FF2B5EF4-FFF2-40B4-BE49-F238E27FC236}">
                  <a16:creationId xmlns:a16="http://schemas.microsoft.com/office/drawing/2014/main" id="{43F941C2-DB65-4902-96E6-ABE280DC29A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305"/>
            <a:stretch>
              <a:fillRect/>
            </a:stretch>
          </xdr:blipFill>
          <xdr:spPr>
            <a:xfrm>
              <a:off x="7086960" y="2210040"/>
              <a:ext cx="18000" cy="18000"/>
            </a:xfrm>
            <a:prstGeom prst="rect">
              <a:avLst/>
            </a:prstGeom>
          </xdr:spPr>
        </xdr:pic>
      </mc:Fallback>
    </mc:AlternateContent>
    <xdr:clientData/>
  </xdr:twoCellAnchor>
  <xdr:twoCellAnchor editAs="oneCell">
    <xdr:from>
      <xdr:col>4</xdr:col>
      <xdr:colOff>0</xdr:colOff>
      <xdr:row>3</xdr:row>
      <xdr:rowOff>1751089</xdr:rowOff>
    </xdr:from>
    <xdr:to>
      <xdr:col>4</xdr:col>
      <xdr:colOff>0</xdr:colOff>
      <xdr:row>11</xdr:row>
      <xdr:rowOff>72165</xdr:rowOff>
    </xdr:to>
    <mc:AlternateContent xmlns:mc="http://schemas.openxmlformats.org/markup-compatibility/2006" xmlns:xdr14="http://schemas.microsoft.com/office/excel/2010/spreadsheetDrawing">
      <mc:Choice Requires="xdr14">
        <xdr:contentPart xmlns:r="http://schemas.openxmlformats.org/officeDocument/2006/relationships" r:id="rId306">
          <xdr14:nvContentPartPr>
            <xdr14:cNvPr id="54" name="Tinta 53">
              <a:extLst>
                <a:ext uri="{FF2B5EF4-FFF2-40B4-BE49-F238E27FC236}">
                  <a16:creationId xmlns:a16="http://schemas.microsoft.com/office/drawing/2014/main" id="{ABFD8F8C-51A6-4238-8B4D-BDC0194F54A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308"/>
            <a:stretch>
              <a:fillRect/>
            </a:stretch>
          </xdr:blipFill>
          <xdr:spPr>
            <a:xfrm>
              <a:off x="7086960" y="2210040"/>
              <a:ext cx="18000" cy="18000"/>
            </a:xfrm>
            <a:prstGeom prst="rect">
              <a:avLst/>
            </a:prstGeom>
          </xdr:spPr>
        </xdr:pic>
      </mc:Fallback>
    </mc:AlternateContent>
    <xdr:clientData/>
  </xdr:twoCellAnchor>
  <xdr:oneCellAnchor>
    <xdr:from>
      <xdr:col>5</xdr:col>
      <xdr:colOff>3670243</xdr:colOff>
      <xdr:row>85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55" name="Tinta 54">
              <a:extLst>
                <a:ext uri="{FF2B5EF4-FFF2-40B4-BE49-F238E27FC236}">
                  <a16:creationId xmlns:a16="http://schemas.microsoft.com/office/drawing/2014/main" id="{24A8EB16-E2B1-4E0F-B681-2E9A8FB9441B}"/>
                </a:ext>
              </a:extLst>
            </xdr14:cNvPr>
            <xdr14:cNvContentPartPr/>
          </xdr14:nvContentPartPr>
          <xdr14:nvPr macro=""/>
          <xdr14:xfrm>
            <a:off x="8121016" y="202917137"/>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308"/>
            <a:stretch>
              <a:fillRect/>
            </a:stretch>
          </xdr:blipFill>
          <xdr:spPr>
            <a:xfrm>
              <a:off x="2172240" y="838440"/>
              <a:ext cx="18000" cy="18000"/>
            </a:xfrm>
            <a:prstGeom prst="rect">
              <a:avLst/>
            </a:prstGeom>
          </xdr:spPr>
        </xdr:pic>
      </mc:Fallback>
    </mc:AlternateContent>
    <xdr:clientData/>
  </xdr:oneCellAnchor>
  <xdr:twoCellAnchor editAs="oneCell">
    <xdr:from>
      <xdr:col>4</xdr:col>
      <xdr:colOff>0</xdr:colOff>
      <xdr:row>3</xdr:row>
      <xdr:rowOff>1751089</xdr:rowOff>
    </xdr:from>
    <xdr:to>
      <xdr:col>4</xdr:col>
      <xdr:colOff>0</xdr:colOff>
      <xdr:row>11</xdr:row>
      <xdr:rowOff>72165</xdr:rowOff>
    </xdr:to>
    <mc:AlternateContent xmlns:mc="http://schemas.openxmlformats.org/markup-compatibility/2006" xmlns:xdr14="http://schemas.microsoft.com/office/excel/2010/spreadsheetDrawing">
      <mc:Choice Requires="xdr14">
        <xdr:contentPart xmlns:r="http://schemas.openxmlformats.org/officeDocument/2006/relationships" r:id="rId310">
          <xdr14:nvContentPartPr>
            <xdr14:cNvPr id="56" name="Tinta 55">
              <a:extLst>
                <a:ext uri="{FF2B5EF4-FFF2-40B4-BE49-F238E27FC236}">
                  <a16:creationId xmlns:a16="http://schemas.microsoft.com/office/drawing/2014/main" id="{5C7E37B7-6922-4E08-94B9-4771AA675A5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314"/>
            <a:stretch>
              <a:fillRect/>
            </a:stretch>
          </xdr:blipFill>
          <xdr:spPr>
            <a:xfrm>
              <a:off x="7086960" y="2210040"/>
              <a:ext cx="18000" cy="18000"/>
            </a:xfrm>
            <a:prstGeom prst="rect">
              <a:avLst/>
            </a:prstGeom>
          </xdr:spPr>
        </xdr:pic>
      </mc:Fallback>
    </mc:AlternateContent>
    <xdr:clientData/>
  </xdr:twoCellAnchor>
  <xdr:twoCellAnchor editAs="oneCell">
    <xdr:from>
      <xdr:col>4</xdr:col>
      <xdr:colOff>0</xdr:colOff>
      <xdr:row>3</xdr:row>
      <xdr:rowOff>1751089</xdr:rowOff>
    </xdr:from>
    <xdr:to>
      <xdr:col>4</xdr:col>
      <xdr:colOff>0</xdr:colOff>
      <xdr:row>11</xdr:row>
      <xdr:rowOff>72165</xdr:rowOff>
    </xdr:to>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57" name="Tinta 56">
              <a:extLst>
                <a:ext uri="{FF2B5EF4-FFF2-40B4-BE49-F238E27FC236}">
                  <a16:creationId xmlns:a16="http://schemas.microsoft.com/office/drawing/2014/main" id="{2C9EAA4C-EEF5-46C6-8F1E-2B0F8B4993DF}"/>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316"/>
            <a:stretch>
              <a:fillRect/>
            </a:stretch>
          </xdr:blipFill>
          <xdr:spPr>
            <a:xfrm>
              <a:off x="7086960" y="2210040"/>
              <a:ext cx="18000" cy="18000"/>
            </a:xfrm>
            <a:prstGeom prst="rect">
              <a:avLst/>
            </a:prstGeom>
          </xdr:spPr>
        </xdr:pic>
      </mc:Fallback>
    </mc:AlternateContent>
    <xdr:clientData/>
  </xdr:twoCellAnchor>
  <xdr:twoCellAnchor editAs="oneCell">
    <xdr:from>
      <xdr:col>4</xdr:col>
      <xdr:colOff>0</xdr:colOff>
      <xdr:row>3</xdr:row>
      <xdr:rowOff>1751089</xdr:rowOff>
    </xdr:from>
    <xdr:to>
      <xdr:col>4</xdr:col>
      <xdr:colOff>0</xdr:colOff>
      <xdr:row>11</xdr:row>
      <xdr:rowOff>72165</xdr:rowOff>
    </xdr:to>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58" name="Tinta 57">
              <a:extLst>
                <a:ext uri="{FF2B5EF4-FFF2-40B4-BE49-F238E27FC236}">
                  <a16:creationId xmlns:a16="http://schemas.microsoft.com/office/drawing/2014/main" id="{DA42E094-5A8F-4BE3-B64A-D86084C08C7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318"/>
            <a:stretch>
              <a:fillRect/>
            </a:stretch>
          </xdr:blipFill>
          <xdr:spPr>
            <a:xfrm>
              <a:off x="7086960" y="2210040"/>
              <a:ext cx="18000" cy="18000"/>
            </a:xfrm>
            <a:prstGeom prst="rect">
              <a:avLst/>
            </a:prstGeom>
          </xdr:spPr>
        </xdr:pic>
      </mc:Fallback>
    </mc:AlternateContent>
    <xdr:clientData/>
  </xdr:two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59" name="Tinta 58">
              <a:extLst>
                <a:ext uri="{FF2B5EF4-FFF2-40B4-BE49-F238E27FC236}">
                  <a16:creationId xmlns:a16="http://schemas.microsoft.com/office/drawing/2014/main" id="{0039395C-AB37-4A8B-AA1B-AA18F16E5993}"/>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51"/>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
          <xdr14:nvContentPartPr>
            <xdr14:cNvPr id="60" name="Tinta 59">
              <a:extLst>
                <a:ext uri="{FF2B5EF4-FFF2-40B4-BE49-F238E27FC236}">
                  <a16:creationId xmlns:a16="http://schemas.microsoft.com/office/drawing/2014/main" id="{E22875D8-DAC9-4A26-9621-8E5F12D4DB88}"/>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51"/>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61" name="Tinta 60">
              <a:extLst>
                <a:ext uri="{FF2B5EF4-FFF2-40B4-BE49-F238E27FC236}">
                  <a16:creationId xmlns:a16="http://schemas.microsoft.com/office/drawing/2014/main" id="{497A64B0-218B-440C-A4A5-8062ACE373A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45"/>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62" name="Tinta 61">
              <a:extLst>
                <a:ext uri="{FF2B5EF4-FFF2-40B4-BE49-F238E27FC236}">
                  <a16:creationId xmlns:a16="http://schemas.microsoft.com/office/drawing/2014/main" id="{99AC3C3A-EED0-445E-9819-D12F972C3B48}"/>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45"/>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63" name="Tinta 62">
              <a:extLst>
                <a:ext uri="{FF2B5EF4-FFF2-40B4-BE49-F238E27FC236}">
                  <a16:creationId xmlns:a16="http://schemas.microsoft.com/office/drawing/2014/main" id="{DF69CE9D-D857-4A7B-A2DB-2AE80D133F54}"/>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45"/>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64" name="Tinta 63">
              <a:extLst>
                <a:ext uri="{FF2B5EF4-FFF2-40B4-BE49-F238E27FC236}">
                  <a16:creationId xmlns:a16="http://schemas.microsoft.com/office/drawing/2014/main" id="{3223CDD3-4553-4322-8A4E-459B8583853E}"/>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45"/>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65" name="Tinta 64">
              <a:extLst>
                <a:ext uri="{FF2B5EF4-FFF2-40B4-BE49-F238E27FC236}">
                  <a16:creationId xmlns:a16="http://schemas.microsoft.com/office/drawing/2014/main" id="{A28B195A-B809-4868-86C7-BEF5C577397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45"/>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66" name="Tinta 65">
              <a:extLst>
                <a:ext uri="{FF2B5EF4-FFF2-40B4-BE49-F238E27FC236}">
                  <a16:creationId xmlns:a16="http://schemas.microsoft.com/office/drawing/2014/main" id="{4F166A66-5F6F-4FA0-8085-C4922AE31286}"/>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45"/>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67" name="Tinta 66">
              <a:extLst>
                <a:ext uri="{FF2B5EF4-FFF2-40B4-BE49-F238E27FC236}">
                  <a16:creationId xmlns:a16="http://schemas.microsoft.com/office/drawing/2014/main" id="{566E3DFD-ADB4-4585-9F2A-130FD58574C9}"/>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45"/>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68" name="Tinta 67">
              <a:extLst>
                <a:ext uri="{FF2B5EF4-FFF2-40B4-BE49-F238E27FC236}">
                  <a16:creationId xmlns:a16="http://schemas.microsoft.com/office/drawing/2014/main" id="{A944F123-C268-4D04-A7C1-125755094CCA}"/>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45"/>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69" name="Tinta 68">
              <a:extLst>
                <a:ext uri="{FF2B5EF4-FFF2-40B4-BE49-F238E27FC236}">
                  <a16:creationId xmlns:a16="http://schemas.microsoft.com/office/drawing/2014/main" id="{BB4155D1-BD13-4AA7-8147-619C002EE98B}"/>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45"/>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
          <xdr14:nvContentPartPr>
            <xdr14:cNvPr id="70" name="Tinta 69">
              <a:extLst>
                <a:ext uri="{FF2B5EF4-FFF2-40B4-BE49-F238E27FC236}">
                  <a16:creationId xmlns:a16="http://schemas.microsoft.com/office/drawing/2014/main" id="{312E20CD-6E87-4C08-AF7A-3B8F032186A0}"/>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45"/>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
          <xdr14:nvContentPartPr>
            <xdr14:cNvPr id="71" name="Tinta 70">
              <a:extLst>
                <a:ext uri="{FF2B5EF4-FFF2-40B4-BE49-F238E27FC236}">
                  <a16:creationId xmlns:a16="http://schemas.microsoft.com/office/drawing/2014/main" id="{A1EBA795-E03E-4247-8D9E-86CC606DDE08}"/>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45"/>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
          <xdr14:nvContentPartPr>
            <xdr14:cNvPr id="72" name="Tinta 71">
              <a:extLst>
                <a:ext uri="{FF2B5EF4-FFF2-40B4-BE49-F238E27FC236}">
                  <a16:creationId xmlns:a16="http://schemas.microsoft.com/office/drawing/2014/main" id="{3EDFE5FF-AD5D-4226-9464-E05EF56B8F82}"/>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51"/>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
          <xdr14:nvContentPartPr>
            <xdr14:cNvPr id="73" name="Tinta 72">
              <a:extLst>
                <a:ext uri="{FF2B5EF4-FFF2-40B4-BE49-F238E27FC236}">
                  <a16:creationId xmlns:a16="http://schemas.microsoft.com/office/drawing/2014/main" id="{E66F8A4D-3916-4CAC-B2DF-4A7896A223D5}"/>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51"/>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
          <xdr14:nvContentPartPr>
            <xdr14:cNvPr id="74" name="Tinta 73">
              <a:extLst>
                <a:ext uri="{FF2B5EF4-FFF2-40B4-BE49-F238E27FC236}">
                  <a16:creationId xmlns:a16="http://schemas.microsoft.com/office/drawing/2014/main" id="{CB3D4E5D-A371-4C30-854E-61FD38C92FF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45"/>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
          <xdr14:nvContentPartPr>
            <xdr14:cNvPr id="75" name="Tinta 74">
              <a:extLst>
                <a:ext uri="{FF2B5EF4-FFF2-40B4-BE49-F238E27FC236}">
                  <a16:creationId xmlns:a16="http://schemas.microsoft.com/office/drawing/2014/main" id="{F6172F3D-1BF5-4817-8BD7-56ACE57110E3}"/>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45"/>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
          <xdr14:nvContentPartPr>
            <xdr14:cNvPr id="76" name="Tinta 75">
              <a:extLst>
                <a:ext uri="{FF2B5EF4-FFF2-40B4-BE49-F238E27FC236}">
                  <a16:creationId xmlns:a16="http://schemas.microsoft.com/office/drawing/2014/main" id="{D188CA63-1C4E-4235-8BB8-95BE269066E8}"/>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45"/>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
          <xdr14:nvContentPartPr>
            <xdr14:cNvPr id="77" name="Tinta 76">
              <a:extLst>
                <a:ext uri="{FF2B5EF4-FFF2-40B4-BE49-F238E27FC236}">
                  <a16:creationId xmlns:a16="http://schemas.microsoft.com/office/drawing/2014/main" id="{4023C451-2362-4442-982E-F9625441A0AA}"/>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45"/>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
          <xdr14:nvContentPartPr>
            <xdr14:cNvPr id="78" name="Tinta 77">
              <a:extLst>
                <a:ext uri="{FF2B5EF4-FFF2-40B4-BE49-F238E27FC236}">
                  <a16:creationId xmlns:a16="http://schemas.microsoft.com/office/drawing/2014/main" id="{ACDAD145-97D0-4D7D-9816-ED886AEAE3F3}"/>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45"/>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
          <xdr14:nvContentPartPr>
            <xdr14:cNvPr id="79" name="Tinta 78">
              <a:extLst>
                <a:ext uri="{FF2B5EF4-FFF2-40B4-BE49-F238E27FC236}">
                  <a16:creationId xmlns:a16="http://schemas.microsoft.com/office/drawing/2014/main" id="{BACECD10-871E-4F11-B70E-D409FFEEA270}"/>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45"/>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
          <xdr14:nvContentPartPr>
            <xdr14:cNvPr id="80" name="Tinta 79">
              <a:extLst>
                <a:ext uri="{FF2B5EF4-FFF2-40B4-BE49-F238E27FC236}">
                  <a16:creationId xmlns:a16="http://schemas.microsoft.com/office/drawing/2014/main" id="{75F8CC89-C6DC-4B56-9BA6-1FC962E05291}"/>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45"/>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81" name="Tinta 80">
              <a:extLst>
                <a:ext uri="{FF2B5EF4-FFF2-40B4-BE49-F238E27FC236}">
                  <a16:creationId xmlns:a16="http://schemas.microsoft.com/office/drawing/2014/main" id="{8C633C13-36CC-49B2-8DCE-46E84C1EBEB1}"/>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45"/>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
          <xdr14:nvContentPartPr>
            <xdr14:cNvPr id="82" name="Tinta 81">
              <a:extLst>
                <a:ext uri="{FF2B5EF4-FFF2-40B4-BE49-F238E27FC236}">
                  <a16:creationId xmlns:a16="http://schemas.microsoft.com/office/drawing/2014/main" id="{D9A84DB6-1B41-4EEA-891C-4FC2770B5777}"/>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45"/>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
          <xdr14:nvContentPartPr>
            <xdr14:cNvPr id="83" name="Tinta 82">
              <a:extLst>
                <a:ext uri="{FF2B5EF4-FFF2-40B4-BE49-F238E27FC236}">
                  <a16:creationId xmlns:a16="http://schemas.microsoft.com/office/drawing/2014/main" id="{D7B808D2-9B52-42DF-B99B-12DD0A24DA50}"/>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45"/>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
          <xdr14:nvContentPartPr>
            <xdr14:cNvPr id="84" name="Tinta 83">
              <a:extLst>
                <a:ext uri="{FF2B5EF4-FFF2-40B4-BE49-F238E27FC236}">
                  <a16:creationId xmlns:a16="http://schemas.microsoft.com/office/drawing/2014/main" id="{B94466BA-BAFB-420A-B378-98FA19819627}"/>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45"/>
            <a:stretch>
              <a:fillRect/>
            </a:stretch>
          </xdr:blipFill>
          <xdr:spPr>
            <a:xfrm>
              <a:off x="2172240" y="838440"/>
              <a:ext cx="18000" cy="18000"/>
            </a:xfrm>
            <a:prstGeom prst="rect">
              <a:avLst/>
            </a:prstGeom>
          </xdr:spPr>
        </xdr:pic>
      </mc:Fallback>
    </mc:AlternateContent>
    <xdr:clientData/>
  </xdr:oneCellAnchor>
</xdr:wsDr>
</file>

<file path=xl/drawings/drawing10.xml><?xml version="1.0" encoding="utf-8"?>
<xdr:wsDr xmlns:xdr="http://schemas.openxmlformats.org/drawingml/2006/spreadsheetDrawing" xmlns:a="http://schemas.openxmlformats.org/drawingml/2006/main">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id="{7593C8C6-7B1B-47C3-B22A-50E6D101BED1}"/>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3" name="Tinta 2">
              <a:extLst>
                <a:ext uri="{FF2B5EF4-FFF2-40B4-BE49-F238E27FC236}">
                  <a16:creationId xmlns:a16="http://schemas.microsoft.com/office/drawing/2014/main" id="{1F5E336D-1B5C-4AE5-A3DB-B540467070C5}"/>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4" name="Tinta 3">
              <a:extLst>
                <a:ext uri="{FF2B5EF4-FFF2-40B4-BE49-F238E27FC236}">
                  <a16:creationId xmlns:a16="http://schemas.microsoft.com/office/drawing/2014/main" id="{9521D160-DC73-4B43-B399-BF30C234BC7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5" name="Tinta 4">
              <a:extLst>
                <a:ext uri="{FF2B5EF4-FFF2-40B4-BE49-F238E27FC236}">
                  <a16:creationId xmlns:a16="http://schemas.microsoft.com/office/drawing/2014/main" id="{ADDA0B79-0249-477D-B59A-26BB218A9374}"/>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6" name="Tinta 5">
              <a:extLst>
                <a:ext uri="{FF2B5EF4-FFF2-40B4-BE49-F238E27FC236}">
                  <a16:creationId xmlns:a16="http://schemas.microsoft.com/office/drawing/2014/main" id="{CF283A64-6C08-4A00-8B17-E881AAB8D653}"/>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7" name="Tinta 6">
              <a:extLst>
                <a:ext uri="{FF2B5EF4-FFF2-40B4-BE49-F238E27FC236}">
                  <a16:creationId xmlns:a16="http://schemas.microsoft.com/office/drawing/2014/main" id="{E8825D76-B27B-4CD1-A358-4C696C76FB45}"/>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8" name="Tinta 7">
              <a:extLst>
                <a:ext uri="{FF2B5EF4-FFF2-40B4-BE49-F238E27FC236}">
                  <a16:creationId xmlns:a16="http://schemas.microsoft.com/office/drawing/2014/main" id="{0F0B067B-955C-4CE4-8578-FF268020461C}"/>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9" name="Tinta 8">
              <a:extLst>
                <a:ext uri="{FF2B5EF4-FFF2-40B4-BE49-F238E27FC236}">
                  <a16:creationId xmlns:a16="http://schemas.microsoft.com/office/drawing/2014/main" id="{B0866733-CEB5-4BFE-B7C5-CF4E4325402E}"/>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0" name="Tinta 9">
              <a:extLst>
                <a:ext uri="{FF2B5EF4-FFF2-40B4-BE49-F238E27FC236}">
                  <a16:creationId xmlns:a16="http://schemas.microsoft.com/office/drawing/2014/main" id="{83344901-503C-46FD-AB8C-ADEDFB833DE3}"/>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1" name="Tinta 10">
              <a:extLst>
                <a:ext uri="{FF2B5EF4-FFF2-40B4-BE49-F238E27FC236}">
                  <a16:creationId xmlns:a16="http://schemas.microsoft.com/office/drawing/2014/main" id="{207DDAED-88EF-45B3-8DF5-C4C02ED6E713}"/>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 name="Tinta 11">
              <a:extLst>
                <a:ext uri="{FF2B5EF4-FFF2-40B4-BE49-F238E27FC236}">
                  <a16:creationId xmlns:a16="http://schemas.microsoft.com/office/drawing/2014/main" id="{94CDC4E6-1D5F-40C6-871C-01491CA29F5D}"/>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 name="Tinta 12">
              <a:extLst>
                <a:ext uri="{FF2B5EF4-FFF2-40B4-BE49-F238E27FC236}">
                  <a16:creationId xmlns:a16="http://schemas.microsoft.com/office/drawing/2014/main" id="{65CCAB5E-FF4E-4C60-8378-0BD8861541A0}"/>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4" name="Tinta 13">
              <a:extLst>
                <a:ext uri="{FF2B5EF4-FFF2-40B4-BE49-F238E27FC236}">
                  <a16:creationId xmlns:a16="http://schemas.microsoft.com/office/drawing/2014/main" id="{B69C24E3-0DAF-4CD8-9DF9-F054D53A4C38}"/>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5" name="Tinta 14">
              <a:extLst>
                <a:ext uri="{FF2B5EF4-FFF2-40B4-BE49-F238E27FC236}">
                  <a16:creationId xmlns:a16="http://schemas.microsoft.com/office/drawing/2014/main" id="{3BDC70A4-C069-406A-99E2-080D8B82F24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6" name="Tinta 15">
              <a:extLst>
                <a:ext uri="{FF2B5EF4-FFF2-40B4-BE49-F238E27FC236}">
                  <a16:creationId xmlns:a16="http://schemas.microsoft.com/office/drawing/2014/main" id="{E51E260A-FD5C-4B56-812B-523663DA3E6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7" name="Tinta 16">
              <a:extLst>
                <a:ext uri="{FF2B5EF4-FFF2-40B4-BE49-F238E27FC236}">
                  <a16:creationId xmlns:a16="http://schemas.microsoft.com/office/drawing/2014/main" id="{376FA65B-6117-4A60-A554-2B6E96BC44A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8" name="Tinta 17">
              <a:extLst>
                <a:ext uri="{FF2B5EF4-FFF2-40B4-BE49-F238E27FC236}">
                  <a16:creationId xmlns:a16="http://schemas.microsoft.com/office/drawing/2014/main" id="{B6EE901D-877D-47C6-B00F-59709F20220F}"/>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9" name="Tinta 18">
              <a:extLst>
                <a:ext uri="{FF2B5EF4-FFF2-40B4-BE49-F238E27FC236}">
                  <a16:creationId xmlns:a16="http://schemas.microsoft.com/office/drawing/2014/main" id="{1721A333-EFAF-4E6E-8919-2C9A129BCA8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 name="Tinta 19">
              <a:extLst>
                <a:ext uri="{FF2B5EF4-FFF2-40B4-BE49-F238E27FC236}">
                  <a16:creationId xmlns:a16="http://schemas.microsoft.com/office/drawing/2014/main" id="{8F0B7CEA-E13E-42AD-BB8C-8DDD647A8597}"/>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1" name="Tinta 20">
              <a:extLst>
                <a:ext uri="{FF2B5EF4-FFF2-40B4-BE49-F238E27FC236}">
                  <a16:creationId xmlns:a16="http://schemas.microsoft.com/office/drawing/2014/main" id="{E067C2D7-E2FF-428E-8E46-59B3562E5234}"/>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 name="Tinta 21">
              <a:extLst>
                <a:ext uri="{FF2B5EF4-FFF2-40B4-BE49-F238E27FC236}">
                  <a16:creationId xmlns:a16="http://schemas.microsoft.com/office/drawing/2014/main" id="{886D6C04-CAA4-46DC-B594-DB7E2D78F9F4}"/>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3" name="Tinta 22">
              <a:extLst>
                <a:ext uri="{FF2B5EF4-FFF2-40B4-BE49-F238E27FC236}">
                  <a16:creationId xmlns:a16="http://schemas.microsoft.com/office/drawing/2014/main" id="{4AE899AE-7C9F-4B79-910A-FA9E4B1A3E7C}"/>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4" name="Tinta 23">
              <a:extLst>
                <a:ext uri="{FF2B5EF4-FFF2-40B4-BE49-F238E27FC236}">
                  <a16:creationId xmlns:a16="http://schemas.microsoft.com/office/drawing/2014/main" id="{D561C43F-3C40-4DF4-BAF4-C4F9C23C1823}"/>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5" name="Tinta 24">
              <a:extLst>
                <a:ext uri="{FF2B5EF4-FFF2-40B4-BE49-F238E27FC236}">
                  <a16:creationId xmlns:a16="http://schemas.microsoft.com/office/drawing/2014/main" id="{8972A707-82E4-4477-B48C-00FA02402AA9}"/>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6" name="Tinta 25">
              <a:extLst>
                <a:ext uri="{FF2B5EF4-FFF2-40B4-BE49-F238E27FC236}">
                  <a16:creationId xmlns:a16="http://schemas.microsoft.com/office/drawing/2014/main" id="{860E4BF4-8268-4B3C-84E0-8FEBC75B214E}"/>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7" name="Tinta 26">
              <a:extLst>
                <a:ext uri="{FF2B5EF4-FFF2-40B4-BE49-F238E27FC236}">
                  <a16:creationId xmlns:a16="http://schemas.microsoft.com/office/drawing/2014/main" id="{B8158922-32D1-497E-944F-D83337865CE1}"/>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8" name="Tinta 27">
              <a:extLst>
                <a:ext uri="{FF2B5EF4-FFF2-40B4-BE49-F238E27FC236}">
                  <a16:creationId xmlns:a16="http://schemas.microsoft.com/office/drawing/2014/main" id="{C9BE8521-FF97-41D4-8341-374C289595EA}"/>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9" name="Tinta 28">
              <a:extLst>
                <a:ext uri="{FF2B5EF4-FFF2-40B4-BE49-F238E27FC236}">
                  <a16:creationId xmlns:a16="http://schemas.microsoft.com/office/drawing/2014/main" id="{243DE9C3-BF92-433F-8696-C73B18565FE8}"/>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30" name="Tinta 29">
              <a:extLst>
                <a:ext uri="{FF2B5EF4-FFF2-40B4-BE49-F238E27FC236}">
                  <a16:creationId xmlns:a16="http://schemas.microsoft.com/office/drawing/2014/main" id="{5288C74F-C283-4037-8CD3-0365CFC487FD}"/>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1" name="Tinta 30">
              <a:extLst>
                <a:ext uri="{FF2B5EF4-FFF2-40B4-BE49-F238E27FC236}">
                  <a16:creationId xmlns:a16="http://schemas.microsoft.com/office/drawing/2014/main" id="{BF2B780B-D6BB-491E-B2C2-99A84217B37D}"/>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32" name="Tinta 31">
              <a:extLst>
                <a:ext uri="{FF2B5EF4-FFF2-40B4-BE49-F238E27FC236}">
                  <a16:creationId xmlns:a16="http://schemas.microsoft.com/office/drawing/2014/main" id="{A64327C0-28F0-474F-BE06-EE887501B9DF}"/>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3" name="Tinta 32">
              <a:extLst>
                <a:ext uri="{FF2B5EF4-FFF2-40B4-BE49-F238E27FC236}">
                  <a16:creationId xmlns:a16="http://schemas.microsoft.com/office/drawing/2014/main" id="{88043B36-137B-41CA-8985-568157CA241F}"/>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34" name="Tinta 33">
              <a:extLst>
                <a:ext uri="{FF2B5EF4-FFF2-40B4-BE49-F238E27FC236}">
                  <a16:creationId xmlns:a16="http://schemas.microsoft.com/office/drawing/2014/main" id="{31F640F8-49CF-42FA-A6CF-7858B429147D}"/>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35" name="Tinta 34">
              <a:extLst>
                <a:ext uri="{FF2B5EF4-FFF2-40B4-BE49-F238E27FC236}">
                  <a16:creationId xmlns:a16="http://schemas.microsoft.com/office/drawing/2014/main" id="{9D359702-BD1F-43B3-BA68-FC4A03E21FE2}"/>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36" name="Tinta 35">
              <a:extLst>
                <a:ext uri="{FF2B5EF4-FFF2-40B4-BE49-F238E27FC236}">
                  <a16:creationId xmlns:a16="http://schemas.microsoft.com/office/drawing/2014/main" id="{E80EAE42-7563-403A-9251-3F03C6358A3E}"/>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37" name="Tinta 36">
              <a:extLst>
                <a:ext uri="{FF2B5EF4-FFF2-40B4-BE49-F238E27FC236}">
                  <a16:creationId xmlns:a16="http://schemas.microsoft.com/office/drawing/2014/main" id="{1C2BE552-E89A-4E93-8207-8C73A5033FE1}"/>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38" name="Tinta 37">
              <a:extLst>
                <a:ext uri="{FF2B5EF4-FFF2-40B4-BE49-F238E27FC236}">
                  <a16:creationId xmlns:a16="http://schemas.microsoft.com/office/drawing/2014/main" id="{AA14E805-3A2F-485A-AF83-940A08582569}"/>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39" name="Tinta 38">
              <a:extLst>
                <a:ext uri="{FF2B5EF4-FFF2-40B4-BE49-F238E27FC236}">
                  <a16:creationId xmlns:a16="http://schemas.microsoft.com/office/drawing/2014/main" id="{E71EBBE3-8C21-4BF3-BCBA-6AF362F96F76}"/>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40" name="Tinta 39">
              <a:extLst>
                <a:ext uri="{FF2B5EF4-FFF2-40B4-BE49-F238E27FC236}">
                  <a16:creationId xmlns:a16="http://schemas.microsoft.com/office/drawing/2014/main" id="{A70E5F0E-FF93-4EFD-8904-56EF392E5E7D}"/>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41" name="Tinta 40">
              <a:extLst>
                <a:ext uri="{FF2B5EF4-FFF2-40B4-BE49-F238E27FC236}">
                  <a16:creationId xmlns:a16="http://schemas.microsoft.com/office/drawing/2014/main" id="{85B46CD7-FFA8-428A-853B-B0E23753EFC7}"/>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42" name="Tinta 41">
              <a:extLst>
                <a:ext uri="{FF2B5EF4-FFF2-40B4-BE49-F238E27FC236}">
                  <a16:creationId xmlns:a16="http://schemas.microsoft.com/office/drawing/2014/main" id="{4BC495A4-BBAD-4081-BAA1-3F84C9F16B61}"/>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43" name="Tinta 42">
              <a:extLst>
                <a:ext uri="{FF2B5EF4-FFF2-40B4-BE49-F238E27FC236}">
                  <a16:creationId xmlns:a16="http://schemas.microsoft.com/office/drawing/2014/main" id="{0021032D-365A-4ACD-B13F-0C99C737776F}"/>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44" name="Tinta 43">
              <a:extLst>
                <a:ext uri="{FF2B5EF4-FFF2-40B4-BE49-F238E27FC236}">
                  <a16:creationId xmlns:a16="http://schemas.microsoft.com/office/drawing/2014/main" id="{BC17ECFA-93FC-464A-A2C4-87BE862FEB6F}"/>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45" name="Tinta 44">
              <a:extLst>
                <a:ext uri="{FF2B5EF4-FFF2-40B4-BE49-F238E27FC236}">
                  <a16:creationId xmlns:a16="http://schemas.microsoft.com/office/drawing/2014/main" id="{70FC5EB4-0881-42F9-8EB9-41542EA0B4AC}"/>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46" name="Tinta 45">
              <a:extLst>
                <a:ext uri="{FF2B5EF4-FFF2-40B4-BE49-F238E27FC236}">
                  <a16:creationId xmlns:a16="http://schemas.microsoft.com/office/drawing/2014/main" id="{7EB178DB-E60A-4DBA-A446-46BF0683B54D}"/>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47" name="Tinta 46">
              <a:extLst>
                <a:ext uri="{FF2B5EF4-FFF2-40B4-BE49-F238E27FC236}">
                  <a16:creationId xmlns:a16="http://schemas.microsoft.com/office/drawing/2014/main" id="{650F9691-1E81-4050-B1CE-DD42326118A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8" name="Tinta 47">
              <a:extLst>
                <a:ext uri="{FF2B5EF4-FFF2-40B4-BE49-F238E27FC236}">
                  <a16:creationId xmlns:a16="http://schemas.microsoft.com/office/drawing/2014/main" id="{04F7B677-75F1-4583-9F3E-0AA34E4CC19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49" name="Tinta 48">
              <a:extLst>
                <a:ext uri="{FF2B5EF4-FFF2-40B4-BE49-F238E27FC236}">
                  <a16:creationId xmlns:a16="http://schemas.microsoft.com/office/drawing/2014/main" id="{F503657D-955F-49FB-A630-1A4893DA6A76}"/>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50" name="Tinta 49">
              <a:extLst>
                <a:ext uri="{FF2B5EF4-FFF2-40B4-BE49-F238E27FC236}">
                  <a16:creationId xmlns:a16="http://schemas.microsoft.com/office/drawing/2014/main" id="{00FFAC98-7FAD-45AB-8E81-469377D0AEB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51" name="Tinta 50">
              <a:extLst>
                <a:ext uri="{FF2B5EF4-FFF2-40B4-BE49-F238E27FC236}">
                  <a16:creationId xmlns:a16="http://schemas.microsoft.com/office/drawing/2014/main" id="{C7260D4E-25BB-4CAD-A1E4-CD016215E7EF}"/>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52" name="Tinta 51">
              <a:extLst>
                <a:ext uri="{FF2B5EF4-FFF2-40B4-BE49-F238E27FC236}">
                  <a16:creationId xmlns:a16="http://schemas.microsoft.com/office/drawing/2014/main" id="{E53E1E3F-3750-45A3-926B-F93AC407B716}"/>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53" name="Tinta 52">
              <a:extLst>
                <a:ext uri="{FF2B5EF4-FFF2-40B4-BE49-F238E27FC236}">
                  <a16:creationId xmlns:a16="http://schemas.microsoft.com/office/drawing/2014/main" id="{83DF2A74-4D81-46DF-8EBC-269E9804D705}"/>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54" name="Tinta 53">
              <a:extLst>
                <a:ext uri="{FF2B5EF4-FFF2-40B4-BE49-F238E27FC236}">
                  <a16:creationId xmlns:a16="http://schemas.microsoft.com/office/drawing/2014/main" id="{5C3820DA-EFC6-4E93-BED9-04B02B052DB4}"/>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55" name="Tinta 54">
              <a:extLst>
                <a:ext uri="{FF2B5EF4-FFF2-40B4-BE49-F238E27FC236}">
                  <a16:creationId xmlns:a16="http://schemas.microsoft.com/office/drawing/2014/main" id="{08A474CA-7D70-490B-9897-523312AFE33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56" name="Tinta 55">
              <a:extLst>
                <a:ext uri="{FF2B5EF4-FFF2-40B4-BE49-F238E27FC236}">
                  <a16:creationId xmlns:a16="http://schemas.microsoft.com/office/drawing/2014/main" id="{EA8880ED-DD73-4CD9-AAB9-9C06AE0627A2}"/>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57" name="Tinta 56">
              <a:extLst>
                <a:ext uri="{FF2B5EF4-FFF2-40B4-BE49-F238E27FC236}">
                  <a16:creationId xmlns:a16="http://schemas.microsoft.com/office/drawing/2014/main" id="{74633903-CF42-4070-9E7C-237F97D5EFF3}"/>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58" name="Tinta 57">
              <a:extLst>
                <a:ext uri="{FF2B5EF4-FFF2-40B4-BE49-F238E27FC236}">
                  <a16:creationId xmlns:a16="http://schemas.microsoft.com/office/drawing/2014/main" id="{F6B7F4A6-9FAE-4713-9DF0-D938A16B614B}"/>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59" name="Tinta 58">
              <a:extLst>
                <a:ext uri="{FF2B5EF4-FFF2-40B4-BE49-F238E27FC236}">
                  <a16:creationId xmlns:a16="http://schemas.microsoft.com/office/drawing/2014/main" id="{81606CEE-B384-4F31-A34C-33B95A773E2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0" name="Tinta 59">
              <a:extLst>
                <a:ext uri="{FF2B5EF4-FFF2-40B4-BE49-F238E27FC236}">
                  <a16:creationId xmlns:a16="http://schemas.microsoft.com/office/drawing/2014/main" id="{1157362A-9C55-43F4-94C5-E786582CEF79}"/>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61" name="Tinta 60">
              <a:extLst>
                <a:ext uri="{FF2B5EF4-FFF2-40B4-BE49-F238E27FC236}">
                  <a16:creationId xmlns:a16="http://schemas.microsoft.com/office/drawing/2014/main" id="{39E5BFF4-4BFA-4E9B-94C8-905DAF9A2A3F}"/>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62" name="Tinta 61">
              <a:extLst>
                <a:ext uri="{FF2B5EF4-FFF2-40B4-BE49-F238E27FC236}">
                  <a16:creationId xmlns:a16="http://schemas.microsoft.com/office/drawing/2014/main" id="{C92FEAF7-5999-413D-A34A-7A19DF614045}"/>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63" name="Tinta 62">
              <a:extLst>
                <a:ext uri="{FF2B5EF4-FFF2-40B4-BE49-F238E27FC236}">
                  <a16:creationId xmlns:a16="http://schemas.microsoft.com/office/drawing/2014/main" id="{71BDFE4B-EEAE-4DF8-B8CA-428B7A096848}"/>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64" name="Tinta 63">
              <a:extLst>
                <a:ext uri="{FF2B5EF4-FFF2-40B4-BE49-F238E27FC236}">
                  <a16:creationId xmlns:a16="http://schemas.microsoft.com/office/drawing/2014/main" id="{EAD7E40B-9893-4D31-878A-AA15B047791F}"/>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65" name="Tinta 64">
              <a:extLst>
                <a:ext uri="{FF2B5EF4-FFF2-40B4-BE49-F238E27FC236}">
                  <a16:creationId xmlns:a16="http://schemas.microsoft.com/office/drawing/2014/main" id="{B61E31AB-91F6-4215-8843-459288F305EA}"/>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wsDr>
</file>

<file path=xl/drawings/drawing11.xml><?xml version="1.0" encoding="utf-8"?>
<xdr:wsDr xmlns:xdr="http://schemas.openxmlformats.org/drawingml/2006/spreadsheetDrawing" xmlns:a="http://schemas.openxmlformats.org/drawingml/2006/main">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id="{1D61914C-DDB2-44D9-9B58-C2750BE6E397}"/>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3" name="Tinta 2">
              <a:extLst>
                <a:ext uri="{FF2B5EF4-FFF2-40B4-BE49-F238E27FC236}">
                  <a16:creationId xmlns:a16="http://schemas.microsoft.com/office/drawing/2014/main" id="{2D7B27EA-2D75-4317-9594-321B196768DA}"/>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4" name="Tinta 3">
              <a:extLst>
                <a:ext uri="{FF2B5EF4-FFF2-40B4-BE49-F238E27FC236}">
                  <a16:creationId xmlns:a16="http://schemas.microsoft.com/office/drawing/2014/main" id="{6E0E85E3-CE5D-4318-85CB-B101D7E4CC7D}"/>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5" name="Tinta 4">
              <a:extLst>
                <a:ext uri="{FF2B5EF4-FFF2-40B4-BE49-F238E27FC236}">
                  <a16:creationId xmlns:a16="http://schemas.microsoft.com/office/drawing/2014/main" id="{9E4D6A4C-02F5-48E6-B732-FB5B5A50371E}"/>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6" name="Tinta 5">
              <a:extLst>
                <a:ext uri="{FF2B5EF4-FFF2-40B4-BE49-F238E27FC236}">
                  <a16:creationId xmlns:a16="http://schemas.microsoft.com/office/drawing/2014/main" id="{1C0E0A63-6DD5-49F9-8767-D5804DA691E9}"/>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7" name="Tinta 6">
              <a:extLst>
                <a:ext uri="{FF2B5EF4-FFF2-40B4-BE49-F238E27FC236}">
                  <a16:creationId xmlns:a16="http://schemas.microsoft.com/office/drawing/2014/main" id="{930B66F1-8CD0-4B04-81AC-CBBE6005AF53}"/>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8" name="Tinta 7">
              <a:extLst>
                <a:ext uri="{FF2B5EF4-FFF2-40B4-BE49-F238E27FC236}">
                  <a16:creationId xmlns:a16="http://schemas.microsoft.com/office/drawing/2014/main" id="{EBC929A8-EABA-461D-A481-DE5773A21A18}"/>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9" name="Tinta 8">
              <a:extLst>
                <a:ext uri="{FF2B5EF4-FFF2-40B4-BE49-F238E27FC236}">
                  <a16:creationId xmlns:a16="http://schemas.microsoft.com/office/drawing/2014/main" id="{C40EF194-B6AD-4C65-902D-146EDED229E9}"/>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0" name="Tinta 9">
              <a:extLst>
                <a:ext uri="{FF2B5EF4-FFF2-40B4-BE49-F238E27FC236}">
                  <a16:creationId xmlns:a16="http://schemas.microsoft.com/office/drawing/2014/main" id="{0B0E6316-C6B6-4E51-A5DE-E6C7DE8065CE}"/>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1" name="Tinta 10">
              <a:extLst>
                <a:ext uri="{FF2B5EF4-FFF2-40B4-BE49-F238E27FC236}">
                  <a16:creationId xmlns:a16="http://schemas.microsoft.com/office/drawing/2014/main" id="{DE14308D-5493-4190-9B98-EC74F30661DA}"/>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 name="Tinta 11">
              <a:extLst>
                <a:ext uri="{FF2B5EF4-FFF2-40B4-BE49-F238E27FC236}">
                  <a16:creationId xmlns:a16="http://schemas.microsoft.com/office/drawing/2014/main" id="{E6DFD91E-A55E-40ED-9EB2-60E467E2E91A}"/>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 name="Tinta 12">
              <a:extLst>
                <a:ext uri="{FF2B5EF4-FFF2-40B4-BE49-F238E27FC236}">
                  <a16:creationId xmlns:a16="http://schemas.microsoft.com/office/drawing/2014/main" id="{74115160-6DAB-4EA8-88A5-ECB95BC481D7}"/>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4" name="Tinta 13">
              <a:extLst>
                <a:ext uri="{FF2B5EF4-FFF2-40B4-BE49-F238E27FC236}">
                  <a16:creationId xmlns:a16="http://schemas.microsoft.com/office/drawing/2014/main" id="{ECE54C95-D232-4253-8904-832FC22DFC93}"/>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10664</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5" name="Tinta 14">
              <a:extLst>
                <a:ext uri="{FF2B5EF4-FFF2-40B4-BE49-F238E27FC236}">
                  <a16:creationId xmlns:a16="http://schemas.microsoft.com/office/drawing/2014/main" id="{BF9FDCF7-22F0-456B-A5C1-401B33A1905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10664</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6" name="Tinta 15">
              <a:extLst>
                <a:ext uri="{FF2B5EF4-FFF2-40B4-BE49-F238E27FC236}">
                  <a16:creationId xmlns:a16="http://schemas.microsoft.com/office/drawing/2014/main" id="{37A192E0-360D-4E53-8E8D-5DBAB9208C6C}"/>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10664</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7" name="Tinta 16">
              <a:extLst>
                <a:ext uri="{FF2B5EF4-FFF2-40B4-BE49-F238E27FC236}">
                  <a16:creationId xmlns:a16="http://schemas.microsoft.com/office/drawing/2014/main" id="{9CB321C6-A9C8-44E0-9376-542209A9FFA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10664</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8" name="Tinta 17">
              <a:extLst>
                <a:ext uri="{FF2B5EF4-FFF2-40B4-BE49-F238E27FC236}">
                  <a16:creationId xmlns:a16="http://schemas.microsoft.com/office/drawing/2014/main" id="{4AEE3513-16A5-40BC-B062-5038EB353171}"/>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10664</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9" name="Tinta 18">
              <a:extLst>
                <a:ext uri="{FF2B5EF4-FFF2-40B4-BE49-F238E27FC236}">
                  <a16:creationId xmlns:a16="http://schemas.microsoft.com/office/drawing/2014/main" id="{46BFCDA3-8BDC-402C-BBB8-8299FB324488}"/>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10664</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 name="Tinta 19">
              <a:extLst>
                <a:ext uri="{FF2B5EF4-FFF2-40B4-BE49-F238E27FC236}">
                  <a16:creationId xmlns:a16="http://schemas.microsoft.com/office/drawing/2014/main" id="{98ABDB98-6794-4ACE-8FAC-0526108C38A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1" name="Tinta 20">
              <a:extLst>
                <a:ext uri="{FF2B5EF4-FFF2-40B4-BE49-F238E27FC236}">
                  <a16:creationId xmlns:a16="http://schemas.microsoft.com/office/drawing/2014/main" id="{D7AD394D-1948-491E-AF25-2AECBE3EF01E}"/>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 name="Tinta 21">
              <a:extLst>
                <a:ext uri="{FF2B5EF4-FFF2-40B4-BE49-F238E27FC236}">
                  <a16:creationId xmlns:a16="http://schemas.microsoft.com/office/drawing/2014/main" id="{1A4D7F3E-D9AD-4C0C-ADBA-A123C4D8947D}"/>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3" name="Tinta 22">
              <a:extLst>
                <a:ext uri="{FF2B5EF4-FFF2-40B4-BE49-F238E27FC236}">
                  <a16:creationId xmlns:a16="http://schemas.microsoft.com/office/drawing/2014/main" id="{13643700-6B1C-47A1-BB63-79E2DC39B822}"/>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4" name="Tinta 23">
              <a:extLst>
                <a:ext uri="{FF2B5EF4-FFF2-40B4-BE49-F238E27FC236}">
                  <a16:creationId xmlns:a16="http://schemas.microsoft.com/office/drawing/2014/main" id="{60457C98-F475-43E8-AD43-782DEC16D0F4}"/>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5" name="Tinta 24">
              <a:extLst>
                <a:ext uri="{FF2B5EF4-FFF2-40B4-BE49-F238E27FC236}">
                  <a16:creationId xmlns:a16="http://schemas.microsoft.com/office/drawing/2014/main" id="{7BC88C45-3B09-4E8A-A109-9AD93B421D03}"/>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6" name="Tinta 25">
              <a:extLst>
                <a:ext uri="{FF2B5EF4-FFF2-40B4-BE49-F238E27FC236}">
                  <a16:creationId xmlns:a16="http://schemas.microsoft.com/office/drawing/2014/main" id="{7CF94B78-7BA2-46D7-91C4-68247BF944D4}"/>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7" name="Tinta 26">
              <a:extLst>
                <a:ext uri="{FF2B5EF4-FFF2-40B4-BE49-F238E27FC236}">
                  <a16:creationId xmlns:a16="http://schemas.microsoft.com/office/drawing/2014/main" id="{2FEF8A0E-521E-4B67-BF64-F57D2EA7DF52}"/>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8" name="Tinta 27">
              <a:extLst>
                <a:ext uri="{FF2B5EF4-FFF2-40B4-BE49-F238E27FC236}">
                  <a16:creationId xmlns:a16="http://schemas.microsoft.com/office/drawing/2014/main" id="{46A15079-878D-4674-AE87-657B9B00D602}"/>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9" name="Tinta 28">
              <a:extLst>
                <a:ext uri="{FF2B5EF4-FFF2-40B4-BE49-F238E27FC236}">
                  <a16:creationId xmlns:a16="http://schemas.microsoft.com/office/drawing/2014/main" id="{0A9A20C8-2095-44BE-8E02-4FF3166BF271}"/>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30" name="Tinta 29">
              <a:extLst>
                <a:ext uri="{FF2B5EF4-FFF2-40B4-BE49-F238E27FC236}">
                  <a16:creationId xmlns:a16="http://schemas.microsoft.com/office/drawing/2014/main" id="{0068C9F2-F1D3-42B6-8C80-A4F65952C6C3}"/>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1" name="Tinta 30">
              <a:extLst>
                <a:ext uri="{FF2B5EF4-FFF2-40B4-BE49-F238E27FC236}">
                  <a16:creationId xmlns:a16="http://schemas.microsoft.com/office/drawing/2014/main" id="{65082E2E-088F-40F1-B944-1B69FB691D7E}"/>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32" name="Tinta 31">
              <a:extLst>
                <a:ext uri="{FF2B5EF4-FFF2-40B4-BE49-F238E27FC236}">
                  <a16:creationId xmlns:a16="http://schemas.microsoft.com/office/drawing/2014/main" id="{A645F23F-8349-4DEB-B836-79BD06354E9B}"/>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3" name="Tinta 32">
              <a:extLst>
                <a:ext uri="{FF2B5EF4-FFF2-40B4-BE49-F238E27FC236}">
                  <a16:creationId xmlns:a16="http://schemas.microsoft.com/office/drawing/2014/main" id="{65B547BF-CDBD-4B0A-8C17-2278EA295508}"/>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34" name="Tinta 33">
              <a:extLst>
                <a:ext uri="{FF2B5EF4-FFF2-40B4-BE49-F238E27FC236}">
                  <a16:creationId xmlns:a16="http://schemas.microsoft.com/office/drawing/2014/main" id="{9F475BB5-4B8A-46CD-BE4F-2F4A75116E64}"/>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35" name="Tinta 34">
              <a:extLst>
                <a:ext uri="{FF2B5EF4-FFF2-40B4-BE49-F238E27FC236}">
                  <a16:creationId xmlns:a16="http://schemas.microsoft.com/office/drawing/2014/main" id="{8F6903F6-04A9-46F3-8414-104461A8ADED}"/>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36" name="Tinta 35">
              <a:extLst>
                <a:ext uri="{FF2B5EF4-FFF2-40B4-BE49-F238E27FC236}">
                  <a16:creationId xmlns:a16="http://schemas.microsoft.com/office/drawing/2014/main" id="{099C10D1-5D9A-4C1C-9A91-182942F36C0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37" name="Tinta 36">
              <a:extLst>
                <a:ext uri="{FF2B5EF4-FFF2-40B4-BE49-F238E27FC236}">
                  <a16:creationId xmlns:a16="http://schemas.microsoft.com/office/drawing/2014/main" id="{6392FB97-2104-4CCB-8E40-8D9E6856F543}"/>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38" name="Tinta 37">
              <a:extLst>
                <a:ext uri="{FF2B5EF4-FFF2-40B4-BE49-F238E27FC236}">
                  <a16:creationId xmlns:a16="http://schemas.microsoft.com/office/drawing/2014/main" id="{A028920B-6162-41FC-8EA5-D42F5C63CD10}"/>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39" name="Tinta 38">
              <a:extLst>
                <a:ext uri="{FF2B5EF4-FFF2-40B4-BE49-F238E27FC236}">
                  <a16:creationId xmlns:a16="http://schemas.microsoft.com/office/drawing/2014/main" id="{AE6A5274-8C8D-4B26-AD62-C9083F36A93D}"/>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40" name="Tinta 39">
              <a:extLst>
                <a:ext uri="{FF2B5EF4-FFF2-40B4-BE49-F238E27FC236}">
                  <a16:creationId xmlns:a16="http://schemas.microsoft.com/office/drawing/2014/main" id="{7A9C2F05-1DE5-471A-BA2E-A019C59A1F1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41" name="Tinta 40">
              <a:extLst>
                <a:ext uri="{FF2B5EF4-FFF2-40B4-BE49-F238E27FC236}">
                  <a16:creationId xmlns:a16="http://schemas.microsoft.com/office/drawing/2014/main" id="{DF3440B3-8238-4AB7-AF01-935E117AE997}"/>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42" name="Tinta 41">
              <a:extLst>
                <a:ext uri="{FF2B5EF4-FFF2-40B4-BE49-F238E27FC236}">
                  <a16:creationId xmlns:a16="http://schemas.microsoft.com/office/drawing/2014/main" id="{9C39F7F6-960A-4A7A-B030-0FBAE48D308E}"/>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43" name="Tinta 42">
              <a:extLst>
                <a:ext uri="{FF2B5EF4-FFF2-40B4-BE49-F238E27FC236}">
                  <a16:creationId xmlns:a16="http://schemas.microsoft.com/office/drawing/2014/main" id="{08544A20-21DA-49C1-BE60-0492DE70125E}"/>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44" name="Tinta 43">
              <a:extLst>
                <a:ext uri="{FF2B5EF4-FFF2-40B4-BE49-F238E27FC236}">
                  <a16:creationId xmlns:a16="http://schemas.microsoft.com/office/drawing/2014/main" id="{A1E551A9-448B-41EB-921C-94431F60861B}"/>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45" name="Tinta 44">
              <a:extLst>
                <a:ext uri="{FF2B5EF4-FFF2-40B4-BE49-F238E27FC236}">
                  <a16:creationId xmlns:a16="http://schemas.microsoft.com/office/drawing/2014/main" id="{DFD3963C-8C87-4571-A19B-08D5C1DD3ACD}"/>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46" name="Tinta 45">
              <a:extLst>
                <a:ext uri="{FF2B5EF4-FFF2-40B4-BE49-F238E27FC236}">
                  <a16:creationId xmlns:a16="http://schemas.microsoft.com/office/drawing/2014/main" id="{8A58CE41-5079-4192-BED4-D5D5CC377239}"/>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10664</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47" name="Tinta 46">
              <a:extLst>
                <a:ext uri="{FF2B5EF4-FFF2-40B4-BE49-F238E27FC236}">
                  <a16:creationId xmlns:a16="http://schemas.microsoft.com/office/drawing/2014/main" id="{2CDE5370-D20B-42E8-B700-8F20CC304C1C}"/>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10664</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8" name="Tinta 47">
              <a:extLst>
                <a:ext uri="{FF2B5EF4-FFF2-40B4-BE49-F238E27FC236}">
                  <a16:creationId xmlns:a16="http://schemas.microsoft.com/office/drawing/2014/main" id="{7B2B5B17-24C3-48D0-8444-F805E39BB30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10664</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49" name="Tinta 48">
              <a:extLst>
                <a:ext uri="{FF2B5EF4-FFF2-40B4-BE49-F238E27FC236}">
                  <a16:creationId xmlns:a16="http://schemas.microsoft.com/office/drawing/2014/main" id="{CD5D58FA-E901-4E1D-8C2D-3F7CFC23D07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10664</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50" name="Tinta 49">
              <a:extLst>
                <a:ext uri="{FF2B5EF4-FFF2-40B4-BE49-F238E27FC236}">
                  <a16:creationId xmlns:a16="http://schemas.microsoft.com/office/drawing/2014/main" id="{947AACC7-910F-4D39-8183-1760CC603FC0}"/>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10664</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51" name="Tinta 50">
              <a:extLst>
                <a:ext uri="{FF2B5EF4-FFF2-40B4-BE49-F238E27FC236}">
                  <a16:creationId xmlns:a16="http://schemas.microsoft.com/office/drawing/2014/main" id="{D14D839E-9C4F-4B61-80A1-866E658DC09C}"/>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10664</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52" name="Tinta 51">
              <a:extLst>
                <a:ext uri="{FF2B5EF4-FFF2-40B4-BE49-F238E27FC236}">
                  <a16:creationId xmlns:a16="http://schemas.microsoft.com/office/drawing/2014/main" id="{7BBC7089-20B1-4690-AC2D-339122A06AC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53" name="Tinta 52">
              <a:extLst>
                <a:ext uri="{FF2B5EF4-FFF2-40B4-BE49-F238E27FC236}">
                  <a16:creationId xmlns:a16="http://schemas.microsoft.com/office/drawing/2014/main" id="{0E7D512B-138F-4730-AAF1-54F82B7070DA}"/>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54" name="Tinta 53">
              <a:extLst>
                <a:ext uri="{FF2B5EF4-FFF2-40B4-BE49-F238E27FC236}">
                  <a16:creationId xmlns:a16="http://schemas.microsoft.com/office/drawing/2014/main" id="{37414286-1182-4A55-83E5-A675F836AD7E}"/>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55" name="Tinta 54">
              <a:extLst>
                <a:ext uri="{FF2B5EF4-FFF2-40B4-BE49-F238E27FC236}">
                  <a16:creationId xmlns:a16="http://schemas.microsoft.com/office/drawing/2014/main" id="{19380C9D-9CEA-4666-B4C7-F00B48CE957F}"/>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56" name="Tinta 55">
              <a:extLst>
                <a:ext uri="{FF2B5EF4-FFF2-40B4-BE49-F238E27FC236}">
                  <a16:creationId xmlns:a16="http://schemas.microsoft.com/office/drawing/2014/main" id="{6541EB67-F390-46AC-908C-342E65322FF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57" name="Tinta 56">
              <a:extLst>
                <a:ext uri="{FF2B5EF4-FFF2-40B4-BE49-F238E27FC236}">
                  <a16:creationId xmlns:a16="http://schemas.microsoft.com/office/drawing/2014/main" id="{9675D8B0-0476-4609-8CBA-40A4DA3DD787}"/>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58" name="Tinta 57">
              <a:extLst>
                <a:ext uri="{FF2B5EF4-FFF2-40B4-BE49-F238E27FC236}">
                  <a16:creationId xmlns:a16="http://schemas.microsoft.com/office/drawing/2014/main" id="{6E8447C0-0486-428D-9058-4CD46F9FC7E5}"/>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59" name="Tinta 58">
              <a:extLst>
                <a:ext uri="{FF2B5EF4-FFF2-40B4-BE49-F238E27FC236}">
                  <a16:creationId xmlns:a16="http://schemas.microsoft.com/office/drawing/2014/main" id="{0A37E4ED-5393-4C21-8F4C-4F8D09A7EFA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0" name="Tinta 59">
              <a:extLst>
                <a:ext uri="{FF2B5EF4-FFF2-40B4-BE49-F238E27FC236}">
                  <a16:creationId xmlns:a16="http://schemas.microsoft.com/office/drawing/2014/main" id="{339835B4-3118-453D-BC26-44E32250B7CA}"/>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61" name="Tinta 60">
              <a:extLst>
                <a:ext uri="{FF2B5EF4-FFF2-40B4-BE49-F238E27FC236}">
                  <a16:creationId xmlns:a16="http://schemas.microsoft.com/office/drawing/2014/main" id="{F8DB25D7-7C8E-40C0-B9A5-7758F94E4C8F}"/>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62" name="Tinta 61">
              <a:extLst>
                <a:ext uri="{FF2B5EF4-FFF2-40B4-BE49-F238E27FC236}">
                  <a16:creationId xmlns:a16="http://schemas.microsoft.com/office/drawing/2014/main" id="{A7029E45-D0DE-4C47-B44D-9EF3CA3903A0}"/>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63" name="Tinta 62">
              <a:extLst>
                <a:ext uri="{FF2B5EF4-FFF2-40B4-BE49-F238E27FC236}">
                  <a16:creationId xmlns:a16="http://schemas.microsoft.com/office/drawing/2014/main" id="{4E66D9DB-7C2D-48B2-9FDF-A2A63C1D0FA9}"/>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64" name="Tinta 63">
              <a:extLst>
                <a:ext uri="{FF2B5EF4-FFF2-40B4-BE49-F238E27FC236}">
                  <a16:creationId xmlns:a16="http://schemas.microsoft.com/office/drawing/2014/main" id="{463D6479-ECA4-449A-9CD1-A3D19F500304}"/>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65" name="Tinta 64">
              <a:extLst>
                <a:ext uri="{FF2B5EF4-FFF2-40B4-BE49-F238E27FC236}">
                  <a16:creationId xmlns:a16="http://schemas.microsoft.com/office/drawing/2014/main" id="{A21EEC54-7C0E-48C5-95D2-60F69D3F8950}"/>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wsDr>
</file>

<file path=xl/drawings/drawing12.xml><?xml version="1.0" encoding="utf-8"?>
<xdr:wsDr xmlns:xdr="http://schemas.openxmlformats.org/drawingml/2006/spreadsheetDrawing" xmlns:a="http://schemas.openxmlformats.org/drawingml/2006/main">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id="{106CCA75-2B79-4E88-8410-FF194D1C1758}"/>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3" name="Tinta 2">
              <a:extLst>
                <a:ext uri="{FF2B5EF4-FFF2-40B4-BE49-F238E27FC236}">
                  <a16:creationId xmlns:a16="http://schemas.microsoft.com/office/drawing/2014/main" id="{FD452092-0654-4635-A788-DC9F637BA863}"/>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4" name="Tinta 3">
              <a:extLst>
                <a:ext uri="{FF2B5EF4-FFF2-40B4-BE49-F238E27FC236}">
                  <a16:creationId xmlns:a16="http://schemas.microsoft.com/office/drawing/2014/main" id="{64EC551E-17A3-493D-9322-A561CBB51761}"/>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5" name="Tinta 4">
              <a:extLst>
                <a:ext uri="{FF2B5EF4-FFF2-40B4-BE49-F238E27FC236}">
                  <a16:creationId xmlns:a16="http://schemas.microsoft.com/office/drawing/2014/main" id="{366AA234-2CB2-4FE4-9261-99C629634ECE}"/>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6" name="Tinta 5">
              <a:extLst>
                <a:ext uri="{FF2B5EF4-FFF2-40B4-BE49-F238E27FC236}">
                  <a16:creationId xmlns:a16="http://schemas.microsoft.com/office/drawing/2014/main" id="{235FDFF7-5E49-41D5-9720-3543958BFCCF}"/>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7" name="Tinta 6">
              <a:extLst>
                <a:ext uri="{FF2B5EF4-FFF2-40B4-BE49-F238E27FC236}">
                  <a16:creationId xmlns:a16="http://schemas.microsoft.com/office/drawing/2014/main" id="{C378AC00-1508-4270-A793-783F385AE32F}"/>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8" name="Tinta 7">
              <a:extLst>
                <a:ext uri="{FF2B5EF4-FFF2-40B4-BE49-F238E27FC236}">
                  <a16:creationId xmlns:a16="http://schemas.microsoft.com/office/drawing/2014/main" id="{BDA8480C-6970-4D3F-BEF6-45D27BF8FB2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9" name="Tinta 8">
              <a:extLst>
                <a:ext uri="{FF2B5EF4-FFF2-40B4-BE49-F238E27FC236}">
                  <a16:creationId xmlns:a16="http://schemas.microsoft.com/office/drawing/2014/main" id="{7C8A82CD-0E3B-420B-9C5B-183D8718124B}"/>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0" name="Tinta 9">
              <a:extLst>
                <a:ext uri="{FF2B5EF4-FFF2-40B4-BE49-F238E27FC236}">
                  <a16:creationId xmlns:a16="http://schemas.microsoft.com/office/drawing/2014/main" id="{DD180375-295C-4F12-AD84-EB4AC4A7B1EC}"/>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1" name="Tinta 10">
              <a:extLst>
                <a:ext uri="{FF2B5EF4-FFF2-40B4-BE49-F238E27FC236}">
                  <a16:creationId xmlns:a16="http://schemas.microsoft.com/office/drawing/2014/main" id="{0A9C5471-9DF2-4C0B-86E5-01BF1DD5540C}"/>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 name="Tinta 11">
              <a:extLst>
                <a:ext uri="{FF2B5EF4-FFF2-40B4-BE49-F238E27FC236}">
                  <a16:creationId xmlns:a16="http://schemas.microsoft.com/office/drawing/2014/main" id="{3E2221E8-927E-4985-89E2-0FD673FCADB9}"/>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 name="Tinta 12">
              <a:extLst>
                <a:ext uri="{FF2B5EF4-FFF2-40B4-BE49-F238E27FC236}">
                  <a16:creationId xmlns:a16="http://schemas.microsoft.com/office/drawing/2014/main" id="{B14ABC90-25EE-4F9A-858A-6EA9156F0427}"/>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4" name="Tinta 13">
              <a:extLst>
                <a:ext uri="{FF2B5EF4-FFF2-40B4-BE49-F238E27FC236}">
                  <a16:creationId xmlns:a16="http://schemas.microsoft.com/office/drawing/2014/main" id="{572ECC92-0173-4652-9CB5-FD388CA5EFA4}"/>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5" name="Tinta 14">
              <a:extLst>
                <a:ext uri="{FF2B5EF4-FFF2-40B4-BE49-F238E27FC236}">
                  <a16:creationId xmlns:a16="http://schemas.microsoft.com/office/drawing/2014/main" id="{DE71517F-D59D-4192-888B-873D4E1DBFB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6" name="Tinta 15">
              <a:extLst>
                <a:ext uri="{FF2B5EF4-FFF2-40B4-BE49-F238E27FC236}">
                  <a16:creationId xmlns:a16="http://schemas.microsoft.com/office/drawing/2014/main" id="{7ECB56CC-4607-419E-9E75-7B320E43B8B6}"/>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7" name="Tinta 16">
              <a:extLst>
                <a:ext uri="{FF2B5EF4-FFF2-40B4-BE49-F238E27FC236}">
                  <a16:creationId xmlns:a16="http://schemas.microsoft.com/office/drawing/2014/main" id="{F7D79784-E0B0-4B71-A31D-79BE7211A2EE}"/>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8" name="Tinta 17">
              <a:extLst>
                <a:ext uri="{FF2B5EF4-FFF2-40B4-BE49-F238E27FC236}">
                  <a16:creationId xmlns:a16="http://schemas.microsoft.com/office/drawing/2014/main" id="{B20BE2DD-471F-4DF1-9779-93A3D8F30660}"/>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9" name="Tinta 18">
              <a:extLst>
                <a:ext uri="{FF2B5EF4-FFF2-40B4-BE49-F238E27FC236}">
                  <a16:creationId xmlns:a16="http://schemas.microsoft.com/office/drawing/2014/main" id="{1465E9DE-82F6-4D9F-8C37-CC9791D88F5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 name="Tinta 19">
              <a:extLst>
                <a:ext uri="{FF2B5EF4-FFF2-40B4-BE49-F238E27FC236}">
                  <a16:creationId xmlns:a16="http://schemas.microsoft.com/office/drawing/2014/main" id="{3690B067-F911-483A-ADD0-C18B9EE284FE}"/>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1" name="Tinta 20">
              <a:extLst>
                <a:ext uri="{FF2B5EF4-FFF2-40B4-BE49-F238E27FC236}">
                  <a16:creationId xmlns:a16="http://schemas.microsoft.com/office/drawing/2014/main" id="{6CE1CDC4-2189-4745-B949-40C8B52FB026}"/>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 name="Tinta 21">
              <a:extLst>
                <a:ext uri="{FF2B5EF4-FFF2-40B4-BE49-F238E27FC236}">
                  <a16:creationId xmlns:a16="http://schemas.microsoft.com/office/drawing/2014/main" id="{0F89AF11-260D-4203-9D44-DDC7E137CC33}"/>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3" name="Tinta 22">
              <a:extLst>
                <a:ext uri="{FF2B5EF4-FFF2-40B4-BE49-F238E27FC236}">
                  <a16:creationId xmlns:a16="http://schemas.microsoft.com/office/drawing/2014/main" id="{AF7F5067-5551-4833-BF56-B3D68A957DDC}"/>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4" name="Tinta 23">
              <a:extLst>
                <a:ext uri="{FF2B5EF4-FFF2-40B4-BE49-F238E27FC236}">
                  <a16:creationId xmlns:a16="http://schemas.microsoft.com/office/drawing/2014/main" id="{423EAC08-B8AB-4C5F-9E07-8E51BCFF89F1}"/>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5" name="Tinta 24">
              <a:extLst>
                <a:ext uri="{FF2B5EF4-FFF2-40B4-BE49-F238E27FC236}">
                  <a16:creationId xmlns:a16="http://schemas.microsoft.com/office/drawing/2014/main" id="{64725799-9561-4C73-A81D-C0F7B74C9CAE}"/>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6" name="Tinta 25">
              <a:extLst>
                <a:ext uri="{FF2B5EF4-FFF2-40B4-BE49-F238E27FC236}">
                  <a16:creationId xmlns:a16="http://schemas.microsoft.com/office/drawing/2014/main" id="{999BE225-8FBC-48C6-AD5E-98F3AA617B27}"/>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7" name="Tinta 26">
              <a:extLst>
                <a:ext uri="{FF2B5EF4-FFF2-40B4-BE49-F238E27FC236}">
                  <a16:creationId xmlns:a16="http://schemas.microsoft.com/office/drawing/2014/main" id="{432C2766-5F34-4F86-B17B-44B6924EB51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8" name="Tinta 27">
              <a:extLst>
                <a:ext uri="{FF2B5EF4-FFF2-40B4-BE49-F238E27FC236}">
                  <a16:creationId xmlns:a16="http://schemas.microsoft.com/office/drawing/2014/main" id="{53106903-9BA9-414A-BC7C-CEE4088D0B0F}"/>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9" name="Tinta 28">
              <a:extLst>
                <a:ext uri="{FF2B5EF4-FFF2-40B4-BE49-F238E27FC236}">
                  <a16:creationId xmlns:a16="http://schemas.microsoft.com/office/drawing/2014/main" id="{77FEDC37-5ADE-4506-B765-F629895EAB30}"/>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30" name="Tinta 29">
              <a:extLst>
                <a:ext uri="{FF2B5EF4-FFF2-40B4-BE49-F238E27FC236}">
                  <a16:creationId xmlns:a16="http://schemas.microsoft.com/office/drawing/2014/main" id="{8A500A85-92BA-4B12-AEA2-244A83E8C701}"/>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1" name="Tinta 30">
              <a:extLst>
                <a:ext uri="{FF2B5EF4-FFF2-40B4-BE49-F238E27FC236}">
                  <a16:creationId xmlns:a16="http://schemas.microsoft.com/office/drawing/2014/main" id="{8370DD35-AD8F-415B-A9CD-1452727928AF}"/>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32" name="Tinta 31">
              <a:extLst>
                <a:ext uri="{FF2B5EF4-FFF2-40B4-BE49-F238E27FC236}">
                  <a16:creationId xmlns:a16="http://schemas.microsoft.com/office/drawing/2014/main" id="{0554707C-2F17-49E4-924E-37D88C62BC81}"/>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3" name="Tinta 32">
              <a:extLst>
                <a:ext uri="{FF2B5EF4-FFF2-40B4-BE49-F238E27FC236}">
                  <a16:creationId xmlns:a16="http://schemas.microsoft.com/office/drawing/2014/main" id="{55DD7B2A-E856-4ACB-9B65-83FC305A3BA4}"/>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34" name="Tinta 33">
              <a:extLst>
                <a:ext uri="{FF2B5EF4-FFF2-40B4-BE49-F238E27FC236}">
                  <a16:creationId xmlns:a16="http://schemas.microsoft.com/office/drawing/2014/main" id="{E3F1FDE9-9A86-4B3D-9AFC-37EE0F669CF5}"/>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35" name="Tinta 34">
              <a:extLst>
                <a:ext uri="{FF2B5EF4-FFF2-40B4-BE49-F238E27FC236}">
                  <a16:creationId xmlns:a16="http://schemas.microsoft.com/office/drawing/2014/main" id="{E1A7960E-F055-4B03-9B0C-6528CF6E74DE}"/>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36" name="Tinta 35">
              <a:extLst>
                <a:ext uri="{FF2B5EF4-FFF2-40B4-BE49-F238E27FC236}">
                  <a16:creationId xmlns:a16="http://schemas.microsoft.com/office/drawing/2014/main" id="{7B25B1F8-93AA-44CB-B7FF-2F295902F034}"/>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37" name="Tinta 36">
              <a:extLst>
                <a:ext uri="{FF2B5EF4-FFF2-40B4-BE49-F238E27FC236}">
                  <a16:creationId xmlns:a16="http://schemas.microsoft.com/office/drawing/2014/main" id="{CBA1B56E-DAF3-4BEB-AB28-4E6B296A970E}"/>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38" name="Tinta 37">
              <a:extLst>
                <a:ext uri="{FF2B5EF4-FFF2-40B4-BE49-F238E27FC236}">
                  <a16:creationId xmlns:a16="http://schemas.microsoft.com/office/drawing/2014/main" id="{4CD05892-F6CC-4204-8339-EA2E8DEB166D}"/>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39" name="Tinta 38">
              <a:extLst>
                <a:ext uri="{FF2B5EF4-FFF2-40B4-BE49-F238E27FC236}">
                  <a16:creationId xmlns:a16="http://schemas.microsoft.com/office/drawing/2014/main" id="{52867322-18BA-40ED-9EF8-0BA5C27062BC}"/>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40" name="Tinta 39">
              <a:extLst>
                <a:ext uri="{FF2B5EF4-FFF2-40B4-BE49-F238E27FC236}">
                  <a16:creationId xmlns:a16="http://schemas.microsoft.com/office/drawing/2014/main" id="{21BA64F0-E71B-444C-8BAF-347630A07DCD}"/>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41" name="Tinta 40">
              <a:extLst>
                <a:ext uri="{FF2B5EF4-FFF2-40B4-BE49-F238E27FC236}">
                  <a16:creationId xmlns:a16="http://schemas.microsoft.com/office/drawing/2014/main" id="{6E711DC1-EE22-4EC7-A6D3-54457813E2EB}"/>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42" name="Tinta 41">
              <a:extLst>
                <a:ext uri="{FF2B5EF4-FFF2-40B4-BE49-F238E27FC236}">
                  <a16:creationId xmlns:a16="http://schemas.microsoft.com/office/drawing/2014/main" id="{4A67ECC8-0587-426F-92CE-6F23C03A810B}"/>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43" name="Tinta 42">
              <a:extLst>
                <a:ext uri="{FF2B5EF4-FFF2-40B4-BE49-F238E27FC236}">
                  <a16:creationId xmlns:a16="http://schemas.microsoft.com/office/drawing/2014/main" id="{8484223F-4093-4D40-9896-AFE6F42F9B49}"/>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44" name="Tinta 43">
              <a:extLst>
                <a:ext uri="{FF2B5EF4-FFF2-40B4-BE49-F238E27FC236}">
                  <a16:creationId xmlns:a16="http://schemas.microsoft.com/office/drawing/2014/main" id="{17705E01-981E-4BFE-9692-570721EF0F5C}"/>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45" name="Tinta 44">
              <a:extLst>
                <a:ext uri="{FF2B5EF4-FFF2-40B4-BE49-F238E27FC236}">
                  <a16:creationId xmlns:a16="http://schemas.microsoft.com/office/drawing/2014/main" id="{698CB45C-D14F-49D2-94C8-774FD9BD361F}"/>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46" name="Tinta 45">
              <a:extLst>
                <a:ext uri="{FF2B5EF4-FFF2-40B4-BE49-F238E27FC236}">
                  <a16:creationId xmlns:a16="http://schemas.microsoft.com/office/drawing/2014/main" id="{1B558FD2-00B2-4C82-9FC9-71D503550844}"/>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47" name="Tinta 46">
              <a:extLst>
                <a:ext uri="{FF2B5EF4-FFF2-40B4-BE49-F238E27FC236}">
                  <a16:creationId xmlns:a16="http://schemas.microsoft.com/office/drawing/2014/main" id="{2110DA48-5861-4260-9A23-0511BF0D83C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8" name="Tinta 47">
              <a:extLst>
                <a:ext uri="{FF2B5EF4-FFF2-40B4-BE49-F238E27FC236}">
                  <a16:creationId xmlns:a16="http://schemas.microsoft.com/office/drawing/2014/main" id="{09088B7E-4C6C-45D5-855E-53C91708341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49" name="Tinta 48">
              <a:extLst>
                <a:ext uri="{FF2B5EF4-FFF2-40B4-BE49-F238E27FC236}">
                  <a16:creationId xmlns:a16="http://schemas.microsoft.com/office/drawing/2014/main" id="{05884056-C818-4028-8FDC-23157C14C8D7}"/>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50" name="Tinta 49">
              <a:extLst>
                <a:ext uri="{FF2B5EF4-FFF2-40B4-BE49-F238E27FC236}">
                  <a16:creationId xmlns:a16="http://schemas.microsoft.com/office/drawing/2014/main" id="{D251AED1-B35D-4CCE-889E-32385251720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51" name="Tinta 50">
              <a:extLst>
                <a:ext uri="{FF2B5EF4-FFF2-40B4-BE49-F238E27FC236}">
                  <a16:creationId xmlns:a16="http://schemas.microsoft.com/office/drawing/2014/main" id="{47171AF8-2E13-4966-83EA-B1A658BD6F6F}"/>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52" name="Tinta 51">
              <a:extLst>
                <a:ext uri="{FF2B5EF4-FFF2-40B4-BE49-F238E27FC236}">
                  <a16:creationId xmlns:a16="http://schemas.microsoft.com/office/drawing/2014/main" id="{A5C24D04-DD56-4A4B-842D-5A216AFA21A7}"/>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53" name="Tinta 52">
              <a:extLst>
                <a:ext uri="{FF2B5EF4-FFF2-40B4-BE49-F238E27FC236}">
                  <a16:creationId xmlns:a16="http://schemas.microsoft.com/office/drawing/2014/main" id="{DAF796C4-39BB-447B-802C-143D412CE3E5}"/>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54" name="Tinta 53">
              <a:extLst>
                <a:ext uri="{FF2B5EF4-FFF2-40B4-BE49-F238E27FC236}">
                  <a16:creationId xmlns:a16="http://schemas.microsoft.com/office/drawing/2014/main" id="{0B92ED3A-AEED-4388-9991-BCC99F865C30}"/>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55" name="Tinta 54">
              <a:extLst>
                <a:ext uri="{FF2B5EF4-FFF2-40B4-BE49-F238E27FC236}">
                  <a16:creationId xmlns:a16="http://schemas.microsoft.com/office/drawing/2014/main" id="{16263468-6313-44C7-B4D1-442BF53AD021}"/>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56" name="Tinta 55">
              <a:extLst>
                <a:ext uri="{FF2B5EF4-FFF2-40B4-BE49-F238E27FC236}">
                  <a16:creationId xmlns:a16="http://schemas.microsoft.com/office/drawing/2014/main" id="{5D13859A-F334-4C0E-B392-92BFF5D76435}"/>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57" name="Tinta 56">
              <a:extLst>
                <a:ext uri="{FF2B5EF4-FFF2-40B4-BE49-F238E27FC236}">
                  <a16:creationId xmlns:a16="http://schemas.microsoft.com/office/drawing/2014/main" id="{1973299F-0139-4DD6-9BB0-00F95BC04EE1}"/>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58" name="Tinta 57">
              <a:extLst>
                <a:ext uri="{FF2B5EF4-FFF2-40B4-BE49-F238E27FC236}">
                  <a16:creationId xmlns:a16="http://schemas.microsoft.com/office/drawing/2014/main" id="{B74C257A-A509-45C5-AC74-E3BAF73DDA19}"/>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59" name="Tinta 58">
              <a:extLst>
                <a:ext uri="{FF2B5EF4-FFF2-40B4-BE49-F238E27FC236}">
                  <a16:creationId xmlns:a16="http://schemas.microsoft.com/office/drawing/2014/main" id="{739E3942-9B1B-4E44-BA33-14E697AC9B24}"/>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0" name="Tinta 59">
              <a:extLst>
                <a:ext uri="{FF2B5EF4-FFF2-40B4-BE49-F238E27FC236}">
                  <a16:creationId xmlns:a16="http://schemas.microsoft.com/office/drawing/2014/main" id="{6B7DDCC2-6AFF-4983-A3FD-914B7948F05F}"/>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61" name="Tinta 60">
              <a:extLst>
                <a:ext uri="{FF2B5EF4-FFF2-40B4-BE49-F238E27FC236}">
                  <a16:creationId xmlns:a16="http://schemas.microsoft.com/office/drawing/2014/main" id="{95072DD7-F6AF-4F43-8F25-539E1C726B2A}"/>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62" name="Tinta 61">
              <a:extLst>
                <a:ext uri="{FF2B5EF4-FFF2-40B4-BE49-F238E27FC236}">
                  <a16:creationId xmlns:a16="http://schemas.microsoft.com/office/drawing/2014/main" id="{5357EDD4-1477-4423-924A-0FA8A0DE095B}"/>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63" name="Tinta 62">
              <a:extLst>
                <a:ext uri="{FF2B5EF4-FFF2-40B4-BE49-F238E27FC236}">
                  <a16:creationId xmlns:a16="http://schemas.microsoft.com/office/drawing/2014/main" id="{DE2E2FE6-0007-4360-9C18-FA76976EBD48}"/>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64" name="Tinta 63">
              <a:extLst>
                <a:ext uri="{FF2B5EF4-FFF2-40B4-BE49-F238E27FC236}">
                  <a16:creationId xmlns:a16="http://schemas.microsoft.com/office/drawing/2014/main" id="{23BDE8C2-1BA0-4838-93C4-146011ED7AD4}"/>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65" name="Tinta 64">
              <a:extLst>
                <a:ext uri="{FF2B5EF4-FFF2-40B4-BE49-F238E27FC236}">
                  <a16:creationId xmlns:a16="http://schemas.microsoft.com/office/drawing/2014/main" id="{D785932B-001B-4068-BA6D-BCB38779ECE0}"/>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wsDr>
</file>

<file path=xl/drawings/drawing13.xml><?xml version="1.0" encoding="utf-8"?>
<xdr:wsDr xmlns:xdr="http://schemas.openxmlformats.org/drawingml/2006/spreadsheetDrawing" xmlns:a="http://schemas.openxmlformats.org/drawingml/2006/main">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id="{C8F6C8F7-5806-4348-958A-2AAA5FDEBAA4}"/>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3" name="Tinta 2">
              <a:extLst>
                <a:ext uri="{FF2B5EF4-FFF2-40B4-BE49-F238E27FC236}">
                  <a16:creationId xmlns:a16="http://schemas.microsoft.com/office/drawing/2014/main" id="{471322B0-EC8F-4AE5-A491-2A8EC76C3D01}"/>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4" name="Tinta 3">
              <a:extLst>
                <a:ext uri="{FF2B5EF4-FFF2-40B4-BE49-F238E27FC236}">
                  <a16:creationId xmlns:a16="http://schemas.microsoft.com/office/drawing/2014/main" id="{DA067088-8C3E-40D1-B25B-256B1A2FAF3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5" name="Tinta 4">
              <a:extLst>
                <a:ext uri="{FF2B5EF4-FFF2-40B4-BE49-F238E27FC236}">
                  <a16:creationId xmlns:a16="http://schemas.microsoft.com/office/drawing/2014/main" id="{A6FAD638-60E5-43F0-80E9-18EAA5A41D2D}"/>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6" name="Tinta 5">
              <a:extLst>
                <a:ext uri="{FF2B5EF4-FFF2-40B4-BE49-F238E27FC236}">
                  <a16:creationId xmlns:a16="http://schemas.microsoft.com/office/drawing/2014/main" id="{5DCC4084-138C-4478-9F44-314168344C33}"/>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7" name="Tinta 6">
              <a:extLst>
                <a:ext uri="{FF2B5EF4-FFF2-40B4-BE49-F238E27FC236}">
                  <a16:creationId xmlns:a16="http://schemas.microsoft.com/office/drawing/2014/main" id="{71D94148-B61B-42E7-B917-7E3A1AD2E695}"/>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8" name="Tinta 7">
              <a:extLst>
                <a:ext uri="{FF2B5EF4-FFF2-40B4-BE49-F238E27FC236}">
                  <a16:creationId xmlns:a16="http://schemas.microsoft.com/office/drawing/2014/main" id="{38DE0EE0-AD32-4C7C-BA3D-CA38386543BF}"/>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9" name="Tinta 8">
              <a:extLst>
                <a:ext uri="{FF2B5EF4-FFF2-40B4-BE49-F238E27FC236}">
                  <a16:creationId xmlns:a16="http://schemas.microsoft.com/office/drawing/2014/main" id="{F310EB3A-870E-4A9E-B5E4-29330C645CDB}"/>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0" name="Tinta 9">
              <a:extLst>
                <a:ext uri="{FF2B5EF4-FFF2-40B4-BE49-F238E27FC236}">
                  <a16:creationId xmlns:a16="http://schemas.microsoft.com/office/drawing/2014/main" id="{306488E0-E902-4D50-A5FE-45C4FB4B0C46}"/>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1" name="Tinta 10">
              <a:extLst>
                <a:ext uri="{FF2B5EF4-FFF2-40B4-BE49-F238E27FC236}">
                  <a16:creationId xmlns:a16="http://schemas.microsoft.com/office/drawing/2014/main" id="{0C334FE4-4B17-4A08-99F7-0FA8A7342688}"/>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 name="Tinta 11">
              <a:extLst>
                <a:ext uri="{FF2B5EF4-FFF2-40B4-BE49-F238E27FC236}">
                  <a16:creationId xmlns:a16="http://schemas.microsoft.com/office/drawing/2014/main" id="{29F25E06-CCAB-4C97-99AA-5181EC9803E7}"/>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 name="Tinta 12">
              <a:extLst>
                <a:ext uri="{FF2B5EF4-FFF2-40B4-BE49-F238E27FC236}">
                  <a16:creationId xmlns:a16="http://schemas.microsoft.com/office/drawing/2014/main" id="{647C4F61-AB56-4B0D-9A46-C6B525D4C137}"/>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4" name="Tinta 13">
              <a:extLst>
                <a:ext uri="{FF2B5EF4-FFF2-40B4-BE49-F238E27FC236}">
                  <a16:creationId xmlns:a16="http://schemas.microsoft.com/office/drawing/2014/main" id="{D8315E51-8470-43ED-AA8D-01BEAF8AEA3A}"/>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5" name="Tinta 14">
              <a:extLst>
                <a:ext uri="{FF2B5EF4-FFF2-40B4-BE49-F238E27FC236}">
                  <a16:creationId xmlns:a16="http://schemas.microsoft.com/office/drawing/2014/main" id="{176657DD-D7F1-4752-875A-2D4C7B1AEA6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6" name="Tinta 15">
              <a:extLst>
                <a:ext uri="{FF2B5EF4-FFF2-40B4-BE49-F238E27FC236}">
                  <a16:creationId xmlns:a16="http://schemas.microsoft.com/office/drawing/2014/main" id="{008B9174-FD37-4097-86DE-B01E4E06106F}"/>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7" name="Tinta 16">
              <a:extLst>
                <a:ext uri="{FF2B5EF4-FFF2-40B4-BE49-F238E27FC236}">
                  <a16:creationId xmlns:a16="http://schemas.microsoft.com/office/drawing/2014/main" id="{6195821E-E20A-44BE-A6B8-226179B7DC7F}"/>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8" name="Tinta 17">
              <a:extLst>
                <a:ext uri="{FF2B5EF4-FFF2-40B4-BE49-F238E27FC236}">
                  <a16:creationId xmlns:a16="http://schemas.microsoft.com/office/drawing/2014/main" id="{6F2845B1-F609-45E1-86D9-17DEC3FC9E21}"/>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9" name="Tinta 18">
              <a:extLst>
                <a:ext uri="{FF2B5EF4-FFF2-40B4-BE49-F238E27FC236}">
                  <a16:creationId xmlns:a16="http://schemas.microsoft.com/office/drawing/2014/main" id="{7E5D2850-410E-4906-AF90-FB9F53C8B68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 name="Tinta 19">
              <a:extLst>
                <a:ext uri="{FF2B5EF4-FFF2-40B4-BE49-F238E27FC236}">
                  <a16:creationId xmlns:a16="http://schemas.microsoft.com/office/drawing/2014/main" id="{521882A7-788E-45B7-8C7A-4D3F55EB8E7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1" name="Tinta 20">
              <a:extLst>
                <a:ext uri="{FF2B5EF4-FFF2-40B4-BE49-F238E27FC236}">
                  <a16:creationId xmlns:a16="http://schemas.microsoft.com/office/drawing/2014/main" id="{2F865811-294E-4812-B065-0A49FFB804C8}"/>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 name="Tinta 21">
              <a:extLst>
                <a:ext uri="{FF2B5EF4-FFF2-40B4-BE49-F238E27FC236}">
                  <a16:creationId xmlns:a16="http://schemas.microsoft.com/office/drawing/2014/main" id="{DB1E7885-502D-4E2C-B071-2BDDA3B1C655}"/>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3" name="Tinta 22">
              <a:extLst>
                <a:ext uri="{FF2B5EF4-FFF2-40B4-BE49-F238E27FC236}">
                  <a16:creationId xmlns:a16="http://schemas.microsoft.com/office/drawing/2014/main" id="{FFBFBD30-6F83-49D4-96E1-44B7ADDAA86A}"/>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4" name="Tinta 23">
              <a:extLst>
                <a:ext uri="{FF2B5EF4-FFF2-40B4-BE49-F238E27FC236}">
                  <a16:creationId xmlns:a16="http://schemas.microsoft.com/office/drawing/2014/main" id="{35566B9D-6DDC-440D-A2AC-C733F0B47B52}"/>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5" name="Tinta 24">
              <a:extLst>
                <a:ext uri="{FF2B5EF4-FFF2-40B4-BE49-F238E27FC236}">
                  <a16:creationId xmlns:a16="http://schemas.microsoft.com/office/drawing/2014/main" id="{43F6826E-3319-49DB-AA81-FD56D12F9FC5}"/>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6" name="Tinta 25">
              <a:extLst>
                <a:ext uri="{FF2B5EF4-FFF2-40B4-BE49-F238E27FC236}">
                  <a16:creationId xmlns:a16="http://schemas.microsoft.com/office/drawing/2014/main" id="{5E4D9C31-E126-4DA3-B034-E6AE7A7978EE}"/>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7" name="Tinta 26">
              <a:extLst>
                <a:ext uri="{FF2B5EF4-FFF2-40B4-BE49-F238E27FC236}">
                  <a16:creationId xmlns:a16="http://schemas.microsoft.com/office/drawing/2014/main" id="{16A0F1A5-4223-4CDC-B190-04843002121D}"/>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8" name="Tinta 27">
              <a:extLst>
                <a:ext uri="{FF2B5EF4-FFF2-40B4-BE49-F238E27FC236}">
                  <a16:creationId xmlns:a16="http://schemas.microsoft.com/office/drawing/2014/main" id="{5F9EE289-E548-48EE-BAD7-FC821668B7B2}"/>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9" name="Tinta 28">
              <a:extLst>
                <a:ext uri="{FF2B5EF4-FFF2-40B4-BE49-F238E27FC236}">
                  <a16:creationId xmlns:a16="http://schemas.microsoft.com/office/drawing/2014/main" id="{7B52BCB6-E53A-4105-B79B-36AF8C5ABED9}"/>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30" name="Tinta 29">
              <a:extLst>
                <a:ext uri="{FF2B5EF4-FFF2-40B4-BE49-F238E27FC236}">
                  <a16:creationId xmlns:a16="http://schemas.microsoft.com/office/drawing/2014/main" id="{FA57E623-5360-4FCD-A668-01F10B8AC781}"/>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1" name="Tinta 30">
              <a:extLst>
                <a:ext uri="{FF2B5EF4-FFF2-40B4-BE49-F238E27FC236}">
                  <a16:creationId xmlns:a16="http://schemas.microsoft.com/office/drawing/2014/main" id="{557C587B-8179-4B61-999F-28DA168C24A5}"/>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32" name="Tinta 31">
              <a:extLst>
                <a:ext uri="{FF2B5EF4-FFF2-40B4-BE49-F238E27FC236}">
                  <a16:creationId xmlns:a16="http://schemas.microsoft.com/office/drawing/2014/main" id="{3131184A-A429-4732-B7EA-595AE7CA81F5}"/>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3" name="Tinta 32">
              <a:extLst>
                <a:ext uri="{FF2B5EF4-FFF2-40B4-BE49-F238E27FC236}">
                  <a16:creationId xmlns:a16="http://schemas.microsoft.com/office/drawing/2014/main" id="{4D1499D8-DE86-4022-89D8-A91659F20349}"/>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34" name="Tinta 33">
              <a:extLst>
                <a:ext uri="{FF2B5EF4-FFF2-40B4-BE49-F238E27FC236}">
                  <a16:creationId xmlns:a16="http://schemas.microsoft.com/office/drawing/2014/main" id="{383650CC-0FA8-4691-96EF-A6092DB34D97}"/>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35" name="Tinta 34">
              <a:extLst>
                <a:ext uri="{FF2B5EF4-FFF2-40B4-BE49-F238E27FC236}">
                  <a16:creationId xmlns:a16="http://schemas.microsoft.com/office/drawing/2014/main" id="{D6AFF23C-B9D2-4F32-B66F-4A10D09A0205}"/>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36" name="Tinta 35">
              <a:extLst>
                <a:ext uri="{FF2B5EF4-FFF2-40B4-BE49-F238E27FC236}">
                  <a16:creationId xmlns:a16="http://schemas.microsoft.com/office/drawing/2014/main" id="{2BF268E6-1CF4-4F77-8724-A8CC4A90F373}"/>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37" name="Tinta 36">
              <a:extLst>
                <a:ext uri="{FF2B5EF4-FFF2-40B4-BE49-F238E27FC236}">
                  <a16:creationId xmlns:a16="http://schemas.microsoft.com/office/drawing/2014/main" id="{7BB53117-A4FF-4B92-87A7-2256DE9D1F9C}"/>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38" name="Tinta 37">
              <a:extLst>
                <a:ext uri="{FF2B5EF4-FFF2-40B4-BE49-F238E27FC236}">
                  <a16:creationId xmlns:a16="http://schemas.microsoft.com/office/drawing/2014/main" id="{AAA18F38-7F32-465D-B069-B8152A83AEC1}"/>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39" name="Tinta 38">
              <a:extLst>
                <a:ext uri="{FF2B5EF4-FFF2-40B4-BE49-F238E27FC236}">
                  <a16:creationId xmlns:a16="http://schemas.microsoft.com/office/drawing/2014/main" id="{2B2BA7DB-495F-4941-B224-EADFCF7FEDDF}"/>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40" name="Tinta 39">
              <a:extLst>
                <a:ext uri="{FF2B5EF4-FFF2-40B4-BE49-F238E27FC236}">
                  <a16:creationId xmlns:a16="http://schemas.microsoft.com/office/drawing/2014/main" id="{C8CB78D1-AF95-47FD-A4A7-23BC51B396FE}"/>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41" name="Tinta 40">
              <a:extLst>
                <a:ext uri="{FF2B5EF4-FFF2-40B4-BE49-F238E27FC236}">
                  <a16:creationId xmlns:a16="http://schemas.microsoft.com/office/drawing/2014/main" id="{4402D699-2E03-4B97-82A8-3B82DAFD8CD2}"/>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42" name="Tinta 41">
              <a:extLst>
                <a:ext uri="{FF2B5EF4-FFF2-40B4-BE49-F238E27FC236}">
                  <a16:creationId xmlns:a16="http://schemas.microsoft.com/office/drawing/2014/main" id="{D4F19CFC-0D69-4F58-A631-813676F1C1B5}"/>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43" name="Tinta 42">
              <a:extLst>
                <a:ext uri="{FF2B5EF4-FFF2-40B4-BE49-F238E27FC236}">
                  <a16:creationId xmlns:a16="http://schemas.microsoft.com/office/drawing/2014/main" id="{37700E5F-5702-4E28-A8DF-3A0B0CC9908F}"/>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44" name="Tinta 43">
              <a:extLst>
                <a:ext uri="{FF2B5EF4-FFF2-40B4-BE49-F238E27FC236}">
                  <a16:creationId xmlns:a16="http://schemas.microsoft.com/office/drawing/2014/main" id="{22AA3EDF-F6E2-4BD2-8C79-BA55C974D8B2}"/>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45" name="Tinta 44">
              <a:extLst>
                <a:ext uri="{FF2B5EF4-FFF2-40B4-BE49-F238E27FC236}">
                  <a16:creationId xmlns:a16="http://schemas.microsoft.com/office/drawing/2014/main" id="{7D3AF394-976E-4BF9-B9CD-10CF19F56AB7}"/>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46" name="Tinta 45">
              <a:extLst>
                <a:ext uri="{FF2B5EF4-FFF2-40B4-BE49-F238E27FC236}">
                  <a16:creationId xmlns:a16="http://schemas.microsoft.com/office/drawing/2014/main" id="{CB2F07A4-46CA-43AE-A38B-D015F2525F3B}"/>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47" name="Tinta 46">
              <a:extLst>
                <a:ext uri="{FF2B5EF4-FFF2-40B4-BE49-F238E27FC236}">
                  <a16:creationId xmlns:a16="http://schemas.microsoft.com/office/drawing/2014/main" id="{9A5AC64F-7C5C-4CE6-B154-8AB5E6D1385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8" name="Tinta 47">
              <a:extLst>
                <a:ext uri="{FF2B5EF4-FFF2-40B4-BE49-F238E27FC236}">
                  <a16:creationId xmlns:a16="http://schemas.microsoft.com/office/drawing/2014/main" id="{F77B95FF-4C95-407A-8CAC-18690680C30C}"/>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49" name="Tinta 48">
              <a:extLst>
                <a:ext uri="{FF2B5EF4-FFF2-40B4-BE49-F238E27FC236}">
                  <a16:creationId xmlns:a16="http://schemas.microsoft.com/office/drawing/2014/main" id="{250220CC-0891-4527-AA24-028436AE007C}"/>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50" name="Tinta 49">
              <a:extLst>
                <a:ext uri="{FF2B5EF4-FFF2-40B4-BE49-F238E27FC236}">
                  <a16:creationId xmlns:a16="http://schemas.microsoft.com/office/drawing/2014/main" id="{60D9A602-2379-4BBB-B484-9F5066712E0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51" name="Tinta 50">
              <a:extLst>
                <a:ext uri="{FF2B5EF4-FFF2-40B4-BE49-F238E27FC236}">
                  <a16:creationId xmlns:a16="http://schemas.microsoft.com/office/drawing/2014/main" id="{7E0497DD-63C3-4F11-AB8C-22E7EBFBC156}"/>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52" name="Tinta 51">
              <a:extLst>
                <a:ext uri="{FF2B5EF4-FFF2-40B4-BE49-F238E27FC236}">
                  <a16:creationId xmlns:a16="http://schemas.microsoft.com/office/drawing/2014/main" id="{90E9D003-0762-4650-807D-85CF440503F1}"/>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53" name="Tinta 52">
              <a:extLst>
                <a:ext uri="{FF2B5EF4-FFF2-40B4-BE49-F238E27FC236}">
                  <a16:creationId xmlns:a16="http://schemas.microsoft.com/office/drawing/2014/main" id="{0AC2B9E1-B7A4-4A91-93CC-6AAC64684E16}"/>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54" name="Tinta 53">
              <a:extLst>
                <a:ext uri="{FF2B5EF4-FFF2-40B4-BE49-F238E27FC236}">
                  <a16:creationId xmlns:a16="http://schemas.microsoft.com/office/drawing/2014/main" id="{0C1AB93C-BD3E-48C9-8ED1-47E40D738570}"/>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55" name="Tinta 54">
              <a:extLst>
                <a:ext uri="{FF2B5EF4-FFF2-40B4-BE49-F238E27FC236}">
                  <a16:creationId xmlns:a16="http://schemas.microsoft.com/office/drawing/2014/main" id="{77280F9B-C682-4138-8251-39392F489A9A}"/>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56" name="Tinta 55">
              <a:extLst>
                <a:ext uri="{FF2B5EF4-FFF2-40B4-BE49-F238E27FC236}">
                  <a16:creationId xmlns:a16="http://schemas.microsoft.com/office/drawing/2014/main" id="{8925D8A8-663E-43AC-A209-CA4F980640A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57" name="Tinta 56">
              <a:extLst>
                <a:ext uri="{FF2B5EF4-FFF2-40B4-BE49-F238E27FC236}">
                  <a16:creationId xmlns:a16="http://schemas.microsoft.com/office/drawing/2014/main" id="{B02AB00C-AF0C-4BFE-A8BF-0B12FCE6B76D}"/>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58" name="Tinta 57">
              <a:extLst>
                <a:ext uri="{FF2B5EF4-FFF2-40B4-BE49-F238E27FC236}">
                  <a16:creationId xmlns:a16="http://schemas.microsoft.com/office/drawing/2014/main" id="{FF0AE3BF-4EEA-4EB0-BE7E-644BDE4E2F0F}"/>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59" name="Tinta 58">
              <a:extLst>
                <a:ext uri="{FF2B5EF4-FFF2-40B4-BE49-F238E27FC236}">
                  <a16:creationId xmlns:a16="http://schemas.microsoft.com/office/drawing/2014/main" id="{F9F72988-B053-411C-83A4-3F75070B8373}"/>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0" name="Tinta 59">
              <a:extLst>
                <a:ext uri="{FF2B5EF4-FFF2-40B4-BE49-F238E27FC236}">
                  <a16:creationId xmlns:a16="http://schemas.microsoft.com/office/drawing/2014/main" id="{73C0922E-8B18-4DB7-AB2E-F073CBCFC8F2}"/>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61" name="Tinta 60">
              <a:extLst>
                <a:ext uri="{FF2B5EF4-FFF2-40B4-BE49-F238E27FC236}">
                  <a16:creationId xmlns:a16="http://schemas.microsoft.com/office/drawing/2014/main" id="{98726E85-4C83-4568-A40B-B2E9AD66257C}"/>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62" name="Tinta 61">
              <a:extLst>
                <a:ext uri="{FF2B5EF4-FFF2-40B4-BE49-F238E27FC236}">
                  <a16:creationId xmlns:a16="http://schemas.microsoft.com/office/drawing/2014/main" id="{C1F4B774-1529-4B63-806C-77D48A8BD2BF}"/>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63" name="Tinta 62">
              <a:extLst>
                <a:ext uri="{FF2B5EF4-FFF2-40B4-BE49-F238E27FC236}">
                  <a16:creationId xmlns:a16="http://schemas.microsoft.com/office/drawing/2014/main" id="{65D9CD85-7F05-4C79-A265-5A37CF7A9EEB}"/>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64" name="Tinta 63">
              <a:extLst>
                <a:ext uri="{FF2B5EF4-FFF2-40B4-BE49-F238E27FC236}">
                  <a16:creationId xmlns:a16="http://schemas.microsoft.com/office/drawing/2014/main" id="{BB94276D-053B-4160-B789-4DD9A229D754}"/>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65" name="Tinta 64">
              <a:extLst>
                <a:ext uri="{FF2B5EF4-FFF2-40B4-BE49-F238E27FC236}">
                  <a16:creationId xmlns:a16="http://schemas.microsoft.com/office/drawing/2014/main" id="{C0658167-DD54-4394-96F0-BF284DCD299B}"/>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wsDr>
</file>

<file path=xl/drawings/drawing14.xml><?xml version="1.0" encoding="utf-8"?>
<xdr:wsDr xmlns:xdr="http://schemas.openxmlformats.org/drawingml/2006/spreadsheetDrawing" xmlns:a="http://schemas.openxmlformats.org/drawingml/2006/main">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id="{DC2A5FAE-A273-4AED-9BBF-5F1D1B0B7E93}"/>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3" name="Tinta 2">
              <a:extLst>
                <a:ext uri="{FF2B5EF4-FFF2-40B4-BE49-F238E27FC236}">
                  <a16:creationId xmlns:a16="http://schemas.microsoft.com/office/drawing/2014/main" id="{90F57AD3-5BE9-45F9-819F-3A7C14934A26}"/>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4" name="Tinta 3">
              <a:extLst>
                <a:ext uri="{FF2B5EF4-FFF2-40B4-BE49-F238E27FC236}">
                  <a16:creationId xmlns:a16="http://schemas.microsoft.com/office/drawing/2014/main" id="{B0112F35-0943-4420-BCE1-C5D4829AD21D}"/>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5" name="Tinta 4">
              <a:extLst>
                <a:ext uri="{FF2B5EF4-FFF2-40B4-BE49-F238E27FC236}">
                  <a16:creationId xmlns:a16="http://schemas.microsoft.com/office/drawing/2014/main" id="{F380F485-96E4-486D-AA0B-88F6A465B78E}"/>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6" name="Tinta 5">
              <a:extLst>
                <a:ext uri="{FF2B5EF4-FFF2-40B4-BE49-F238E27FC236}">
                  <a16:creationId xmlns:a16="http://schemas.microsoft.com/office/drawing/2014/main" id="{C57BC669-29AC-4893-995F-2C651F14879D}"/>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7" name="Tinta 6">
              <a:extLst>
                <a:ext uri="{FF2B5EF4-FFF2-40B4-BE49-F238E27FC236}">
                  <a16:creationId xmlns:a16="http://schemas.microsoft.com/office/drawing/2014/main" id="{8DC24AC2-8AE9-462B-A8EE-4AFBDA318D75}"/>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8" name="Tinta 7">
              <a:extLst>
                <a:ext uri="{FF2B5EF4-FFF2-40B4-BE49-F238E27FC236}">
                  <a16:creationId xmlns:a16="http://schemas.microsoft.com/office/drawing/2014/main" id="{B650E6DB-5D0F-4E9F-9EB4-D2BBC96777E1}"/>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9" name="Tinta 8">
              <a:extLst>
                <a:ext uri="{FF2B5EF4-FFF2-40B4-BE49-F238E27FC236}">
                  <a16:creationId xmlns:a16="http://schemas.microsoft.com/office/drawing/2014/main" id="{D8279B97-CCD4-476F-8D0A-8BF4D2A25A7C}"/>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0" name="Tinta 9">
              <a:extLst>
                <a:ext uri="{FF2B5EF4-FFF2-40B4-BE49-F238E27FC236}">
                  <a16:creationId xmlns:a16="http://schemas.microsoft.com/office/drawing/2014/main" id="{C06F15F1-2156-41F1-A4EE-7EF36100B8F0}"/>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1" name="Tinta 10">
              <a:extLst>
                <a:ext uri="{FF2B5EF4-FFF2-40B4-BE49-F238E27FC236}">
                  <a16:creationId xmlns:a16="http://schemas.microsoft.com/office/drawing/2014/main" id="{D9FC655F-C1A2-424D-A9F3-8F157A4E4757}"/>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 name="Tinta 11">
              <a:extLst>
                <a:ext uri="{FF2B5EF4-FFF2-40B4-BE49-F238E27FC236}">
                  <a16:creationId xmlns:a16="http://schemas.microsoft.com/office/drawing/2014/main" id="{84986CCF-3E63-45FF-BB11-5B59FA4B65B1}"/>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 name="Tinta 12">
              <a:extLst>
                <a:ext uri="{FF2B5EF4-FFF2-40B4-BE49-F238E27FC236}">
                  <a16:creationId xmlns:a16="http://schemas.microsoft.com/office/drawing/2014/main" id="{396C13B1-1012-4286-9CF4-758F74B00A23}"/>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4" name="Tinta 13">
              <a:extLst>
                <a:ext uri="{FF2B5EF4-FFF2-40B4-BE49-F238E27FC236}">
                  <a16:creationId xmlns:a16="http://schemas.microsoft.com/office/drawing/2014/main" id="{84B6AE91-231C-400A-95F5-E658EA715B5E}"/>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5" name="Tinta 14">
              <a:extLst>
                <a:ext uri="{FF2B5EF4-FFF2-40B4-BE49-F238E27FC236}">
                  <a16:creationId xmlns:a16="http://schemas.microsoft.com/office/drawing/2014/main" id="{F49C965D-D916-467A-9520-C9FE82DFA7F1}"/>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6" name="Tinta 15">
              <a:extLst>
                <a:ext uri="{FF2B5EF4-FFF2-40B4-BE49-F238E27FC236}">
                  <a16:creationId xmlns:a16="http://schemas.microsoft.com/office/drawing/2014/main" id="{649F2AB8-B42B-454D-B38C-A3E38E98F0B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7" name="Tinta 16">
              <a:extLst>
                <a:ext uri="{FF2B5EF4-FFF2-40B4-BE49-F238E27FC236}">
                  <a16:creationId xmlns:a16="http://schemas.microsoft.com/office/drawing/2014/main" id="{7E95D57D-3777-4D77-AB0A-477E2A514FD0}"/>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8" name="Tinta 17">
              <a:extLst>
                <a:ext uri="{FF2B5EF4-FFF2-40B4-BE49-F238E27FC236}">
                  <a16:creationId xmlns:a16="http://schemas.microsoft.com/office/drawing/2014/main" id="{55A555A0-B1AE-448A-A1AD-6C692CB0B1D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9" name="Tinta 18">
              <a:extLst>
                <a:ext uri="{FF2B5EF4-FFF2-40B4-BE49-F238E27FC236}">
                  <a16:creationId xmlns:a16="http://schemas.microsoft.com/office/drawing/2014/main" id="{65BD6FD5-B53F-4DD9-9134-23EC7E9A365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 name="Tinta 19">
              <a:extLst>
                <a:ext uri="{FF2B5EF4-FFF2-40B4-BE49-F238E27FC236}">
                  <a16:creationId xmlns:a16="http://schemas.microsoft.com/office/drawing/2014/main" id="{E011F246-4791-41F5-AFEA-E329EABD961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1" name="Tinta 20">
              <a:extLst>
                <a:ext uri="{FF2B5EF4-FFF2-40B4-BE49-F238E27FC236}">
                  <a16:creationId xmlns:a16="http://schemas.microsoft.com/office/drawing/2014/main" id="{7CD64D94-A94C-4FA2-A581-37A54C71DD3B}"/>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 name="Tinta 21">
              <a:extLst>
                <a:ext uri="{FF2B5EF4-FFF2-40B4-BE49-F238E27FC236}">
                  <a16:creationId xmlns:a16="http://schemas.microsoft.com/office/drawing/2014/main" id="{72DAF3BB-B36F-450E-828F-03C6DC6FC8B8}"/>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3" name="Tinta 22">
              <a:extLst>
                <a:ext uri="{FF2B5EF4-FFF2-40B4-BE49-F238E27FC236}">
                  <a16:creationId xmlns:a16="http://schemas.microsoft.com/office/drawing/2014/main" id="{BC9EC994-CC27-4CEB-9456-08561164685F}"/>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4" name="Tinta 23">
              <a:extLst>
                <a:ext uri="{FF2B5EF4-FFF2-40B4-BE49-F238E27FC236}">
                  <a16:creationId xmlns:a16="http://schemas.microsoft.com/office/drawing/2014/main" id="{88159161-DEDE-44F6-844D-71E7DB2B6BA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5" name="Tinta 24">
              <a:extLst>
                <a:ext uri="{FF2B5EF4-FFF2-40B4-BE49-F238E27FC236}">
                  <a16:creationId xmlns:a16="http://schemas.microsoft.com/office/drawing/2014/main" id="{286C2765-8FD5-4DE0-A35D-82EDC31DD5E4}"/>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6" name="Tinta 25">
              <a:extLst>
                <a:ext uri="{FF2B5EF4-FFF2-40B4-BE49-F238E27FC236}">
                  <a16:creationId xmlns:a16="http://schemas.microsoft.com/office/drawing/2014/main" id="{8A7252C7-F4C8-46AA-A423-1C6E04D19CA0}"/>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7" name="Tinta 26">
              <a:extLst>
                <a:ext uri="{FF2B5EF4-FFF2-40B4-BE49-F238E27FC236}">
                  <a16:creationId xmlns:a16="http://schemas.microsoft.com/office/drawing/2014/main" id="{CC9B076B-82D1-498B-8876-B23305BE8D9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8" name="Tinta 27">
              <a:extLst>
                <a:ext uri="{FF2B5EF4-FFF2-40B4-BE49-F238E27FC236}">
                  <a16:creationId xmlns:a16="http://schemas.microsoft.com/office/drawing/2014/main" id="{BF1C3193-AF35-44F4-8EB7-89A13364CD9D}"/>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9" name="Tinta 28">
              <a:extLst>
                <a:ext uri="{FF2B5EF4-FFF2-40B4-BE49-F238E27FC236}">
                  <a16:creationId xmlns:a16="http://schemas.microsoft.com/office/drawing/2014/main" id="{FCA59058-67E0-4B8C-BA01-C3F83A16B23E}"/>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30" name="Tinta 29">
              <a:extLst>
                <a:ext uri="{FF2B5EF4-FFF2-40B4-BE49-F238E27FC236}">
                  <a16:creationId xmlns:a16="http://schemas.microsoft.com/office/drawing/2014/main" id="{87A6B1FB-E3D9-4078-93A3-EFD41D0EE8DB}"/>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1" name="Tinta 30">
              <a:extLst>
                <a:ext uri="{FF2B5EF4-FFF2-40B4-BE49-F238E27FC236}">
                  <a16:creationId xmlns:a16="http://schemas.microsoft.com/office/drawing/2014/main" id="{F4099848-9925-488C-869E-F54858E04344}"/>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32" name="Tinta 31">
              <a:extLst>
                <a:ext uri="{FF2B5EF4-FFF2-40B4-BE49-F238E27FC236}">
                  <a16:creationId xmlns:a16="http://schemas.microsoft.com/office/drawing/2014/main" id="{A683136F-4CC3-4637-AF03-541348D33CB8}"/>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3" name="Tinta 32">
              <a:extLst>
                <a:ext uri="{FF2B5EF4-FFF2-40B4-BE49-F238E27FC236}">
                  <a16:creationId xmlns:a16="http://schemas.microsoft.com/office/drawing/2014/main" id="{9D2243C3-C512-4907-992D-BEF7235B0F03}"/>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34" name="Tinta 33">
              <a:extLst>
                <a:ext uri="{FF2B5EF4-FFF2-40B4-BE49-F238E27FC236}">
                  <a16:creationId xmlns:a16="http://schemas.microsoft.com/office/drawing/2014/main" id="{4DA692A9-58B7-473E-8094-B87A8E27165B}"/>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35" name="Tinta 34">
              <a:extLst>
                <a:ext uri="{FF2B5EF4-FFF2-40B4-BE49-F238E27FC236}">
                  <a16:creationId xmlns:a16="http://schemas.microsoft.com/office/drawing/2014/main" id="{9F677559-54F3-48FE-A4AA-4A7A49C2D75C}"/>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36" name="Tinta 35">
              <a:extLst>
                <a:ext uri="{FF2B5EF4-FFF2-40B4-BE49-F238E27FC236}">
                  <a16:creationId xmlns:a16="http://schemas.microsoft.com/office/drawing/2014/main" id="{943ABB38-6282-4EDD-9FB1-12072D1CB705}"/>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37" name="Tinta 36">
              <a:extLst>
                <a:ext uri="{FF2B5EF4-FFF2-40B4-BE49-F238E27FC236}">
                  <a16:creationId xmlns:a16="http://schemas.microsoft.com/office/drawing/2014/main" id="{F3F6A165-FE9F-4B08-AF90-A7BBD7FF940C}"/>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38" name="Tinta 37">
              <a:extLst>
                <a:ext uri="{FF2B5EF4-FFF2-40B4-BE49-F238E27FC236}">
                  <a16:creationId xmlns:a16="http://schemas.microsoft.com/office/drawing/2014/main" id="{431F46B2-95BF-4D6D-88F1-E7F0F9BF3137}"/>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39" name="Tinta 38">
              <a:extLst>
                <a:ext uri="{FF2B5EF4-FFF2-40B4-BE49-F238E27FC236}">
                  <a16:creationId xmlns:a16="http://schemas.microsoft.com/office/drawing/2014/main" id="{30AEAC35-EB91-4CB6-B9FB-7B1564E4F19E}"/>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40" name="Tinta 39">
              <a:extLst>
                <a:ext uri="{FF2B5EF4-FFF2-40B4-BE49-F238E27FC236}">
                  <a16:creationId xmlns:a16="http://schemas.microsoft.com/office/drawing/2014/main" id="{2CAC1A67-E20F-412B-AD20-63C5D9940EDA}"/>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41" name="Tinta 40">
              <a:extLst>
                <a:ext uri="{FF2B5EF4-FFF2-40B4-BE49-F238E27FC236}">
                  <a16:creationId xmlns:a16="http://schemas.microsoft.com/office/drawing/2014/main" id="{A395769F-7D77-4831-9934-C6B34ED0E866}"/>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42" name="Tinta 41">
              <a:extLst>
                <a:ext uri="{FF2B5EF4-FFF2-40B4-BE49-F238E27FC236}">
                  <a16:creationId xmlns:a16="http://schemas.microsoft.com/office/drawing/2014/main" id="{E29D271C-29F3-470F-91D4-127B37A5B2AE}"/>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43" name="Tinta 42">
              <a:extLst>
                <a:ext uri="{FF2B5EF4-FFF2-40B4-BE49-F238E27FC236}">
                  <a16:creationId xmlns:a16="http://schemas.microsoft.com/office/drawing/2014/main" id="{54ED2B61-753D-4CD8-BAF2-201ED1C1F2ED}"/>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44" name="Tinta 43">
              <a:extLst>
                <a:ext uri="{FF2B5EF4-FFF2-40B4-BE49-F238E27FC236}">
                  <a16:creationId xmlns:a16="http://schemas.microsoft.com/office/drawing/2014/main" id="{F6C9A592-C013-49D3-8B8F-D081D93815B6}"/>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45" name="Tinta 44">
              <a:extLst>
                <a:ext uri="{FF2B5EF4-FFF2-40B4-BE49-F238E27FC236}">
                  <a16:creationId xmlns:a16="http://schemas.microsoft.com/office/drawing/2014/main" id="{8B473BEA-1745-430F-9EF6-CC7B3A9807D2}"/>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46" name="Tinta 45">
              <a:extLst>
                <a:ext uri="{FF2B5EF4-FFF2-40B4-BE49-F238E27FC236}">
                  <a16:creationId xmlns:a16="http://schemas.microsoft.com/office/drawing/2014/main" id="{984FC88E-D574-4778-B943-E36BE2503D3C}"/>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47" name="Tinta 46">
              <a:extLst>
                <a:ext uri="{FF2B5EF4-FFF2-40B4-BE49-F238E27FC236}">
                  <a16:creationId xmlns:a16="http://schemas.microsoft.com/office/drawing/2014/main" id="{AE133180-8146-46AF-9365-15513BFD573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8" name="Tinta 47">
              <a:extLst>
                <a:ext uri="{FF2B5EF4-FFF2-40B4-BE49-F238E27FC236}">
                  <a16:creationId xmlns:a16="http://schemas.microsoft.com/office/drawing/2014/main" id="{106D1A98-D299-4308-B1BD-5FAF321A869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49" name="Tinta 48">
              <a:extLst>
                <a:ext uri="{FF2B5EF4-FFF2-40B4-BE49-F238E27FC236}">
                  <a16:creationId xmlns:a16="http://schemas.microsoft.com/office/drawing/2014/main" id="{9EB0A57A-B102-492B-A5BC-AFB67CFA8458}"/>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50" name="Tinta 49">
              <a:extLst>
                <a:ext uri="{FF2B5EF4-FFF2-40B4-BE49-F238E27FC236}">
                  <a16:creationId xmlns:a16="http://schemas.microsoft.com/office/drawing/2014/main" id="{0CEE8620-4D73-4310-AEB8-181395E55FB8}"/>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51" name="Tinta 50">
              <a:extLst>
                <a:ext uri="{FF2B5EF4-FFF2-40B4-BE49-F238E27FC236}">
                  <a16:creationId xmlns:a16="http://schemas.microsoft.com/office/drawing/2014/main" id="{EAA3D0DE-8A31-4BA6-882E-F354568ACC9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52" name="Tinta 51">
              <a:extLst>
                <a:ext uri="{FF2B5EF4-FFF2-40B4-BE49-F238E27FC236}">
                  <a16:creationId xmlns:a16="http://schemas.microsoft.com/office/drawing/2014/main" id="{8A95915C-7540-47CD-836F-F5083C60F77E}"/>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53" name="Tinta 52">
              <a:extLst>
                <a:ext uri="{FF2B5EF4-FFF2-40B4-BE49-F238E27FC236}">
                  <a16:creationId xmlns:a16="http://schemas.microsoft.com/office/drawing/2014/main" id="{2265A927-5376-4D5E-AC8C-869C573307A6}"/>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54" name="Tinta 53">
              <a:extLst>
                <a:ext uri="{FF2B5EF4-FFF2-40B4-BE49-F238E27FC236}">
                  <a16:creationId xmlns:a16="http://schemas.microsoft.com/office/drawing/2014/main" id="{18B10B42-2486-49C5-AD2C-3BDCA3DE6CDC}"/>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55" name="Tinta 54">
              <a:extLst>
                <a:ext uri="{FF2B5EF4-FFF2-40B4-BE49-F238E27FC236}">
                  <a16:creationId xmlns:a16="http://schemas.microsoft.com/office/drawing/2014/main" id="{E8146F86-1F08-4180-BA9F-7BF465AA5312}"/>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56" name="Tinta 55">
              <a:extLst>
                <a:ext uri="{FF2B5EF4-FFF2-40B4-BE49-F238E27FC236}">
                  <a16:creationId xmlns:a16="http://schemas.microsoft.com/office/drawing/2014/main" id="{741967C8-EBBC-4DD7-B236-C2F096A0C8F4}"/>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57" name="Tinta 56">
              <a:extLst>
                <a:ext uri="{FF2B5EF4-FFF2-40B4-BE49-F238E27FC236}">
                  <a16:creationId xmlns:a16="http://schemas.microsoft.com/office/drawing/2014/main" id="{1B9AE66F-2B08-4DD2-A259-7BE67A3869E7}"/>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58" name="Tinta 57">
              <a:extLst>
                <a:ext uri="{FF2B5EF4-FFF2-40B4-BE49-F238E27FC236}">
                  <a16:creationId xmlns:a16="http://schemas.microsoft.com/office/drawing/2014/main" id="{39095006-C8D7-4DAB-986E-403B3E98263E}"/>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59" name="Tinta 58">
              <a:extLst>
                <a:ext uri="{FF2B5EF4-FFF2-40B4-BE49-F238E27FC236}">
                  <a16:creationId xmlns:a16="http://schemas.microsoft.com/office/drawing/2014/main" id="{40AF4300-F851-4084-B930-B1FFBFED782F}"/>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0" name="Tinta 59">
              <a:extLst>
                <a:ext uri="{FF2B5EF4-FFF2-40B4-BE49-F238E27FC236}">
                  <a16:creationId xmlns:a16="http://schemas.microsoft.com/office/drawing/2014/main" id="{3A16225A-403B-47CE-9013-3468D04A5E49}"/>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61" name="Tinta 60">
              <a:extLst>
                <a:ext uri="{FF2B5EF4-FFF2-40B4-BE49-F238E27FC236}">
                  <a16:creationId xmlns:a16="http://schemas.microsoft.com/office/drawing/2014/main" id="{DB353906-27AC-4362-972C-3BA0A6D9F637}"/>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62" name="Tinta 61">
              <a:extLst>
                <a:ext uri="{FF2B5EF4-FFF2-40B4-BE49-F238E27FC236}">
                  <a16:creationId xmlns:a16="http://schemas.microsoft.com/office/drawing/2014/main" id="{8325EEF7-EFD1-48CB-BB6F-08F4888294E4}"/>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63" name="Tinta 62">
              <a:extLst>
                <a:ext uri="{FF2B5EF4-FFF2-40B4-BE49-F238E27FC236}">
                  <a16:creationId xmlns:a16="http://schemas.microsoft.com/office/drawing/2014/main" id="{A8B32645-C114-4BAE-ACCB-B16C400178D2}"/>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64" name="Tinta 63">
              <a:extLst>
                <a:ext uri="{FF2B5EF4-FFF2-40B4-BE49-F238E27FC236}">
                  <a16:creationId xmlns:a16="http://schemas.microsoft.com/office/drawing/2014/main" id="{CC72CB5F-005F-416F-8F37-FCCDCDDCBACD}"/>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65" name="Tinta 64">
              <a:extLst>
                <a:ext uri="{FF2B5EF4-FFF2-40B4-BE49-F238E27FC236}">
                  <a16:creationId xmlns:a16="http://schemas.microsoft.com/office/drawing/2014/main" id="{6B3D4E99-8E9A-4516-8D2B-4DCF83C1B984}"/>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wsDr>
</file>

<file path=xl/drawings/drawing15.xml><?xml version="1.0" encoding="utf-8"?>
<xdr:wsDr xmlns:xdr="http://schemas.openxmlformats.org/drawingml/2006/spreadsheetDrawing" xmlns:a="http://schemas.openxmlformats.org/drawingml/2006/main">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id="{01211D66-F4D2-4210-B858-11CFC6CDC176}"/>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3" name="Tinta 2">
              <a:extLst>
                <a:ext uri="{FF2B5EF4-FFF2-40B4-BE49-F238E27FC236}">
                  <a16:creationId xmlns:a16="http://schemas.microsoft.com/office/drawing/2014/main" id="{68B27A2C-37BA-4A71-8A44-2CD5FFD0771B}"/>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4" name="Tinta 3">
              <a:extLst>
                <a:ext uri="{FF2B5EF4-FFF2-40B4-BE49-F238E27FC236}">
                  <a16:creationId xmlns:a16="http://schemas.microsoft.com/office/drawing/2014/main" id="{D86203E2-5A82-45F0-A323-C02E535FEDFC}"/>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5" name="Tinta 4">
              <a:extLst>
                <a:ext uri="{FF2B5EF4-FFF2-40B4-BE49-F238E27FC236}">
                  <a16:creationId xmlns:a16="http://schemas.microsoft.com/office/drawing/2014/main" id="{C4EDB20A-3DC1-4C35-AC45-7E41C99D5553}"/>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6" name="Tinta 5">
              <a:extLst>
                <a:ext uri="{FF2B5EF4-FFF2-40B4-BE49-F238E27FC236}">
                  <a16:creationId xmlns:a16="http://schemas.microsoft.com/office/drawing/2014/main" id="{0090E811-3E5F-4134-A002-D98F37DBFCFE}"/>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7" name="Tinta 6">
              <a:extLst>
                <a:ext uri="{FF2B5EF4-FFF2-40B4-BE49-F238E27FC236}">
                  <a16:creationId xmlns:a16="http://schemas.microsoft.com/office/drawing/2014/main" id="{51D69259-769A-4854-9D5C-03629F498507}"/>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8" name="Tinta 7">
              <a:extLst>
                <a:ext uri="{FF2B5EF4-FFF2-40B4-BE49-F238E27FC236}">
                  <a16:creationId xmlns:a16="http://schemas.microsoft.com/office/drawing/2014/main" id="{5F6D37F0-4C5B-4BAC-ACE9-9464939B820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9" name="Tinta 8">
              <a:extLst>
                <a:ext uri="{FF2B5EF4-FFF2-40B4-BE49-F238E27FC236}">
                  <a16:creationId xmlns:a16="http://schemas.microsoft.com/office/drawing/2014/main" id="{F19091ED-C636-47C9-8429-B1CA0A871F39}"/>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0" name="Tinta 9">
              <a:extLst>
                <a:ext uri="{FF2B5EF4-FFF2-40B4-BE49-F238E27FC236}">
                  <a16:creationId xmlns:a16="http://schemas.microsoft.com/office/drawing/2014/main" id="{15489D2B-9FB6-4BDC-A554-B8F9C10738DF}"/>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1" name="Tinta 10">
              <a:extLst>
                <a:ext uri="{FF2B5EF4-FFF2-40B4-BE49-F238E27FC236}">
                  <a16:creationId xmlns:a16="http://schemas.microsoft.com/office/drawing/2014/main" id="{FADF5EC6-0B26-4696-A175-0033CEBA10B9}"/>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 name="Tinta 11">
              <a:extLst>
                <a:ext uri="{FF2B5EF4-FFF2-40B4-BE49-F238E27FC236}">
                  <a16:creationId xmlns:a16="http://schemas.microsoft.com/office/drawing/2014/main" id="{10FE0FB5-B350-4769-A939-8474D1A9EA75}"/>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 name="Tinta 12">
              <a:extLst>
                <a:ext uri="{FF2B5EF4-FFF2-40B4-BE49-F238E27FC236}">
                  <a16:creationId xmlns:a16="http://schemas.microsoft.com/office/drawing/2014/main" id="{BBB66307-87D4-4753-B9A6-CBFF78510C11}"/>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4" name="Tinta 13">
              <a:extLst>
                <a:ext uri="{FF2B5EF4-FFF2-40B4-BE49-F238E27FC236}">
                  <a16:creationId xmlns:a16="http://schemas.microsoft.com/office/drawing/2014/main" id="{4F93DCE0-B08B-4D09-AB5D-FB01B461EFAB}"/>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3</xdr:row>
      <xdr:rowOff>627139</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5" name="Tinta 14">
              <a:extLst>
                <a:ext uri="{FF2B5EF4-FFF2-40B4-BE49-F238E27FC236}">
                  <a16:creationId xmlns:a16="http://schemas.microsoft.com/office/drawing/2014/main" id="{B0A43A9A-0125-4629-A769-84250753FF56}"/>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3</xdr:row>
      <xdr:rowOff>627139</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6" name="Tinta 15">
              <a:extLst>
                <a:ext uri="{FF2B5EF4-FFF2-40B4-BE49-F238E27FC236}">
                  <a16:creationId xmlns:a16="http://schemas.microsoft.com/office/drawing/2014/main" id="{3AFAF13C-E105-4E0B-B1E3-B87ABF97C7C6}"/>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3</xdr:row>
      <xdr:rowOff>627139</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7" name="Tinta 16">
              <a:extLst>
                <a:ext uri="{FF2B5EF4-FFF2-40B4-BE49-F238E27FC236}">
                  <a16:creationId xmlns:a16="http://schemas.microsoft.com/office/drawing/2014/main" id="{2298C54F-4517-4B86-AB6D-4BBB81FE61FC}"/>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3</xdr:row>
      <xdr:rowOff>627139</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8" name="Tinta 17">
              <a:extLst>
                <a:ext uri="{FF2B5EF4-FFF2-40B4-BE49-F238E27FC236}">
                  <a16:creationId xmlns:a16="http://schemas.microsoft.com/office/drawing/2014/main" id="{33A84743-8B3D-4E35-B182-A333C0E566A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3</xdr:row>
      <xdr:rowOff>627139</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9" name="Tinta 18">
              <a:extLst>
                <a:ext uri="{FF2B5EF4-FFF2-40B4-BE49-F238E27FC236}">
                  <a16:creationId xmlns:a16="http://schemas.microsoft.com/office/drawing/2014/main" id="{C9300F18-DAD3-4885-BD32-417AA40E4550}"/>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3</xdr:row>
      <xdr:rowOff>627139</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 name="Tinta 19">
              <a:extLst>
                <a:ext uri="{FF2B5EF4-FFF2-40B4-BE49-F238E27FC236}">
                  <a16:creationId xmlns:a16="http://schemas.microsoft.com/office/drawing/2014/main" id="{5823EA62-435C-4326-A40F-932F7208F8A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1" name="Tinta 20">
              <a:extLst>
                <a:ext uri="{FF2B5EF4-FFF2-40B4-BE49-F238E27FC236}">
                  <a16:creationId xmlns:a16="http://schemas.microsoft.com/office/drawing/2014/main" id="{B1E559D9-9B8F-443C-9568-03D893BB6833}"/>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 name="Tinta 21">
              <a:extLst>
                <a:ext uri="{FF2B5EF4-FFF2-40B4-BE49-F238E27FC236}">
                  <a16:creationId xmlns:a16="http://schemas.microsoft.com/office/drawing/2014/main" id="{D436EDC4-16B8-49BF-A537-2656FAE057CB}"/>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3" name="Tinta 22">
              <a:extLst>
                <a:ext uri="{FF2B5EF4-FFF2-40B4-BE49-F238E27FC236}">
                  <a16:creationId xmlns:a16="http://schemas.microsoft.com/office/drawing/2014/main" id="{4627AF94-9C81-4432-ADE0-AD669FDDF0C6}"/>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4" name="Tinta 23">
              <a:extLst>
                <a:ext uri="{FF2B5EF4-FFF2-40B4-BE49-F238E27FC236}">
                  <a16:creationId xmlns:a16="http://schemas.microsoft.com/office/drawing/2014/main" id="{8AF76BEB-DF54-4643-972E-82FF51027F6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5" name="Tinta 24">
              <a:extLst>
                <a:ext uri="{FF2B5EF4-FFF2-40B4-BE49-F238E27FC236}">
                  <a16:creationId xmlns:a16="http://schemas.microsoft.com/office/drawing/2014/main" id="{F4E350B1-0A87-435E-B630-CDEEB8F7AF93}"/>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6" name="Tinta 25">
              <a:extLst>
                <a:ext uri="{FF2B5EF4-FFF2-40B4-BE49-F238E27FC236}">
                  <a16:creationId xmlns:a16="http://schemas.microsoft.com/office/drawing/2014/main" id="{86D9B142-2666-486A-A4F7-0CE203BD2FEC}"/>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7" name="Tinta 26">
              <a:extLst>
                <a:ext uri="{FF2B5EF4-FFF2-40B4-BE49-F238E27FC236}">
                  <a16:creationId xmlns:a16="http://schemas.microsoft.com/office/drawing/2014/main" id="{FAF92C93-8ED7-4CAF-8533-6B41C343AED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8" name="Tinta 27">
              <a:extLst>
                <a:ext uri="{FF2B5EF4-FFF2-40B4-BE49-F238E27FC236}">
                  <a16:creationId xmlns:a16="http://schemas.microsoft.com/office/drawing/2014/main" id="{4AC0629F-7BD1-4C4A-81B8-E7DEACB5D90E}"/>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9" name="Tinta 28">
              <a:extLst>
                <a:ext uri="{FF2B5EF4-FFF2-40B4-BE49-F238E27FC236}">
                  <a16:creationId xmlns:a16="http://schemas.microsoft.com/office/drawing/2014/main" id="{03547E82-946B-40F4-A413-DBE3A0C51834}"/>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30" name="Tinta 29">
              <a:extLst>
                <a:ext uri="{FF2B5EF4-FFF2-40B4-BE49-F238E27FC236}">
                  <a16:creationId xmlns:a16="http://schemas.microsoft.com/office/drawing/2014/main" id="{96A43D1B-D1EF-4DF6-906B-64E66FCDE53D}"/>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1" name="Tinta 30">
              <a:extLst>
                <a:ext uri="{FF2B5EF4-FFF2-40B4-BE49-F238E27FC236}">
                  <a16:creationId xmlns:a16="http://schemas.microsoft.com/office/drawing/2014/main" id="{1509571C-CAEC-4676-B6D6-712235520A3D}"/>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32" name="Tinta 31">
              <a:extLst>
                <a:ext uri="{FF2B5EF4-FFF2-40B4-BE49-F238E27FC236}">
                  <a16:creationId xmlns:a16="http://schemas.microsoft.com/office/drawing/2014/main" id="{7A5CC5DF-70E0-46AD-8D65-C2556814621D}"/>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3" name="Tinta 32">
              <a:extLst>
                <a:ext uri="{FF2B5EF4-FFF2-40B4-BE49-F238E27FC236}">
                  <a16:creationId xmlns:a16="http://schemas.microsoft.com/office/drawing/2014/main" id="{D27CDB48-CB59-4339-AA06-61FAC7436D31}"/>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34" name="Tinta 33">
              <a:extLst>
                <a:ext uri="{FF2B5EF4-FFF2-40B4-BE49-F238E27FC236}">
                  <a16:creationId xmlns:a16="http://schemas.microsoft.com/office/drawing/2014/main" id="{2A68A023-DFA8-4DC1-A01C-918AA5B982D4}"/>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35" name="Tinta 34">
              <a:extLst>
                <a:ext uri="{FF2B5EF4-FFF2-40B4-BE49-F238E27FC236}">
                  <a16:creationId xmlns:a16="http://schemas.microsoft.com/office/drawing/2014/main" id="{F68C37CB-A618-4BA4-A8A5-012A5348FDB2}"/>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36" name="Tinta 35">
              <a:extLst>
                <a:ext uri="{FF2B5EF4-FFF2-40B4-BE49-F238E27FC236}">
                  <a16:creationId xmlns:a16="http://schemas.microsoft.com/office/drawing/2014/main" id="{C7E4F8E7-F3CB-4CBF-B041-310D8728F0A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37" name="Tinta 36">
              <a:extLst>
                <a:ext uri="{FF2B5EF4-FFF2-40B4-BE49-F238E27FC236}">
                  <a16:creationId xmlns:a16="http://schemas.microsoft.com/office/drawing/2014/main" id="{0DC1C059-85C9-4E8F-8B64-FB820E33923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38" name="Tinta 37">
              <a:extLst>
                <a:ext uri="{FF2B5EF4-FFF2-40B4-BE49-F238E27FC236}">
                  <a16:creationId xmlns:a16="http://schemas.microsoft.com/office/drawing/2014/main" id="{B992E8CD-5B21-4897-8254-CD8FAB2770DF}"/>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39" name="Tinta 38">
              <a:extLst>
                <a:ext uri="{FF2B5EF4-FFF2-40B4-BE49-F238E27FC236}">
                  <a16:creationId xmlns:a16="http://schemas.microsoft.com/office/drawing/2014/main" id="{D3A9E7D7-BD88-4929-B903-EAE0A867D5E9}"/>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40" name="Tinta 39">
              <a:extLst>
                <a:ext uri="{FF2B5EF4-FFF2-40B4-BE49-F238E27FC236}">
                  <a16:creationId xmlns:a16="http://schemas.microsoft.com/office/drawing/2014/main" id="{16E2DD4B-B83B-4AA2-8FCB-1D592D4A8FE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41" name="Tinta 40">
              <a:extLst>
                <a:ext uri="{FF2B5EF4-FFF2-40B4-BE49-F238E27FC236}">
                  <a16:creationId xmlns:a16="http://schemas.microsoft.com/office/drawing/2014/main" id="{F94C733C-4581-4FAF-ACCD-FB2D2B8A21EA}"/>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42" name="Tinta 41">
              <a:extLst>
                <a:ext uri="{FF2B5EF4-FFF2-40B4-BE49-F238E27FC236}">
                  <a16:creationId xmlns:a16="http://schemas.microsoft.com/office/drawing/2014/main" id="{FA91174E-3D68-4228-8D96-1051444FD8F9}"/>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43" name="Tinta 42">
              <a:extLst>
                <a:ext uri="{FF2B5EF4-FFF2-40B4-BE49-F238E27FC236}">
                  <a16:creationId xmlns:a16="http://schemas.microsoft.com/office/drawing/2014/main" id="{070D4DD5-BF87-41B4-BD39-6DD25B7C5A1B}"/>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44" name="Tinta 43">
              <a:extLst>
                <a:ext uri="{FF2B5EF4-FFF2-40B4-BE49-F238E27FC236}">
                  <a16:creationId xmlns:a16="http://schemas.microsoft.com/office/drawing/2014/main" id="{4CF5729F-173F-4D26-9316-5DEB309E0185}"/>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45" name="Tinta 44">
              <a:extLst>
                <a:ext uri="{FF2B5EF4-FFF2-40B4-BE49-F238E27FC236}">
                  <a16:creationId xmlns:a16="http://schemas.microsoft.com/office/drawing/2014/main" id="{DCA12046-39C2-413F-BF2D-1B857C32B776}"/>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46" name="Tinta 45">
              <a:extLst>
                <a:ext uri="{FF2B5EF4-FFF2-40B4-BE49-F238E27FC236}">
                  <a16:creationId xmlns:a16="http://schemas.microsoft.com/office/drawing/2014/main" id="{55CCDC05-4224-4ED7-AEFF-108D7FFDADAB}"/>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3</xdr:row>
      <xdr:rowOff>627139</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47" name="Tinta 46">
              <a:extLst>
                <a:ext uri="{FF2B5EF4-FFF2-40B4-BE49-F238E27FC236}">
                  <a16:creationId xmlns:a16="http://schemas.microsoft.com/office/drawing/2014/main" id="{19E4CD4B-7DA8-4A19-A27D-99C591ABD146}"/>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3</xdr:row>
      <xdr:rowOff>627139</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8" name="Tinta 47">
              <a:extLst>
                <a:ext uri="{FF2B5EF4-FFF2-40B4-BE49-F238E27FC236}">
                  <a16:creationId xmlns:a16="http://schemas.microsoft.com/office/drawing/2014/main" id="{CC0B0B86-0D38-4CE0-8BBB-5D5242EDAC9F}"/>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3</xdr:row>
      <xdr:rowOff>627139</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49" name="Tinta 48">
              <a:extLst>
                <a:ext uri="{FF2B5EF4-FFF2-40B4-BE49-F238E27FC236}">
                  <a16:creationId xmlns:a16="http://schemas.microsoft.com/office/drawing/2014/main" id="{65E25A09-E6D6-413E-9EDC-9459CFBA584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3</xdr:row>
      <xdr:rowOff>627139</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50" name="Tinta 49">
              <a:extLst>
                <a:ext uri="{FF2B5EF4-FFF2-40B4-BE49-F238E27FC236}">
                  <a16:creationId xmlns:a16="http://schemas.microsoft.com/office/drawing/2014/main" id="{E8314240-7FE9-4EF8-AE2C-2324801B7118}"/>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3</xdr:row>
      <xdr:rowOff>627139</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51" name="Tinta 50">
              <a:extLst>
                <a:ext uri="{FF2B5EF4-FFF2-40B4-BE49-F238E27FC236}">
                  <a16:creationId xmlns:a16="http://schemas.microsoft.com/office/drawing/2014/main" id="{8D5BC09B-AEE7-49C5-80B5-23E43AF25B0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3</xdr:row>
      <xdr:rowOff>627139</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52" name="Tinta 51">
              <a:extLst>
                <a:ext uri="{FF2B5EF4-FFF2-40B4-BE49-F238E27FC236}">
                  <a16:creationId xmlns:a16="http://schemas.microsoft.com/office/drawing/2014/main" id="{9E7EF7D8-9721-4CE1-B34E-A6B5A8FD7D6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53" name="Tinta 52">
              <a:extLst>
                <a:ext uri="{FF2B5EF4-FFF2-40B4-BE49-F238E27FC236}">
                  <a16:creationId xmlns:a16="http://schemas.microsoft.com/office/drawing/2014/main" id="{EAEA879E-8664-4AA8-BA6B-0F0B44934F9E}"/>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54" name="Tinta 53">
              <a:extLst>
                <a:ext uri="{FF2B5EF4-FFF2-40B4-BE49-F238E27FC236}">
                  <a16:creationId xmlns:a16="http://schemas.microsoft.com/office/drawing/2014/main" id="{78BDB1F8-CD6A-4964-9C74-AE25F20E1AE5}"/>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55" name="Tinta 54">
              <a:extLst>
                <a:ext uri="{FF2B5EF4-FFF2-40B4-BE49-F238E27FC236}">
                  <a16:creationId xmlns:a16="http://schemas.microsoft.com/office/drawing/2014/main" id="{B35E87AF-B45E-4A6B-A645-464AB47C3CF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56" name="Tinta 55">
              <a:extLst>
                <a:ext uri="{FF2B5EF4-FFF2-40B4-BE49-F238E27FC236}">
                  <a16:creationId xmlns:a16="http://schemas.microsoft.com/office/drawing/2014/main" id="{0D3A7BF6-1E1F-4A72-998A-01D47D199213}"/>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57" name="Tinta 56">
              <a:extLst>
                <a:ext uri="{FF2B5EF4-FFF2-40B4-BE49-F238E27FC236}">
                  <a16:creationId xmlns:a16="http://schemas.microsoft.com/office/drawing/2014/main" id="{F4DE0AEE-9C9D-4CFD-A941-CF6E9E1657B1}"/>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58" name="Tinta 57">
              <a:extLst>
                <a:ext uri="{FF2B5EF4-FFF2-40B4-BE49-F238E27FC236}">
                  <a16:creationId xmlns:a16="http://schemas.microsoft.com/office/drawing/2014/main" id="{57B4C3BB-6957-4514-9766-522A03F2F062}"/>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59" name="Tinta 58">
              <a:extLst>
                <a:ext uri="{FF2B5EF4-FFF2-40B4-BE49-F238E27FC236}">
                  <a16:creationId xmlns:a16="http://schemas.microsoft.com/office/drawing/2014/main" id="{C070FD62-9DAD-4949-9B38-0601EE4D1F43}"/>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0" name="Tinta 59">
              <a:extLst>
                <a:ext uri="{FF2B5EF4-FFF2-40B4-BE49-F238E27FC236}">
                  <a16:creationId xmlns:a16="http://schemas.microsoft.com/office/drawing/2014/main" id="{9E4ECB6E-E9F4-498C-B88F-5B3800CB2982}"/>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61" name="Tinta 60">
              <a:extLst>
                <a:ext uri="{FF2B5EF4-FFF2-40B4-BE49-F238E27FC236}">
                  <a16:creationId xmlns:a16="http://schemas.microsoft.com/office/drawing/2014/main" id="{7DAEDD26-58CF-44D5-8E37-4D812131D00D}"/>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62" name="Tinta 61">
              <a:extLst>
                <a:ext uri="{FF2B5EF4-FFF2-40B4-BE49-F238E27FC236}">
                  <a16:creationId xmlns:a16="http://schemas.microsoft.com/office/drawing/2014/main" id="{17A9E936-49D5-4D00-8E8D-F2017A14457D}"/>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63" name="Tinta 62">
              <a:extLst>
                <a:ext uri="{FF2B5EF4-FFF2-40B4-BE49-F238E27FC236}">
                  <a16:creationId xmlns:a16="http://schemas.microsoft.com/office/drawing/2014/main" id="{B6B1D701-4219-4391-8436-043ADC817F6E}"/>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64" name="Tinta 63">
              <a:extLst>
                <a:ext uri="{FF2B5EF4-FFF2-40B4-BE49-F238E27FC236}">
                  <a16:creationId xmlns:a16="http://schemas.microsoft.com/office/drawing/2014/main" id="{9C30E741-0CD6-4875-BEC4-3F717FF4DD65}"/>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65" name="Tinta 64">
              <a:extLst>
                <a:ext uri="{FF2B5EF4-FFF2-40B4-BE49-F238E27FC236}">
                  <a16:creationId xmlns:a16="http://schemas.microsoft.com/office/drawing/2014/main" id="{3F565F1B-5647-4B8B-A5CA-EC720DBC37E2}"/>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wsDr>
</file>

<file path=xl/drawings/drawing16.xml><?xml version="1.0" encoding="utf-8"?>
<xdr:wsDr xmlns:xdr="http://schemas.openxmlformats.org/drawingml/2006/spreadsheetDrawing" xmlns:a="http://schemas.openxmlformats.org/drawingml/2006/main">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id="{F833B419-C3D2-4E4E-9C6A-8551DD094113}"/>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3" name="Tinta 2">
              <a:extLst>
                <a:ext uri="{FF2B5EF4-FFF2-40B4-BE49-F238E27FC236}">
                  <a16:creationId xmlns:a16="http://schemas.microsoft.com/office/drawing/2014/main" id="{CDD1EAE9-E893-4008-8923-6F50CCD712B1}"/>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4" name="Tinta 3">
              <a:extLst>
                <a:ext uri="{FF2B5EF4-FFF2-40B4-BE49-F238E27FC236}">
                  <a16:creationId xmlns:a16="http://schemas.microsoft.com/office/drawing/2014/main" id="{EEFE3689-70F6-4167-BA72-A379FD3D3D0A}"/>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5" name="Tinta 4">
              <a:extLst>
                <a:ext uri="{FF2B5EF4-FFF2-40B4-BE49-F238E27FC236}">
                  <a16:creationId xmlns:a16="http://schemas.microsoft.com/office/drawing/2014/main" id="{7F74796D-294A-491C-8975-A067ECB1CEFD}"/>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6" name="Tinta 5">
              <a:extLst>
                <a:ext uri="{FF2B5EF4-FFF2-40B4-BE49-F238E27FC236}">
                  <a16:creationId xmlns:a16="http://schemas.microsoft.com/office/drawing/2014/main" id="{05E229C8-3E59-4466-93F4-0FC27449D8E5}"/>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7" name="Tinta 6">
              <a:extLst>
                <a:ext uri="{FF2B5EF4-FFF2-40B4-BE49-F238E27FC236}">
                  <a16:creationId xmlns:a16="http://schemas.microsoft.com/office/drawing/2014/main" id="{56917211-7137-4973-B301-7860D0FF3390}"/>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8" name="Tinta 7">
              <a:extLst>
                <a:ext uri="{FF2B5EF4-FFF2-40B4-BE49-F238E27FC236}">
                  <a16:creationId xmlns:a16="http://schemas.microsoft.com/office/drawing/2014/main" id="{637C8F1A-B4E4-4840-9B49-F7F9773D1BD8}"/>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9" name="Tinta 8">
              <a:extLst>
                <a:ext uri="{FF2B5EF4-FFF2-40B4-BE49-F238E27FC236}">
                  <a16:creationId xmlns:a16="http://schemas.microsoft.com/office/drawing/2014/main" id="{BCBF6840-17F5-4FBE-9355-88A7F8754C8A}"/>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0" name="Tinta 9">
              <a:extLst>
                <a:ext uri="{FF2B5EF4-FFF2-40B4-BE49-F238E27FC236}">
                  <a16:creationId xmlns:a16="http://schemas.microsoft.com/office/drawing/2014/main" id="{188201A1-D06E-4488-B413-8518369D5153}"/>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1" name="Tinta 10">
              <a:extLst>
                <a:ext uri="{FF2B5EF4-FFF2-40B4-BE49-F238E27FC236}">
                  <a16:creationId xmlns:a16="http://schemas.microsoft.com/office/drawing/2014/main" id="{2F9C6B35-B48C-42E1-9F6D-D35E42EF1551}"/>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 name="Tinta 11">
              <a:extLst>
                <a:ext uri="{FF2B5EF4-FFF2-40B4-BE49-F238E27FC236}">
                  <a16:creationId xmlns:a16="http://schemas.microsoft.com/office/drawing/2014/main" id="{1EC9A82C-68F6-4146-8622-80FF9B778964}"/>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 name="Tinta 12">
              <a:extLst>
                <a:ext uri="{FF2B5EF4-FFF2-40B4-BE49-F238E27FC236}">
                  <a16:creationId xmlns:a16="http://schemas.microsoft.com/office/drawing/2014/main" id="{467D13C6-4EC1-464B-963B-11E55DE8565B}"/>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4" name="Tinta 13">
              <a:extLst>
                <a:ext uri="{FF2B5EF4-FFF2-40B4-BE49-F238E27FC236}">
                  <a16:creationId xmlns:a16="http://schemas.microsoft.com/office/drawing/2014/main" id="{73183A66-236E-4D62-8B33-891662E05B7C}"/>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5" name="Tinta 14">
              <a:extLst>
                <a:ext uri="{FF2B5EF4-FFF2-40B4-BE49-F238E27FC236}">
                  <a16:creationId xmlns:a16="http://schemas.microsoft.com/office/drawing/2014/main" id="{1332982B-275B-496F-B52D-159C29ADE09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6" name="Tinta 15">
              <a:extLst>
                <a:ext uri="{FF2B5EF4-FFF2-40B4-BE49-F238E27FC236}">
                  <a16:creationId xmlns:a16="http://schemas.microsoft.com/office/drawing/2014/main" id="{7B9FC12B-B76B-4006-AC5C-5A24ABA400F8}"/>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7" name="Tinta 16">
              <a:extLst>
                <a:ext uri="{FF2B5EF4-FFF2-40B4-BE49-F238E27FC236}">
                  <a16:creationId xmlns:a16="http://schemas.microsoft.com/office/drawing/2014/main" id="{BEABB94F-F03E-4305-89BE-75995C0B05F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8" name="Tinta 17">
              <a:extLst>
                <a:ext uri="{FF2B5EF4-FFF2-40B4-BE49-F238E27FC236}">
                  <a16:creationId xmlns:a16="http://schemas.microsoft.com/office/drawing/2014/main" id="{F2D9A77D-16C6-4942-B03C-7DA4623AC130}"/>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9" name="Tinta 18">
              <a:extLst>
                <a:ext uri="{FF2B5EF4-FFF2-40B4-BE49-F238E27FC236}">
                  <a16:creationId xmlns:a16="http://schemas.microsoft.com/office/drawing/2014/main" id="{5833F6C2-D4B5-472D-A4AF-24DC4DC51D6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 name="Tinta 19">
              <a:extLst>
                <a:ext uri="{FF2B5EF4-FFF2-40B4-BE49-F238E27FC236}">
                  <a16:creationId xmlns:a16="http://schemas.microsoft.com/office/drawing/2014/main" id="{F11810C2-F726-4BCC-AF26-E96BCA47F1A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1" name="Tinta 20">
              <a:extLst>
                <a:ext uri="{FF2B5EF4-FFF2-40B4-BE49-F238E27FC236}">
                  <a16:creationId xmlns:a16="http://schemas.microsoft.com/office/drawing/2014/main" id="{3857377D-7657-4D54-8F46-1A04DCE9AAB2}"/>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 name="Tinta 21">
              <a:extLst>
                <a:ext uri="{FF2B5EF4-FFF2-40B4-BE49-F238E27FC236}">
                  <a16:creationId xmlns:a16="http://schemas.microsoft.com/office/drawing/2014/main" id="{DC1AF616-194A-45D7-B631-DD30E9E8C2AE}"/>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3" name="Tinta 22">
              <a:extLst>
                <a:ext uri="{FF2B5EF4-FFF2-40B4-BE49-F238E27FC236}">
                  <a16:creationId xmlns:a16="http://schemas.microsoft.com/office/drawing/2014/main" id="{02003FF3-817A-4AAD-8879-64430666DF52}"/>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4" name="Tinta 23">
              <a:extLst>
                <a:ext uri="{FF2B5EF4-FFF2-40B4-BE49-F238E27FC236}">
                  <a16:creationId xmlns:a16="http://schemas.microsoft.com/office/drawing/2014/main" id="{9C0A1CD7-5144-4A9B-AC00-6B5B5AE0F454}"/>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5" name="Tinta 24">
              <a:extLst>
                <a:ext uri="{FF2B5EF4-FFF2-40B4-BE49-F238E27FC236}">
                  <a16:creationId xmlns:a16="http://schemas.microsoft.com/office/drawing/2014/main" id="{917DE8AB-17E9-4B77-9516-E2C121ACD05F}"/>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6" name="Tinta 25">
              <a:extLst>
                <a:ext uri="{FF2B5EF4-FFF2-40B4-BE49-F238E27FC236}">
                  <a16:creationId xmlns:a16="http://schemas.microsoft.com/office/drawing/2014/main" id="{47E7EE8C-0FA6-4958-AE9C-863CCFAD6FD2}"/>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7" name="Tinta 26">
              <a:extLst>
                <a:ext uri="{FF2B5EF4-FFF2-40B4-BE49-F238E27FC236}">
                  <a16:creationId xmlns:a16="http://schemas.microsoft.com/office/drawing/2014/main" id="{7BFF69B2-0B51-4FBE-85D3-0C16DA36CC9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8" name="Tinta 27">
              <a:extLst>
                <a:ext uri="{FF2B5EF4-FFF2-40B4-BE49-F238E27FC236}">
                  <a16:creationId xmlns:a16="http://schemas.microsoft.com/office/drawing/2014/main" id="{F34EC54C-376D-4AE7-8338-3849615F2AC8}"/>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9" name="Tinta 28">
              <a:extLst>
                <a:ext uri="{FF2B5EF4-FFF2-40B4-BE49-F238E27FC236}">
                  <a16:creationId xmlns:a16="http://schemas.microsoft.com/office/drawing/2014/main" id="{918D308A-AC6B-4EA2-91E8-170DDCA676B4}"/>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30" name="Tinta 29">
              <a:extLst>
                <a:ext uri="{FF2B5EF4-FFF2-40B4-BE49-F238E27FC236}">
                  <a16:creationId xmlns:a16="http://schemas.microsoft.com/office/drawing/2014/main" id="{71FDF7EC-017E-4CD1-A037-17715C6D96FF}"/>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1" name="Tinta 30">
              <a:extLst>
                <a:ext uri="{FF2B5EF4-FFF2-40B4-BE49-F238E27FC236}">
                  <a16:creationId xmlns:a16="http://schemas.microsoft.com/office/drawing/2014/main" id="{09DA093C-4DCD-49FC-9AB6-190055C257E9}"/>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32" name="Tinta 31">
              <a:extLst>
                <a:ext uri="{FF2B5EF4-FFF2-40B4-BE49-F238E27FC236}">
                  <a16:creationId xmlns:a16="http://schemas.microsoft.com/office/drawing/2014/main" id="{D131F1A9-D642-4B55-BFD1-C987B680737B}"/>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3" name="Tinta 32">
              <a:extLst>
                <a:ext uri="{FF2B5EF4-FFF2-40B4-BE49-F238E27FC236}">
                  <a16:creationId xmlns:a16="http://schemas.microsoft.com/office/drawing/2014/main" id="{DC16DC16-76A7-423F-ADFF-076F2C5B6C1B}"/>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34" name="Tinta 33">
              <a:extLst>
                <a:ext uri="{FF2B5EF4-FFF2-40B4-BE49-F238E27FC236}">
                  <a16:creationId xmlns:a16="http://schemas.microsoft.com/office/drawing/2014/main" id="{EB83988D-6B24-451C-AB4D-3E4BCCA82D91}"/>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35" name="Tinta 34">
              <a:extLst>
                <a:ext uri="{FF2B5EF4-FFF2-40B4-BE49-F238E27FC236}">
                  <a16:creationId xmlns:a16="http://schemas.microsoft.com/office/drawing/2014/main" id="{704CAD5D-2146-4EB5-80B5-A22DD86C9BED}"/>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36" name="Tinta 35">
              <a:extLst>
                <a:ext uri="{FF2B5EF4-FFF2-40B4-BE49-F238E27FC236}">
                  <a16:creationId xmlns:a16="http://schemas.microsoft.com/office/drawing/2014/main" id="{5E00C74A-6CF1-468E-9317-7A8F6AB1C59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37" name="Tinta 36">
              <a:extLst>
                <a:ext uri="{FF2B5EF4-FFF2-40B4-BE49-F238E27FC236}">
                  <a16:creationId xmlns:a16="http://schemas.microsoft.com/office/drawing/2014/main" id="{788B5623-F70E-42DC-9E29-F4D875CFCF84}"/>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38" name="Tinta 37">
              <a:extLst>
                <a:ext uri="{FF2B5EF4-FFF2-40B4-BE49-F238E27FC236}">
                  <a16:creationId xmlns:a16="http://schemas.microsoft.com/office/drawing/2014/main" id="{3B675D1A-786E-4B64-AE67-4D6663655F9E}"/>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39" name="Tinta 38">
              <a:extLst>
                <a:ext uri="{FF2B5EF4-FFF2-40B4-BE49-F238E27FC236}">
                  <a16:creationId xmlns:a16="http://schemas.microsoft.com/office/drawing/2014/main" id="{79FBDD27-BA1D-460D-8E39-27BC3D65CF82}"/>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40" name="Tinta 39">
              <a:extLst>
                <a:ext uri="{FF2B5EF4-FFF2-40B4-BE49-F238E27FC236}">
                  <a16:creationId xmlns:a16="http://schemas.microsoft.com/office/drawing/2014/main" id="{D066D4B1-82D8-4B07-B298-A806F79F5881}"/>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41" name="Tinta 40">
              <a:extLst>
                <a:ext uri="{FF2B5EF4-FFF2-40B4-BE49-F238E27FC236}">
                  <a16:creationId xmlns:a16="http://schemas.microsoft.com/office/drawing/2014/main" id="{9C482CD8-0BDD-49BF-B576-6615D28D6A1E}"/>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42" name="Tinta 41">
              <a:extLst>
                <a:ext uri="{FF2B5EF4-FFF2-40B4-BE49-F238E27FC236}">
                  <a16:creationId xmlns:a16="http://schemas.microsoft.com/office/drawing/2014/main" id="{9C874348-6A27-43CE-9FED-B2335BF1FD2C}"/>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43" name="Tinta 42">
              <a:extLst>
                <a:ext uri="{FF2B5EF4-FFF2-40B4-BE49-F238E27FC236}">
                  <a16:creationId xmlns:a16="http://schemas.microsoft.com/office/drawing/2014/main" id="{970D80B2-73DD-442D-9CFC-0BA285F1E09D}"/>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44" name="Tinta 43">
              <a:extLst>
                <a:ext uri="{FF2B5EF4-FFF2-40B4-BE49-F238E27FC236}">
                  <a16:creationId xmlns:a16="http://schemas.microsoft.com/office/drawing/2014/main" id="{A2380400-F22E-455F-A681-E1F7B040FCAA}"/>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45" name="Tinta 44">
              <a:extLst>
                <a:ext uri="{FF2B5EF4-FFF2-40B4-BE49-F238E27FC236}">
                  <a16:creationId xmlns:a16="http://schemas.microsoft.com/office/drawing/2014/main" id="{AF82FB97-07AA-4A14-85F0-8A44C839CA3F}"/>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46" name="Tinta 45">
              <a:extLst>
                <a:ext uri="{FF2B5EF4-FFF2-40B4-BE49-F238E27FC236}">
                  <a16:creationId xmlns:a16="http://schemas.microsoft.com/office/drawing/2014/main" id="{5244D3A6-1405-4470-BCF6-09930650072A}"/>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47" name="Tinta 46">
              <a:extLst>
                <a:ext uri="{FF2B5EF4-FFF2-40B4-BE49-F238E27FC236}">
                  <a16:creationId xmlns:a16="http://schemas.microsoft.com/office/drawing/2014/main" id="{D6BC72EC-8131-4157-8272-326F8FD3D33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8" name="Tinta 47">
              <a:extLst>
                <a:ext uri="{FF2B5EF4-FFF2-40B4-BE49-F238E27FC236}">
                  <a16:creationId xmlns:a16="http://schemas.microsoft.com/office/drawing/2014/main" id="{B4000D40-269B-4540-B905-FD35E52E3DC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49" name="Tinta 48">
              <a:extLst>
                <a:ext uri="{FF2B5EF4-FFF2-40B4-BE49-F238E27FC236}">
                  <a16:creationId xmlns:a16="http://schemas.microsoft.com/office/drawing/2014/main" id="{1A6F8E01-4E05-4BF8-861C-D5850DEF21B6}"/>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50" name="Tinta 49">
              <a:extLst>
                <a:ext uri="{FF2B5EF4-FFF2-40B4-BE49-F238E27FC236}">
                  <a16:creationId xmlns:a16="http://schemas.microsoft.com/office/drawing/2014/main" id="{BD76D92A-A972-4CCF-BF18-ED717513856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51" name="Tinta 50">
              <a:extLst>
                <a:ext uri="{FF2B5EF4-FFF2-40B4-BE49-F238E27FC236}">
                  <a16:creationId xmlns:a16="http://schemas.microsoft.com/office/drawing/2014/main" id="{6953DE20-6B25-459D-8955-C2C152ED20AC}"/>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52" name="Tinta 51">
              <a:extLst>
                <a:ext uri="{FF2B5EF4-FFF2-40B4-BE49-F238E27FC236}">
                  <a16:creationId xmlns:a16="http://schemas.microsoft.com/office/drawing/2014/main" id="{727E3EF0-A0F0-4F05-B6AB-1B88B835022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53" name="Tinta 52">
              <a:extLst>
                <a:ext uri="{FF2B5EF4-FFF2-40B4-BE49-F238E27FC236}">
                  <a16:creationId xmlns:a16="http://schemas.microsoft.com/office/drawing/2014/main" id="{1E8A2719-895F-4F31-8B31-B520E8D00368}"/>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54" name="Tinta 53">
              <a:extLst>
                <a:ext uri="{FF2B5EF4-FFF2-40B4-BE49-F238E27FC236}">
                  <a16:creationId xmlns:a16="http://schemas.microsoft.com/office/drawing/2014/main" id="{55315F06-BD90-4896-B9EB-9A5FDA88105E}"/>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55" name="Tinta 54">
              <a:extLst>
                <a:ext uri="{FF2B5EF4-FFF2-40B4-BE49-F238E27FC236}">
                  <a16:creationId xmlns:a16="http://schemas.microsoft.com/office/drawing/2014/main" id="{FA3F3F69-5762-4C71-80CC-090559B1329D}"/>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56" name="Tinta 55">
              <a:extLst>
                <a:ext uri="{FF2B5EF4-FFF2-40B4-BE49-F238E27FC236}">
                  <a16:creationId xmlns:a16="http://schemas.microsoft.com/office/drawing/2014/main" id="{9F6D57C7-51C4-470A-99C1-5FD81EAAF1E4}"/>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57" name="Tinta 56">
              <a:extLst>
                <a:ext uri="{FF2B5EF4-FFF2-40B4-BE49-F238E27FC236}">
                  <a16:creationId xmlns:a16="http://schemas.microsoft.com/office/drawing/2014/main" id="{F70710EB-B2A1-4DE6-8B9C-9562444A5151}"/>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58" name="Tinta 57">
              <a:extLst>
                <a:ext uri="{FF2B5EF4-FFF2-40B4-BE49-F238E27FC236}">
                  <a16:creationId xmlns:a16="http://schemas.microsoft.com/office/drawing/2014/main" id="{6C2EAE87-D965-492E-B857-3084CBBC39D9}"/>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59" name="Tinta 58">
              <a:extLst>
                <a:ext uri="{FF2B5EF4-FFF2-40B4-BE49-F238E27FC236}">
                  <a16:creationId xmlns:a16="http://schemas.microsoft.com/office/drawing/2014/main" id="{8737C8DA-E7B2-4554-A25D-4C128A3277A5}"/>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0" name="Tinta 59">
              <a:extLst>
                <a:ext uri="{FF2B5EF4-FFF2-40B4-BE49-F238E27FC236}">
                  <a16:creationId xmlns:a16="http://schemas.microsoft.com/office/drawing/2014/main" id="{E9678131-6CEE-4FFB-9DED-6291CF8BA79F}"/>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61" name="Tinta 60">
              <a:extLst>
                <a:ext uri="{FF2B5EF4-FFF2-40B4-BE49-F238E27FC236}">
                  <a16:creationId xmlns:a16="http://schemas.microsoft.com/office/drawing/2014/main" id="{325B96B5-CCC9-4862-8646-933A8EEAAB9B}"/>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62" name="Tinta 61">
              <a:extLst>
                <a:ext uri="{FF2B5EF4-FFF2-40B4-BE49-F238E27FC236}">
                  <a16:creationId xmlns:a16="http://schemas.microsoft.com/office/drawing/2014/main" id="{1EBE57F8-942C-4231-BB19-813AA83793CF}"/>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63" name="Tinta 62">
              <a:extLst>
                <a:ext uri="{FF2B5EF4-FFF2-40B4-BE49-F238E27FC236}">
                  <a16:creationId xmlns:a16="http://schemas.microsoft.com/office/drawing/2014/main" id="{5D60BCCA-7066-49DD-9D7A-76714674691A}"/>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64" name="Tinta 63">
              <a:extLst>
                <a:ext uri="{FF2B5EF4-FFF2-40B4-BE49-F238E27FC236}">
                  <a16:creationId xmlns:a16="http://schemas.microsoft.com/office/drawing/2014/main" id="{5D0B3EE1-B954-471E-96D3-FC07A7237DF4}"/>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65" name="Tinta 64">
              <a:extLst>
                <a:ext uri="{FF2B5EF4-FFF2-40B4-BE49-F238E27FC236}">
                  <a16:creationId xmlns:a16="http://schemas.microsoft.com/office/drawing/2014/main" id="{3DB27AF4-F019-4005-B29A-CAC3FF4833AD}"/>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wsDr>
</file>

<file path=xl/drawings/drawing17.xml><?xml version="1.0" encoding="utf-8"?>
<xdr:wsDr xmlns:xdr="http://schemas.openxmlformats.org/drawingml/2006/spreadsheetDrawing" xmlns:a="http://schemas.openxmlformats.org/drawingml/2006/main">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id="{83A28BE6-66CB-42CE-A825-FB44812E6FBD}"/>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3" name="Tinta 2">
              <a:extLst>
                <a:ext uri="{FF2B5EF4-FFF2-40B4-BE49-F238E27FC236}">
                  <a16:creationId xmlns:a16="http://schemas.microsoft.com/office/drawing/2014/main" id="{E917C4A1-7680-4441-B13B-80EBE1994425}"/>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4" name="Tinta 3">
              <a:extLst>
                <a:ext uri="{FF2B5EF4-FFF2-40B4-BE49-F238E27FC236}">
                  <a16:creationId xmlns:a16="http://schemas.microsoft.com/office/drawing/2014/main" id="{D3F4A176-0751-4806-B543-E4D273EED455}"/>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5" name="Tinta 4">
              <a:extLst>
                <a:ext uri="{FF2B5EF4-FFF2-40B4-BE49-F238E27FC236}">
                  <a16:creationId xmlns:a16="http://schemas.microsoft.com/office/drawing/2014/main" id="{6DD2F6C8-C051-43A4-AD84-E407B1422D86}"/>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6" name="Tinta 5">
              <a:extLst>
                <a:ext uri="{FF2B5EF4-FFF2-40B4-BE49-F238E27FC236}">
                  <a16:creationId xmlns:a16="http://schemas.microsoft.com/office/drawing/2014/main" id="{9266541F-3EF7-48B5-897E-4F400FFA13CB}"/>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7" name="Tinta 6">
              <a:extLst>
                <a:ext uri="{FF2B5EF4-FFF2-40B4-BE49-F238E27FC236}">
                  <a16:creationId xmlns:a16="http://schemas.microsoft.com/office/drawing/2014/main" id="{B144876E-E2A1-4B25-B37F-BA856347D883}"/>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8" name="Tinta 7">
              <a:extLst>
                <a:ext uri="{FF2B5EF4-FFF2-40B4-BE49-F238E27FC236}">
                  <a16:creationId xmlns:a16="http://schemas.microsoft.com/office/drawing/2014/main" id="{336990C5-68DD-4529-AC26-4137A8A5125F}"/>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9" name="Tinta 8">
              <a:extLst>
                <a:ext uri="{FF2B5EF4-FFF2-40B4-BE49-F238E27FC236}">
                  <a16:creationId xmlns:a16="http://schemas.microsoft.com/office/drawing/2014/main" id="{27A2E6E6-8032-441B-BB8D-ECA5499966CD}"/>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0" name="Tinta 9">
              <a:extLst>
                <a:ext uri="{FF2B5EF4-FFF2-40B4-BE49-F238E27FC236}">
                  <a16:creationId xmlns:a16="http://schemas.microsoft.com/office/drawing/2014/main" id="{B795AF48-97F4-4F26-8FF6-CC68FB0924E6}"/>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1" name="Tinta 10">
              <a:extLst>
                <a:ext uri="{FF2B5EF4-FFF2-40B4-BE49-F238E27FC236}">
                  <a16:creationId xmlns:a16="http://schemas.microsoft.com/office/drawing/2014/main" id="{FB5E29D6-673F-4A53-A83C-4F441BCB02A2}"/>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 name="Tinta 11">
              <a:extLst>
                <a:ext uri="{FF2B5EF4-FFF2-40B4-BE49-F238E27FC236}">
                  <a16:creationId xmlns:a16="http://schemas.microsoft.com/office/drawing/2014/main" id="{7C5D5D0A-E3F6-4268-8C83-63BBBF227589}"/>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 name="Tinta 12">
              <a:extLst>
                <a:ext uri="{FF2B5EF4-FFF2-40B4-BE49-F238E27FC236}">
                  <a16:creationId xmlns:a16="http://schemas.microsoft.com/office/drawing/2014/main" id="{C5FF826F-EE4F-43E8-B5E6-03000AD05B1B}"/>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4" name="Tinta 13">
              <a:extLst>
                <a:ext uri="{FF2B5EF4-FFF2-40B4-BE49-F238E27FC236}">
                  <a16:creationId xmlns:a16="http://schemas.microsoft.com/office/drawing/2014/main" id="{D678E852-46AB-4C21-9499-B2D941C7608B}"/>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5" name="Tinta 14">
              <a:extLst>
                <a:ext uri="{FF2B5EF4-FFF2-40B4-BE49-F238E27FC236}">
                  <a16:creationId xmlns:a16="http://schemas.microsoft.com/office/drawing/2014/main" id="{35796580-6385-4916-B9C8-2A931C780020}"/>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6" name="Tinta 15">
              <a:extLst>
                <a:ext uri="{FF2B5EF4-FFF2-40B4-BE49-F238E27FC236}">
                  <a16:creationId xmlns:a16="http://schemas.microsoft.com/office/drawing/2014/main" id="{C87CF26E-2A41-4401-93F4-AC26D1777A0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7" name="Tinta 16">
              <a:extLst>
                <a:ext uri="{FF2B5EF4-FFF2-40B4-BE49-F238E27FC236}">
                  <a16:creationId xmlns:a16="http://schemas.microsoft.com/office/drawing/2014/main" id="{0AD8F8A8-7A32-4CC0-BB7E-FCF85713096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8" name="Tinta 17">
              <a:extLst>
                <a:ext uri="{FF2B5EF4-FFF2-40B4-BE49-F238E27FC236}">
                  <a16:creationId xmlns:a16="http://schemas.microsoft.com/office/drawing/2014/main" id="{90A1ED62-21C0-42F9-87C4-0D482012DA3C}"/>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9" name="Tinta 18">
              <a:extLst>
                <a:ext uri="{FF2B5EF4-FFF2-40B4-BE49-F238E27FC236}">
                  <a16:creationId xmlns:a16="http://schemas.microsoft.com/office/drawing/2014/main" id="{0A9459BC-8CB7-49AC-A44C-5D9656087D1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 name="Tinta 19">
              <a:extLst>
                <a:ext uri="{FF2B5EF4-FFF2-40B4-BE49-F238E27FC236}">
                  <a16:creationId xmlns:a16="http://schemas.microsoft.com/office/drawing/2014/main" id="{9FB880D0-4EA9-4F4F-A8F2-5E07F7DFDF80}"/>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1" name="Tinta 20">
              <a:extLst>
                <a:ext uri="{FF2B5EF4-FFF2-40B4-BE49-F238E27FC236}">
                  <a16:creationId xmlns:a16="http://schemas.microsoft.com/office/drawing/2014/main" id="{9C9DAB00-F0CC-436C-B7AB-C23F69C60125}"/>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 name="Tinta 21">
              <a:extLst>
                <a:ext uri="{FF2B5EF4-FFF2-40B4-BE49-F238E27FC236}">
                  <a16:creationId xmlns:a16="http://schemas.microsoft.com/office/drawing/2014/main" id="{F7298E3C-642D-4BC5-9E93-113E33B4936E}"/>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3" name="Tinta 22">
              <a:extLst>
                <a:ext uri="{FF2B5EF4-FFF2-40B4-BE49-F238E27FC236}">
                  <a16:creationId xmlns:a16="http://schemas.microsoft.com/office/drawing/2014/main" id="{44DCF1C7-14ED-4F32-9117-6689483C2BD2}"/>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4" name="Tinta 23">
              <a:extLst>
                <a:ext uri="{FF2B5EF4-FFF2-40B4-BE49-F238E27FC236}">
                  <a16:creationId xmlns:a16="http://schemas.microsoft.com/office/drawing/2014/main" id="{4C1D382E-FD31-4311-B4E0-B06D2CF72424}"/>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5" name="Tinta 24">
              <a:extLst>
                <a:ext uri="{FF2B5EF4-FFF2-40B4-BE49-F238E27FC236}">
                  <a16:creationId xmlns:a16="http://schemas.microsoft.com/office/drawing/2014/main" id="{22B00EFC-7C06-4008-BEBE-C95D5846DB48}"/>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6" name="Tinta 25">
              <a:extLst>
                <a:ext uri="{FF2B5EF4-FFF2-40B4-BE49-F238E27FC236}">
                  <a16:creationId xmlns:a16="http://schemas.microsoft.com/office/drawing/2014/main" id="{A5D35CE6-78F9-4C67-9A10-7B09384BD553}"/>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7" name="Tinta 26">
              <a:extLst>
                <a:ext uri="{FF2B5EF4-FFF2-40B4-BE49-F238E27FC236}">
                  <a16:creationId xmlns:a16="http://schemas.microsoft.com/office/drawing/2014/main" id="{77BE9808-446C-43B1-8320-A7915986A5C5}"/>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8" name="Tinta 27">
              <a:extLst>
                <a:ext uri="{FF2B5EF4-FFF2-40B4-BE49-F238E27FC236}">
                  <a16:creationId xmlns:a16="http://schemas.microsoft.com/office/drawing/2014/main" id="{BCDA7F60-2390-4BFA-B901-49C389D82422}"/>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9" name="Tinta 28">
              <a:extLst>
                <a:ext uri="{FF2B5EF4-FFF2-40B4-BE49-F238E27FC236}">
                  <a16:creationId xmlns:a16="http://schemas.microsoft.com/office/drawing/2014/main" id="{8430813B-41C9-49D4-BD6F-24D2B2A4423B}"/>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30" name="Tinta 29">
              <a:extLst>
                <a:ext uri="{FF2B5EF4-FFF2-40B4-BE49-F238E27FC236}">
                  <a16:creationId xmlns:a16="http://schemas.microsoft.com/office/drawing/2014/main" id="{F6E7043C-8917-4143-A269-C3E9B08DB502}"/>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1" name="Tinta 30">
              <a:extLst>
                <a:ext uri="{FF2B5EF4-FFF2-40B4-BE49-F238E27FC236}">
                  <a16:creationId xmlns:a16="http://schemas.microsoft.com/office/drawing/2014/main" id="{27C92012-5F8A-4E1F-8267-F0A1570C92C2}"/>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32" name="Tinta 31">
              <a:extLst>
                <a:ext uri="{FF2B5EF4-FFF2-40B4-BE49-F238E27FC236}">
                  <a16:creationId xmlns:a16="http://schemas.microsoft.com/office/drawing/2014/main" id="{AF5E586E-9100-4056-8C42-F270362492D3}"/>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3" name="Tinta 32">
              <a:extLst>
                <a:ext uri="{FF2B5EF4-FFF2-40B4-BE49-F238E27FC236}">
                  <a16:creationId xmlns:a16="http://schemas.microsoft.com/office/drawing/2014/main" id="{35F168C8-3759-46B9-AA4A-4439325FA7C2}"/>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34" name="Tinta 33">
              <a:extLst>
                <a:ext uri="{FF2B5EF4-FFF2-40B4-BE49-F238E27FC236}">
                  <a16:creationId xmlns:a16="http://schemas.microsoft.com/office/drawing/2014/main" id="{57FA5675-9F4B-43AC-98A1-278B8ACC7244}"/>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35" name="Tinta 34">
              <a:extLst>
                <a:ext uri="{FF2B5EF4-FFF2-40B4-BE49-F238E27FC236}">
                  <a16:creationId xmlns:a16="http://schemas.microsoft.com/office/drawing/2014/main" id="{3566FC58-64C6-445D-A464-4497E4719E85}"/>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36" name="Tinta 35">
              <a:extLst>
                <a:ext uri="{FF2B5EF4-FFF2-40B4-BE49-F238E27FC236}">
                  <a16:creationId xmlns:a16="http://schemas.microsoft.com/office/drawing/2014/main" id="{72B3C3DB-9997-40BB-9ACD-69C75C796B65}"/>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37" name="Tinta 36">
              <a:extLst>
                <a:ext uri="{FF2B5EF4-FFF2-40B4-BE49-F238E27FC236}">
                  <a16:creationId xmlns:a16="http://schemas.microsoft.com/office/drawing/2014/main" id="{F5E00EE4-2A6A-4D6B-88D0-A02A6D260082}"/>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38" name="Tinta 37">
              <a:extLst>
                <a:ext uri="{FF2B5EF4-FFF2-40B4-BE49-F238E27FC236}">
                  <a16:creationId xmlns:a16="http://schemas.microsoft.com/office/drawing/2014/main" id="{7A2E8223-D7D6-44E1-8DF0-EC9E76D50FD9}"/>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39" name="Tinta 38">
              <a:extLst>
                <a:ext uri="{FF2B5EF4-FFF2-40B4-BE49-F238E27FC236}">
                  <a16:creationId xmlns:a16="http://schemas.microsoft.com/office/drawing/2014/main" id="{33458C77-DB68-40E2-B7BB-CCAC20B8FBC2}"/>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40" name="Tinta 39">
              <a:extLst>
                <a:ext uri="{FF2B5EF4-FFF2-40B4-BE49-F238E27FC236}">
                  <a16:creationId xmlns:a16="http://schemas.microsoft.com/office/drawing/2014/main" id="{8F7214B6-6D05-48C7-86DB-FEDE23AFB581}"/>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41" name="Tinta 40">
              <a:extLst>
                <a:ext uri="{FF2B5EF4-FFF2-40B4-BE49-F238E27FC236}">
                  <a16:creationId xmlns:a16="http://schemas.microsoft.com/office/drawing/2014/main" id="{C48CB37C-4703-48EA-858E-D448665B57A7}"/>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42" name="Tinta 41">
              <a:extLst>
                <a:ext uri="{FF2B5EF4-FFF2-40B4-BE49-F238E27FC236}">
                  <a16:creationId xmlns:a16="http://schemas.microsoft.com/office/drawing/2014/main" id="{E52CFF96-5F4F-4136-AC20-4815F6AF5580}"/>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43" name="Tinta 42">
              <a:extLst>
                <a:ext uri="{FF2B5EF4-FFF2-40B4-BE49-F238E27FC236}">
                  <a16:creationId xmlns:a16="http://schemas.microsoft.com/office/drawing/2014/main" id="{2AA06CF4-A3FA-43A9-804A-8452D93CBE98}"/>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44" name="Tinta 43">
              <a:extLst>
                <a:ext uri="{FF2B5EF4-FFF2-40B4-BE49-F238E27FC236}">
                  <a16:creationId xmlns:a16="http://schemas.microsoft.com/office/drawing/2014/main" id="{2376093E-3C8F-4E27-B4CB-E9B2208464A3}"/>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45" name="Tinta 44">
              <a:extLst>
                <a:ext uri="{FF2B5EF4-FFF2-40B4-BE49-F238E27FC236}">
                  <a16:creationId xmlns:a16="http://schemas.microsoft.com/office/drawing/2014/main" id="{26D49D5F-4E73-42CE-8BD0-795366B16186}"/>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46" name="Tinta 45">
              <a:extLst>
                <a:ext uri="{FF2B5EF4-FFF2-40B4-BE49-F238E27FC236}">
                  <a16:creationId xmlns:a16="http://schemas.microsoft.com/office/drawing/2014/main" id="{73270837-4FC1-414D-891A-EF170B98F396}"/>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47" name="Tinta 46">
              <a:extLst>
                <a:ext uri="{FF2B5EF4-FFF2-40B4-BE49-F238E27FC236}">
                  <a16:creationId xmlns:a16="http://schemas.microsoft.com/office/drawing/2014/main" id="{C1638D91-963C-4E2C-86D9-0D25F0AFF4A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8" name="Tinta 47">
              <a:extLst>
                <a:ext uri="{FF2B5EF4-FFF2-40B4-BE49-F238E27FC236}">
                  <a16:creationId xmlns:a16="http://schemas.microsoft.com/office/drawing/2014/main" id="{46B4766E-779A-47D0-BB21-755F6E40916E}"/>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49" name="Tinta 48">
              <a:extLst>
                <a:ext uri="{FF2B5EF4-FFF2-40B4-BE49-F238E27FC236}">
                  <a16:creationId xmlns:a16="http://schemas.microsoft.com/office/drawing/2014/main" id="{270448D6-1CE7-4FA6-B675-A1CA0FB8947E}"/>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50" name="Tinta 49">
              <a:extLst>
                <a:ext uri="{FF2B5EF4-FFF2-40B4-BE49-F238E27FC236}">
                  <a16:creationId xmlns:a16="http://schemas.microsoft.com/office/drawing/2014/main" id="{55A74ADA-A39F-48D6-8998-95808CCC5CFF}"/>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51" name="Tinta 50">
              <a:extLst>
                <a:ext uri="{FF2B5EF4-FFF2-40B4-BE49-F238E27FC236}">
                  <a16:creationId xmlns:a16="http://schemas.microsoft.com/office/drawing/2014/main" id="{8F009981-DCCD-4E6D-8129-89ADFCADCA0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8539</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52" name="Tinta 51">
              <a:extLst>
                <a:ext uri="{FF2B5EF4-FFF2-40B4-BE49-F238E27FC236}">
                  <a16:creationId xmlns:a16="http://schemas.microsoft.com/office/drawing/2014/main" id="{C05AD9B7-1112-40B0-988A-FD52C167D220}"/>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53" name="Tinta 52">
              <a:extLst>
                <a:ext uri="{FF2B5EF4-FFF2-40B4-BE49-F238E27FC236}">
                  <a16:creationId xmlns:a16="http://schemas.microsoft.com/office/drawing/2014/main" id="{6252B3D2-DD4C-4E98-A263-2088D31536A3}"/>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54" name="Tinta 53">
              <a:extLst>
                <a:ext uri="{FF2B5EF4-FFF2-40B4-BE49-F238E27FC236}">
                  <a16:creationId xmlns:a16="http://schemas.microsoft.com/office/drawing/2014/main" id="{EB7AFD37-B382-4C30-B241-77B773946205}"/>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55" name="Tinta 54">
              <a:extLst>
                <a:ext uri="{FF2B5EF4-FFF2-40B4-BE49-F238E27FC236}">
                  <a16:creationId xmlns:a16="http://schemas.microsoft.com/office/drawing/2014/main" id="{3D42970C-2D0E-4AB3-9169-4A499300DA8D}"/>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56" name="Tinta 55">
              <a:extLst>
                <a:ext uri="{FF2B5EF4-FFF2-40B4-BE49-F238E27FC236}">
                  <a16:creationId xmlns:a16="http://schemas.microsoft.com/office/drawing/2014/main" id="{E0BD121E-726D-461E-96C4-CF0313C8F77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57" name="Tinta 56">
              <a:extLst>
                <a:ext uri="{FF2B5EF4-FFF2-40B4-BE49-F238E27FC236}">
                  <a16:creationId xmlns:a16="http://schemas.microsoft.com/office/drawing/2014/main" id="{A176DF2F-4376-49B3-A4A4-81ACC49A8F57}"/>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58" name="Tinta 57">
              <a:extLst>
                <a:ext uri="{FF2B5EF4-FFF2-40B4-BE49-F238E27FC236}">
                  <a16:creationId xmlns:a16="http://schemas.microsoft.com/office/drawing/2014/main" id="{B9E5FD08-CC13-4752-A56B-FAEA33D3AA7C}"/>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59" name="Tinta 58">
              <a:extLst>
                <a:ext uri="{FF2B5EF4-FFF2-40B4-BE49-F238E27FC236}">
                  <a16:creationId xmlns:a16="http://schemas.microsoft.com/office/drawing/2014/main" id="{20CE88BE-F07C-4277-B3C8-3B2FA51E319C}"/>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0" name="Tinta 59">
              <a:extLst>
                <a:ext uri="{FF2B5EF4-FFF2-40B4-BE49-F238E27FC236}">
                  <a16:creationId xmlns:a16="http://schemas.microsoft.com/office/drawing/2014/main" id="{EDE8B373-88A2-40D2-8714-E1E6888722CC}"/>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61" name="Tinta 60">
              <a:extLst>
                <a:ext uri="{FF2B5EF4-FFF2-40B4-BE49-F238E27FC236}">
                  <a16:creationId xmlns:a16="http://schemas.microsoft.com/office/drawing/2014/main" id="{CA8D0360-DF24-4D2D-933C-60D5C6BD56CE}"/>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62" name="Tinta 61">
              <a:extLst>
                <a:ext uri="{FF2B5EF4-FFF2-40B4-BE49-F238E27FC236}">
                  <a16:creationId xmlns:a16="http://schemas.microsoft.com/office/drawing/2014/main" id="{CF19B91F-7AA5-4A38-878B-CAA71B904274}"/>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63" name="Tinta 62">
              <a:extLst>
                <a:ext uri="{FF2B5EF4-FFF2-40B4-BE49-F238E27FC236}">
                  <a16:creationId xmlns:a16="http://schemas.microsoft.com/office/drawing/2014/main" id="{DE85155A-F7C1-49D2-90C7-F2F80673B3E4}"/>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64" name="Tinta 63">
              <a:extLst>
                <a:ext uri="{FF2B5EF4-FFF2-40B4-BE49-F238E27FC236}">
                  <a16:creationId xmlns:a16="http://schemas.microsoft.com/office/drawing/2014/main" id="{54F36FDD-EEE2-4012-B39E-8F13BA882548}"/>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65" name="Tinta 64">
              <a:extLst>
                <a:ext uri="{FF2B5EF4-FFF2-40B4-BE49-F238E27FC236}">
                  <a16:creationId xmlns:a16="http://schemas.microsoft.com/office/drawing/2014/main" id="{1280EFA9-C428-4F99-A56D-829BA5CF1FBC}"/>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wsDr>
</file>

<file path=xl/drawings/drawing18.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A00-000002000000}"/>
            </a:ext>
          </a:extLst>
        </xdr:cNvPr>
        <xdr:cNvSpPr>
          <a:spLocks noChangeArrowheads="1"/>
        </xdr:cNvSpPr>
      </xdr:nvSpPr>
      <xdr:spPr bwMode="auto">
        <a:xfrm>
          <a:off x="133350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Tinta 2">
              <a:extLst>
                <a:ext uri="{FF2B5EF4-FFF2-40B4-BE49-F238E27FC236}">
                  <a16:creationId xmlns:a16="http://schemas.microsoft.com/office/drawing/2014/main" id="{05057A63-3452-4E31-9C93-13B16BD5F844}"/>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4" name="Tinta 3">
              <a:extLst>
                <a:ext uri="{FF2B5EF4-FFF2-40B4-BE49-F238E27FC236}">
                  <a16:creationId xmlns:a16="http://schemas.microsoft.com/office/drawing/2014/main" id="{42C37EB9-3BD1-4379-B0A6-DB6A506036DA}"/>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5" name="Tinta 4">
              <a:extLst>
                <a:ext uri="{FF2B5EF4-FFF2-40B4-BE49-F238E27FC236}">
                  <a16:creationId xmlns:a16="http://schemas.microsoft.com/office/drawing/2014/main" id="{2431D953-5D45-4C0C-BD64-427343EAFB55}"/>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6" name="Tinta 5">
              <a:extLst>
                <a:ext uri="{FF2B5EF4-FFF2-40B4-BE49-F238E27FC236}">
                  <a16:creationId xmlns:a16="http://schemas.microsoft.com/office/drawing/2014/main" id="{D60C5649-CE29-4CE3-B93C-C966E07A4DA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7" name="Tinta 6">
              <a:extLst>
                <a:ext uri="{FF2B5EF4-FFF2-40B4-BE49-F238E27FC236}">
                  <a16:creationId xmlns:a16="http://schemas.microsoft.com/office/drawing/2014/main" id="{63117502-1670-4D3B-95D4-EA1DF6256B92}"/>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8" name="Tinta 7">
              <a:extLst>
                <a:ext uri="{FF2B5EF4-FFF2-40B4-BE49-F238E27FC236}">
                  <a16:creationId xmlns:a16="http://schemas.microsoft.com/office/drawing/2014/main" id="{32CFAF71-3626-4B67-BCB4-F30856532CB1}"/>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9" name="Tinta 8">
              <a:extLst>
                <a:ext uri="{FF2B5EF4-FFF2-40B4-BE49-F238E27FC236}">
                  <a16:creationId xmlns:a16="http://schemas.microsoft.com/office/drawing/2014/main" id="{5A36B1ED-9234-4706-981D-58822B9F59B8}"/>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10" name="Tinta 9">
              <a:extLst>
                <a:ext uri="{FF2B5EF4-FFF2-40B4-BE49-F238E27FC236}">
                  <a16:creationId xmlns:a16="http://schemas.microsoft.com/office/drawing/2014/main" id="{132B0FAE-768E-4A57-84BC-4BD84AC79127}"/>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1" name="Tinta 10">
              <a:extLst>
                <a:ext uri="{FF2B5EF4-FFF2-40B4-BE49-F238E27FC236}">
                  <a16:creationId xmlns:a16="http://schemas.microsoft.com/office/drawing/2014/main" id="{A39F68B0-F6CD-4D87-A034-48839074DB48}"/>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2" name="Tinta 11">
              <a:extLst>
                <a:ext uri="{FF2B5EF4-FFF2-40B4-BE49-F238E27FC236}">
                  <a16:creationId xmlns:a16="http://schemas.microsoft.com/office/drawing/2014/main" id="{EA7CC7D4-936F-4846-9B56-4B3661516EA9}"/>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3" name="Tinta 12">
              <a:extLst>
                <a:ext uri="{FF2B5EF4-FFF2-40B4-BE49-F238E27FC236}">
                  <a16:creationId xmlns:a16="http://schemas.microsoft.com/office/drawing/2014/main" id="{FBB00055-EF31-4BD5-90E1-8DB0F6DEFD9E}"/>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4" name="Tinta 13">
              <a:extLst>
                <a:ext uri="{FF2B5EF4-FFF2-40B4-BE49-F238E27FC236}">
                  <a16:creationId xmlns:a16="http://schemas.microsoft.com/office/drawing/2014/main" id="{90A436A2-D692-41E8-81CB-B23ED0F0CC60}"/>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5" name="Tinta 14">
              <a:extLst>
                <a:ext uri="{FF2B5EF4-FFF2-40B4-BE49-F238E27FC236}">
                  <a16:creationId xmlns:a16="http://schemas.microsoft.com/office/drawing/2014/main" id="{F6111071-7C4A-46B6-9674-365368755C21}"/>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6" name="Tinta 15">
              <a:extLst>
                <a:ext uri="{FF2B5EF4-FFF2-40B4-BE49-F238E27FC236}">
                  <a16:creationId xmlns:a16="http://schemas.microsoft.com/office/drawing/2014/main" id="{F190B05E-45D6-42B0-841C-1CD40E57956C}"/>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7" name="Tinta 16">
              <a:extLst>
                <a:ext uri="{FF2B5EF4-FFF2-40B4-BE49-F238E27FC236}">
                  <a16:creationId xmlns:a16="http://schemas.microsoft.com/office/drawing/2014/main" id="{8EE7C8C0-44BA-48FF-B068-AFAEE1F1939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8" name="Tinta 17">
              <a:extLst>
                <a:ext uri="{FF2B5EF4-FFF2-40B4-BE49-F238E27FC236}">
                  <a16:creationId xmlns:a16="http://schemas.microsoft.com/office/drawing/2014/main" id="{AB1C3CED-5EC9-4A02-9890-AB6BE3969096}"/>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9" name="Tinta 18">
              <a:extLst>
                <a:ext uri="{FF2B5EF4-FFF2-40B4-BE49-F238E27FC236}">
                  <a16:creationId xmlns:a16="http://schemas.microsoft.com/office/drawing/2014/main" id="{4D012816-95BC-4626-9F7E-B0A48B34466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20" name="Tinta 19">
              <a:extLst>
                <a:ext uri="{FF2B5EF4-FFF2-40B4-BE49-F238E27FC236}">
                  <a16:creationId xmlns:a16="http://schemas.microsoft.com/office/drawing/2014/main" id="{A3D2B7C6-D747-4782-93E2-C122A74EEE0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1" name="Tinta 20">
              <a:extLst>
                <a:ext uri="{FF2B5EF4-FFF2-40B4-BE49-F238E27FC236}">
                  <a16:creationId xmlns:a16="http://schemas.microsoft.com/office/drawing/2014/main" id="{B478A2FE-B1D0-4464-A67D-C7EA38367BC1}"/>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2" name="Tinta 21">
              <a:extLst>
                <a:ext uri="{FF2B5EF4-FFF2-40B4-BE49-F238E27FC236}">
                  <a16:creationId xmlns:a16="http://schemas.microsoft.com/office/drawing/2014/main" id="{1016CD13-14CD-449B-A7EA-4FDD45DE6692}"/>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3" name="Tinta 22">
              <a:extLst>
                <a:ext uri="{FF2B5EF4-FFF2-40B4-BE49-F238E27FC236}">
                  <a16:creationId xmlns:a16="http://schemas.microsoft.com/office/drawing/2014/main" id="{502274A9-A071-4D7C-B962-698364B352C9}"/>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4" name="Tinta 23">
              <a:extLst>
                <a:ext uri="{FF2B5EF4-FFF2-40B4-BE49-F238E27FC236}">
                  <a16:creationId xmlns:a16="http://schemas.microsoft.com/office/drawing/2014/main" id="{1ED14DA4-5177-44B7-8597-8C8A6686D473}"/>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5" name="Tinta 24">
              <a:extLst>
                <a:ext uri="{FF2B5EF4-FFF2-40B4-BE49-F238E27FC236}">
                  <a16:creationId xmlns:a16="http://schemas.microsoft.com/office/drawing/2014/main" id="{1D6E4DE1-F568-45E9-BC3A-4B99F2E1B0A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6" name="Tinta 25">
              <a:extLst>
                <a:ext uri="{FF2B5EF4-FFF2-40B4-BE49-F238E27FC236}">
                  <a16:creationId xmlns:a16="http://schemas.microsoft.com/office/drawing/2014/main" id="{BF59E3DC-BBDC-48DD-8777-5D424B5557F2}"/>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7" name="Tinta 26">
              <a:extLst>
                <a:ext uri="{FF2B5EF4-FFF2-40B4-BE49-F238E27FC236}">
                  <a16:creationId xmlns:a16="http://schemas.microsoft.com/office/drawing/2014/main" id="{512C3684-ED91-437F-A1A1-A10E5DA22095}"/>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8" name="Tinta 27">
              <a:extLst>
                <a:ext uri="{FF2B5EF4-FFF2-40B4-BE49-F238E27FC236}">
                  <a16:creationId xmlns:a16="http://schemas.microsoft.com/office/drawing/2014/main" id="{A6ABA6F8-A0FF-4F73-810B-A13CF26AE1F2}"/>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9" name="Tinta 28">
              <a:extLst>
                <a:ext uri="{FF2B5EF4-FFF2-40B4-BE49-F238E27FC236}">
                  <a16:creationId xmlns:a16="http://schemas.microsoft.com/office/drawing/2014/main" id="{0361E508-CCD2-46A2-9A6F-91327756C080}"/>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30" name="Tinta 29">
              <a:extLst>
                <a:ext uri="{FF2B5EF4-FFF2-40B4-BE49-F238E27FC236}">
                  <a16:creationId xmlns:a16="http://schemas.microsoft.com/office/drawing/2014/main" id="{E486A424-37DF-484E-906D-999196057AB9}"/>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31" name="Tinta 30">
              <a:extLst>
                <a:ext uri="{FF2B5EF4-FFF2-40B4-BE49-F238E27FC236}">
                  <a16:creationId xmlns:a16="http://schemas.microsoft.com/office/drawing/2014/main" id="{C81FD832-7644-4043-99CF-8026882F3C10}"/>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2" name="Tinta 31">
              <a:extLst>
                <a:ext uri="{FF2B5EF4-FFF2-40B4-BE49-F238E27FC236}">
                  <a16:creationId xmlns:a16="http://schemas.microsoft.com/office/drawing/2014/main" id="{C99C3941-9201-4281-942A-390CFB42C604}"/>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33" name="Tinta 32">
              <a:extLst>
                <a:ext uri="{FF2B5EF4-FFF2-40B4-BE49-F238E27FC236}">
                  <a16:creationId xmlns:a16="http://schemas.microsoft.com/office/drawing/2014/main" id="{7B8A555E-CF50-4574-85D7-E54CE7A7A5C7}"/>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4" name="Tinta 33">
              <a:extLst>
                <a:ext uri="{FF2B5EF4-FFF2-40B4-BE49-F238E27FC236}">
                  <a16:creationId xmlns:a16="http://schemas.microsoft.com/office/drawing/2014/main" id="{C6394762-79AB-47CA-BC87-63DC0C4E3CEB}"/>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35" name="Tinta 34">
              <a:extLst>
                <a:ext uri="{FF2B5EF4-FFF2-40B4-BE49-F238E27FC236}">
                  <a16:creationId xmlns:a16="http://schemas.microsoft.com/office/drawing/2014/main" id="{CAEE8365-1285-444B-802B-8F673D4EA933}"/>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36" name="Tinta 35">
              <a:extLst>
                <a:ext uri="{FF2B5EF4-FFF2-40B4-BE49-F238E27FC236}">
                  <a16:creationId xmlns:a16="http://schemas.microsoft.com/office/drawing/2014/main" id="{C1FAEC65-CC5D-47F8-B21E-75E733BF0692}"/>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37" name="Tinta 36">
              <a:extLst>
                <a:ext uri="{FF2B5EF4-FFF2-40B4-BE49-F238E27FC236}">
                  <a16:creationId xmlns:a16="http://schemas.microsoft.com/office/drawing/2014/main" id="{0C70245A-65C9-41BB-A059-3CEB0DC18DB4}"/>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38" name="Tinta 37">
              <a:extLst>
                <a:ext uri="{FF2B5EF4-FFF2-40B4-BE49-F238E27FC236}">
                  <a16:creationId xmlns:a16="http://schemas.microsoft.com/office/drawing/2014/main" id="{609EC845-F492-4E79-8522-7B229D1D01DA}"/>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39" name="Tinta 38">
              <a:extLst>
                <a:ext uri="{FF2B5EF4-FFF2-40B4-BE49-F238E27FC236}">
                  <a16:creationId xmlns:a16="http://schemas.microsoft.com/office/drawing/2014/main" id="{152D67AA-6629-4163-83B5-FD62C657AF2E}"/>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40" name="Tinta 39">
              <a:extLst>
                <a:ext uri="{FF2B5EF4-FFF2-40B4-BE49-F238E27FC236}">
                  <a16:creationId xmlns:a16="http://schemas.microsoft.com/office/drawing/2014/main" id="{CF2F4578-753D-4BAD-8CC3-F11E9E3F6237}"/>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41" name="Tinta 40">
              <a:extLst>
                <a:ext uri="{FF2B5EF4-FFF2-40B4-BE49-F238E27FC236}">
                  <a16:creationId xmlns:a16="http://schemas.microsoft.com/office/drawing/2014/main" id="{E1E465B5-82E6-4212-8739-0F56C1BB5AEF}"/>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42" name="Tinta 41">
              <a:extLst>
                <a:ext uri="{FF2B5EF4-FFF2-40B4-BE49-F238E27FC236}">
                  <a16:creationId xmlns:a16="http://schemas.microsoft.com/office/drawing/2014/main" id="{7A689673-EE75-4F47-8B8E-B20066F45708}"/>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43" name="Tinta 42">
              <a:extLst>
                <a:ext uri="{FF2B5EF4-FFF2-40B4-BE49-F238E27FC236}">
                  <a16:creationId xmlns:a16="http://schemas.microsoft.com/office/drawing/2014/main" id="{D1FEC485-0D3A-4794-9F26-D858287F52D5}"/>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44" name="Tinta 43">
              <a:extLst>
                <a:ext uri="{FF2B5EF4-FFF2-40B4-BE49-F238E27FC236}">
                  <a16:creationId xmlns:a16="http://schemas.microsoft.com/office/drawing/2014/main" id="{80055129-9FB8-4CEA-AD24-1BAD25D8E4D0}"/>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45" name="Tinta 44">
              <a:extLst>
                <a:ext uri="{FF2B5EF4-FFF2-40B4-BE49-F238E27FC236}">
                  <a16:creationId xmlns:a16="http://schemas.microsoft.com/office/drawing/2014/main" id="{2010292A-46ED-4263-9B3F-B3563CDEDCE1}"/>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46" name="Tinta 45">
              <a:extLst>
                <a:ext uri="{FF2B5EF4-FFF2-40B4-BE49-F238E27FC236}">
                  <a16:creationId xmlns:a16="http://schemas.microsoft.com/office/drawing/2014/main" id="{73C5B5AC-972A-4327-B9F7-D1B855AF5AF9}"/>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47" name="Tinta 46">
              <a:extLst>
                <a:ext uri="{FF2B5EF4-FFF2-40B4-BE49-F238E27FC236}">
                  <a16:creationId xmlns:a16="http://schemas.microsoft.com/office/drawing/2014/main" id="{97D0AB7D-3A30-4668-9B42-2595B07C9532}"/>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48" name="Tinta 47">
              <a:extLst>
                <a:ext uri="{FF2B5EF4-FFF2-40B4-BE49-F238E27FC236}">
                  <a16:creationId xmlns:a16="http://schemas.microsoft.com/office/drawing/2014/main" id="{9CECD855-CE44-4821-93CC-978C1121725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9" name="Tinta 48">
              <a:extLst>
                <a:ext uri="{FF2B5EF4-FFF2-40B4-BE49-F238E27FC236}">
                  <a16:creationId xmlns:a16="http://schemas.microsoft.com/office/drawing/2014/main" id="{02005BBF-FD5E-43B8-BD2D-A2938A59D8AF}"/>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50" name="Tinta 49">
              <a:extLst>
                <a:ext uri="{FF2B5EF4-FFF2-40B4-BE49-F238E27FC236}">
                  <a16:creationId xmlns:a16="http://schemas.microsoft.com/office/drawing/2014/main" id="{34C39F93-CBE1-4A89-9756-E118D6F45ED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51" name="Tinta 50">
              <a:extLst>
                <a:ext uri="{FF2B5EF4-FFF2-40B4-BE49-F238E27FC236}">
                  <a16:creationId xmlns:a16="http://schemas.microsoft.com/office/drawing/2014/main" id="{201F4CF9-2C15-4454-8825-3E22099F40B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52" name="Tinta 51">
              <a:extLst>
                <a:ext uri="{FF2B5EF4-FFF2-40B4-BE49-F238E27FC236}">
                  <a16:creationId xmlns:a16="http://schemas.microsoft.com/office/drawing/2014/main" id="{7C941ACC-2696-4716-95E5-1ECAC1DB56D7}"/>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53" name="Tinta 52">
              <a:extLst>
                <a:ext uri="{FF2B5EF4-FFF2-40B4-BE49-F238E27FC236}">
                  <a16:creationId xmlns:a16="http://schemas.microsoft.com/office/drawing/2014/main" id="{B0829739-087D-4503-B975-E1C3D3DFE8AC}"/>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54" name="Tinta 53">
              <a:extLst>
                <a:ext uri="{FF2B5EF4-FFF2-40B4-BE49-F238E27FC236}">
                  <a16:creationId xmlns:a16="http://schemas.microsoft.com/office/drawing/2014/main" id="{DFC37D1F-07D6-47E1-AB2F-E35381BF5DB3}"/>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55" name="Tinta 54">
              <a:extLst>
                <a:ext uri="{FF2B5EF4-FFF2-40B4-BE49-F238E27FC236}">
                  <a16:creationId xmlns:a16="http://schemas.microsoft.com/office/drawing/2014/main" id="{036D1093-2750-4652-B8A4-5687CC49C494}"/>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56" name="Tinta 55">
              <a:extLst>
                <a:ext uri="{FF2B5EF4-FFF2-40B4-BE49-F238E27FC236}">
                  <a16:creationId xmlns:a16="http://schemas.microsoft.com/office/drawing/2014/main" id="{468879E6-80AF-45B8-AB8C-B396B87CE948}"/>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57" name="Tinta 56">
              <a:extLst>
                <a:ext uri="{FF2B5EF4-FFF2-40B4-BE49-F238E27FC236}">
                  <a16:creationId xmlns:a16="http://schemas.microsoft.com/office/drawing/2014/main" id="{E5AF3858-746D-46FC-A106-2CF420697DF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58" name="Tinta 57">
              <a:extLst>
                <a:ext uri="{FF2B5EF4-FFF2-40B4-BE49-F238E27FC236}">
                  <a16:creationId xmlns:a16="http://schemas.microsoft.com/office/drawing/2014/main" id="{4058DDCD-9BE2-4709-B8D9-0358FC2B1A6C}"/>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59" name="Tinta 58">
              <a:extLst>
                <a:ext uri="{FF2B5EF4-FFF2-40B4-BE49-F238E27FC236}">
                  <a16:creationId xmlns:a16="http://schemas.microsoft.com/office/drawing/2014/main" id="{C3F1E9F2-B0CD-44BE-80F7-16F8D110C1DF}"/>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60" name="Tinta 59">
              <a:extLst>
                <a:ext uri="{FF2B5EF4-FFF2-40B4-BE49-F238E27FC236}">
                  <a16:creationId xmlns:a16="http://schemas.microsoft.com/office/drawing/2014/main" id="{95E16C74-FA3F-49F8-9DC4-FE25F9B1FB71}"/>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1" name="Tinta 60">
              <a:extLst>
                <a:ext uri="{FF2B5EF4-FFF2-40B4-BE49-F238E27FC236}">
                  <a16:creationId xmlns:a16="http://schemas.microsoft.com/office/drawing/2014/main" id="{8E1E30DC-CC24-4CF2-BF03-C5E1C9EF770C}"/>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62" name="Tinta 61">
              <a:extLst>
                <a:ext uri="{FF2B5EF4-FFF2-40B4-BE49-F238E27FC236}">
                  <a16:creationId xmlns:a16="http://schemas.microsoft.com/office/drawing/2014/main" id="{F64FD63A-D98C-4E3E-95A0-8342EF760322}"/>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63" name="Tinta 62">
              <a:extLst>
                <a:ext uri="{FF2B5EF4-FFF2-40B4-BE49-F238E27FC236}">
                  <a16:creationId xmlns:a16="http://schemas.microsoft.com/office/drawing/2014/main" id="{0EBC1F9B-2DEA-4F78-9589-7BF1C40F01B8}"/>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64" name="Tinta 63">
              <a:extLst>
                <a:ext uri="{FF2B5EF4-FFF2-40B4-BE49-F238E27FC236}">
                  <a16:creationId xmlns:a16="http://schemas.microsoft.com/office/drawing/2014/main" id="{A9BEB861-F699-4E16-AB17-045280AB6E3A}"/>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65" name="Tinta 64">
              <a:extLst>
                <a:ext uri="{FF2B5EF4-FFF2-40B4-BE49-F238E27FC236}">
                  <a16:creationId xmlns:a16="http://schemas.microsoft.com/office/drawing/2014/main" id="{2AAD4968-B7F5-4B07-B9E0-C34130C8EBBE}"/>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66" name="Tinta 65">
              <a:extLst>
                <a:ext uri="{FF2B5EF4-FFF2-40B4-BE49-F238E27FC236}">
                  <a16:creationId xmlns:a16="http://schemas.microsoft.com/office/drawing/2014/main" id="{7C08F100-5CCE-453A-A9E1-C840A36E2C55}"/>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wsDr>
</file>

<file path=xl/drawings/drawing19.xml><?xml version="1.0" encoding="utf-8"?>
<xdr:wsDr xmlns:xdr="http://schemas.openxmlformats.org/drawingml/2006/spreadsheetDrawing" xmlns:a="http://schemas.openxmlformats.org/drawingml/2006/main">
  <xdr:oneCellAnchor>
    <xdr:from>
      <xdr:col>5</xdr:col>
      <xdr:colOff>0</xdr:colOff>
      <xdr:row>63</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id="{4C780005-CE8F-4AE5-8E1D-EFBDF7770B97}"/>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63</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3" name="Tinta 2">
              <a:extLst>
                <a:ext uri="{FF2B5EF4-FFF2-40B4-BE49-F238E27FC236}">
                  <a16:creationId xmlns:a16="http://schemas.microsoft.com/office/drawing/2014/main" id="{26FAC54B-AD51-46DA-9586-19FCAE33BD50}"/>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4" name="Tinta 3">
              <a:extLst>
                <a:ext uri="{FF2B5EF4-FFF2-40B4-BE49-F238E27FC236}">
                  <a16:creationId xmlns:a16="http://schemas.microsoft.com/office/drawing/2014/main" id="{19DDC82F-725E-432D-8AEA-B4FF87756A0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5" name="Tinta 4">
              <a:extLst>
                <a:ext uri="{FF2B5EF4-FFF2-40B4-BE49-F238E27FC236}">
                  <a16:creationId xmlns:a16="http://schemas.microsoft.com/office/drawing/2014/main" id="{1C22C073-8AB9-4292-B866-088ABB6B9A8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6" name="Tinta 5">
              <a:extLst>
                <a:ext uri="{FF2B5EF4-FFF2-40B4-BE49-F238E27FC236}">
                  <a16:creationId xmlns:a16="http://schemas.microsoft.com/office/drawing/2014/main" id="{6E85B9DD-7F6C-41F1-B40F-243D132E66F5}"/>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7" name="Tinta 6">
              <a:extLst>
                <a:ext uri="{FF2B5EF4-FFF2-40B4-BE49-F238E27FC236}">
                  <a16:creationId xmlns:a16="http://schemas.microsoft.com/office/drawing/2014/main" id="{81DAE1A4-D73B-4308-BB47-09ECB82E380D}"/>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8" name="Tinta 7">
              <a:extLst>
                <a:ext uri="{FF2B5EF4-FFF2-40B4-BE49-F238E27FC236}">
                  <a16:creationId xmlns:a16="http://schemas.microsoft.com/office/drawing/2014/main" id="{DE6B6505-E5F0-4E0B-B595-3A94CB005FC6}"/>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77</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9" name="Tinta 8">
              <a:extLst>
                <a:ext uri="{FF2B5EF4-FFF2-40B4-BE49-F238E27FC236}">
                  <a16:creationId xmlns:a16="http://schemas.microsoft.com/office/drawing/2014/main" id="{1A1F4B4C-7BF6-47EE-AA10-DE4D6C0E50B5}"/>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77</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0" name="Tinta 9">
              <a:extLst>
                <a:ext uri="{FF2B5EF4-FFF2-40B4-BE49-F238E27FC236}">
                  <a16:creationId xmlns:a16="http://schemas.microsoft.com/office/drawing/2014/main" id="{511E745D-E85F-481F-B30A-CDA2405C26DE}"/>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77</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1" name="Tinta 10">
              <a:extLst>
                <a:ext uri="{FF2B5EF4-FFF2-40B4-BE49-F238E27FC236}">
                  <a16:creationId xmlns:a16="http://schemas.microsoft.com/office/drawing/2014/main" id="{3B1D1A2C-72B1-42F4-A6C6-374DB5DDB724}"/>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78</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 name="Tinta 11">
              <a:extLst>
                <a:ext uri="{FF2B5EF4-FFF2-40B4-BE49-F238E27FC236}">
                  <a16:creationId xmlns:a16="http://schemas.microsoft.com/office/drawing/2014/main" id="{0F7E539B-AF99-4D24-A97E-38B43A8F4A7E}"/>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78</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 name="Tinta 12">
              <a:extLst>
                <a:ext uri="{FF2B5EF4-FFF2-40B4-BE49-F238E27FC236}">
                  <a16:creationId xmlns:a16="http://schemas.microsoft.com/office/drawing/2014/main" id="{3CFD51B3-9C73-42D7-959C-D9E3F0A4AA2F}"/>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78</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4" name="Tinta 13">
              <a:extLst>
                <a:ext uri="{FF2B5EF4-FFF2-40B4-BE49-F238E27FC236}">
                  <a16:creationId xmlns:a16="http://schemas.microsoft.com/office/drawing/2014/main" id="{2C742E7C-39D9-4CC5-9001-3126FC8C85F6}"/>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2697</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5" name="Tinta 14">
              <a:extLst>
                <a:ext uri="{FF2B5EF4-FFF2-40B4-BE49-F238E27FC236}">
                  <a16:creationId xmlns:a16="http://schemas.microsoft.com/office/drawing/2014/main" id="{87FF9C9C-564E-448E-8888-BFBFBA6CBF5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2697</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6" name="Tinta 15">
              <a:extLst>
                <a:ext uri="{FF2B5EF4-FFF2-40B4-BE49-F238E27FC236}">
                  <a16:creationId xmlns:a16="http://schemas.microsoft.com/office/drawing/2014/main" id="{9E178C3E-78CE-472C-8331-B06267EFC0E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2697</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7" name="Tinta 16">
              <a:extLst>
                <a:ext uri="{FF2B5EF4-FFF2-40B4-BE49-F238E27FC236}">
                  <a16:creationId xmlns:a16="http://schemas.microsoft.com/office/drawing/2014/main" id="{5E4A3B7C-8423-4A41-B00C-EA2969A2DF9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2697</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8" name="Tinta 17">
              <a:extLst>
                <a:ext uri="{FF2B5EF4-FFF2-40B4-BE49-F238E27FC236}">
                  <a16:creationId xmlns:a16="http://schemas.microsoft.com/office/drawing/2014/main" id="{B599654A-00AB-4D6F-A61A-CC7B57DA231C}"/>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2697</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9" name="Tinta 18">
              <a:extLst>
                <a:ext uri="{FF2B5EF4-FFF2-40B4-BE49-F238E27FC236}">
                  <a16:creationId xmlns:a16="http://schemas.microsoft.com/office/drawing/2014/main" id="{A2A25FC5-15E1-4C3A-9750-BF9B1EDBE2E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2697</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 name="Tinta 19">
              <a:extLst>
                <a:ext uri="{FF2B5EF4-FFF2-40B4-BE49-F238E27FC236}">
                  <a16:creationId xmlns:a16="http://schemas.microsoft.com/office/drawing/2014/main" id="{CF032783-1898-4C0F-80C1-B510476633D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63</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1" name="Tinta 20">
              <a:extLst>
                <a:ext uri="{FF2B5EF4-FFF2-40B4-BE49-F238E27FC236}">
                  <a16:creationId xmlns:a16="http://schemas.microsoft.com/office/drawing/2014/main" id="{A7A8BDF8-A7AE-4ED0-9D9C-27E62E0EDA33}"/>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63</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 name="Tinta 21">
              <a:extLst>
                <a:ext uri="{FF2B5EF4-FFF2-40B4-BE49-F238E27FC236}">
                  <a16:creationId xmlns:a16="http://schemas.microsoft.com/office/drawing/2014/main" id="{4CBDAABB-8F8C-4B54-8868-D1B91F9AB39D}"/>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3" name="Tinta 22">
              <a:extLst>
                <a:ext uri="{FF2B5EF4-FFF2-40B4-BE49-F238E27FC236}">
                  <a16:creationId xmlns:a16="http://schemas.microsoft.com/office/drawing/2014/main" id="{655096BC-CDEE-48BD-A3D7-145068B27F12}"/>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4" name="Tinta 23">
              <a:extLst>
                <a:ext uri="{FF2B5EF4-FFF2-40B4-BE49-F238E27FC236}">
                  <a16:creationId xmlns:a16="http://schemas.microsoft.com/office/drawing/2014/main" id="{1413E8F8-42E8-4599-88D6-D8EA1A4E37AD}"/>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5" name="Tinta 24">
              <a:extLst>
                <a:ext uri="{FF2B5EF4-FFF2-40B4-BE49-F238E27FC236}">
                  <a16:creationId xmlns:a16="http://schemas.microsoft.com/office/drawing/2014/main" id="{03805D2A-9354-49F1-BB09-39A930850BEB}"/>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6" name="Tinta 25">
              <a:extLst>
                <a:ext uri="{FF2B5EF4-FFF2-40B4-BE49-F238E27FC236}">
                  <a16:creationId xmlns:a16="http://schemas.microsoft.com/office/drawing/2014/main" id="{E37B9DF1-97AA-461E-AE83-EE65CC19243F}"/>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7" name="Tinta 26">
              <a:extLst>
                <a:ext uri="{FF2B5EF4-FFF2-40B4-BE49-F238E27FC236}">
                  <a16:creationId xmlns:a16="http://schemas.microsoft.com/office/drawing/2014/main" id="{8FD40450-058B-4C19-ACE0-7030876BD618}"/>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77</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8" name="Tinta 27">
              <a:extLst>
                <a:ext uri="{FF2B5EF4-FFF2-40B4-BE49-F238E27FC236}">
                  <a16:creationId xmlns:a16="http://schemas.microsoft.com/office/drawing/2014/main" id="{F80E0FA1-6920-4245-BA30-80561387A38B}"/>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77</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9" name="Tinta 28">
              <a:extLst>
                <a:ext uri="{FF2B5EF4-FFF2-40B4-BE49-F238E27FC236}">
                  <a16:creationId xmlns:a16="http://schemas.microsoft.com/office/drawing/2014/main" id="{804B5F91-B6A6-4B16-BE22-999A1D890D3D}"/>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77</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30" name="Tinta 29">
              <a:extLst>
                <a:ext uri="{FF2B5EF4-FFF2-40B4-BE49-F238E27FC236}">
                  <a16:creationId xmlns:a16="http://schemas.microsoft.com/office/drawing/2014/main" id="{39BBF825-E60C-4C6F-A7B5-6127FF568A3A}"/>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78</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1" name="Tinta 30">
              <a:extLst>
                <a:ext uri="{FF2B5EF4-FFF2-40B4-BE49-F238E27FC236}">
                  <a16:creationId xmlns:a16="http://schemas.microsoft.com/office/drawing/2014/main" id="{F19CF542-8CF1-4596-913C-75CF608DC1F4}"/>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78</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32" name="Tinta 31">
              <a:extLst>
                <a:ext uri="{FF2B5EF4-FFF2-40B4-BE49-F238E27FC236}">
                  <a16:creationId xmlns:a16="http://schemas.microsoft.com/office/drawing/2014/main" id="{251A4A7A-36DB-46A0-927F-287BDF34EFA1}"/>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78</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3" name="Tinta 32">
              <a:extLst>
                <a:ext uri="{FF2B5EF4-FFF2-40B4-BE49-F238E27FC236}">
                  <a16:creationId xmlns:a16="http://schemas.microsoft.com/office/drawing/2014/main" id="{A40C01B7-D2AC-43B6-BFBB-450436009970}"/>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63</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34" name="Tinta 33">
              <a:extLst>
                <a:ext uri="{FF2B5EF4-FFF2-40B4-BE49-F238E27FC236}">
                  <a16:creationId xmlns:a16="http://schemas.microsoft.com/office/drawing/2014/main" id="{52405D95-2E61-45D1-9F89-E9730DB73EDA}"/>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63</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35" name="Tinta 34">
              <a:extLst>
                <a:ext uri="{FF2B5EF4-FFF2-40B4-BE49-F238E27FC236}">
                  <a16:creationId xmlns:a16="http://schemas.microsoft.com/office/drawing/2014/main" id="{2773D54E-C1A8-4E50-AB14-06E95B796338}"/>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36" name="Tinta 35">
              <a:extLst>
                <a:ext uri="{FF2B5EF4-FFF2-40B4-BE49-F238E27FC236}">
                  <a16:creationId xmlns:a16="http://schemas.microsoft.com/office/drawing/2014/main" id="{6F43D8DB-78A7-41AD-B11E-DC73FFDEA125}"/>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37" name="Tinta 36">
              <a:extLst>
                <a:ext uri="{FF2B5EF4-FFF2-40B4-BE49-F238E27FC236}">
                  <a16:creationId xmlns:a16="http://schemas.microsoft.com/office/drawing/2014/main" id="{38021BDC-A87A-4AE0-A27E-B246D553656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38" name="Tinta 37">
              <a:extLst>
                <a:ext uri="{FF2B5EF4-FFF2-40B4-BE49-F238E27FC236}">
                  <a16:creationId xmlns:a16="http://schemas.microsoft.com/office/drawing/2014/main" id="{8DA85411-E931-4B33-A53F-DDAB2163A027}"/>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39" name="Tinta 38">
              <a:extLst>
                <a:ext uri="{FF2B5EF4-FFF2-40B4-BE49-F238E27FC236}">
                  <a16:creationId xmlns:a16="http://schemas.microsoft.com/office/drawing/2014/main" id="{23C9E08C-DD18-4F32-9E4E-A44448458389}"/>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40" name="Tinta 39">
              <a:extLst>
                <a:ext uri="{FF2B5EF4-FFF2-40B4-BE49-F238E27FC236}">
                  <a16:creationId xmlns:a16="http://schemas.microsoft.com/office/drawing/2014/main" id="{64B548FB-2F8D-4DA1-9791-0C90D7DB446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77</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41" name="Tinta 40">
              <a:extLst>
                <a:ext uri="{FF2B5EF4-FFF2-40B4-BE49-F238E27FC236}">
                  <a16:creationId xmlns:a16="http://schemas.microsoft.com/office/drawing/2014/main" id="{7F390FC7-B02F-4F89-A68D-F6A451C65664}"/>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77</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42" name="Tinta 41">
              <a:extLst>
                <a:ext uri="{FF2B5EF4-FFF2-40B4-BE49-F238E27FC236}">
                  <a16:creationId xmlns:a16="http://schemas.microsoft.com/office/drawing/2014/main" id="{4A0E4B3F-7E93-43B8-AE96-9A4AB866A2F4}"/>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77</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43" name="Tinta 42">
              <a:extLst>
                <a:ext uri="{FF2B5EF4-FFF2-40B4-BE49-F238E27FC236}">
                  <a16:creationId xmlns:a16="http://schemas.microsoft.com/office/drawing/2014/main" id="{456AE681-0C54-4E4A-8C4E-0DC91CF0B602}"/>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78</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44" name="Tinta 43">
              <a:extLst>
                <a:ext uri="{FF2B5EF4-FFF2-40B4-BE49-F238E27FC236}">
                  <a16:creationId xmlns:a16="http://schemas.microsoft.com/office/drawing/2014/main" id="{ACB7694A-2085-47C0-B75B-D7D6CA407E4A}"/>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78</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45" name="Tinta 44">
              <a:extLst>
                <a:ext uri="{FF2B5EF4-FFF2-40B4-BE49-F238E27FC236}">
                  <a16:creationId xmlns:a16="http://schemas.microsoft.com/office/drawing/2014/main" id="{328EE1F0-FFC3-4BDB-9925-6207DBF11B38}"/>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78</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46" name="Tinta 45">
              <a:extLst>
                <a:ext uri="{FF2B5EF4-FFF2-40B4-BE49-F238E27FC236}">
                  <a16:creationId xmlns:a16="http://schemas.microsoft.com/office/drawing/2014/main" id="{5589B563-F8C0-40B6-8338-773D601EF430}"/>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2697</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47" name="Tinta 46">
              <a:extLst>
                <a:ext uri="{FF2B5EF4-FFF2-40B4-BE49-F238E27FC236}">
                  <a16:creationId xmlns:a16="http://schemas.microsoft.com/office/drawing/2014/main" id="{DCBDABAE-2A2C-4C48-BC21-D68DEC58655C}"/>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2697</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8" name="Tinta 47">
              <a:extLst>
                <a:ext uri="{FF2B5EF4-FFF2-40B4-BE49-F238E27FC236}">
                  <a16:creationId xmlns:a16="http://schemas.microsoft.com/office/drawing/2014/main" id="{426E0F93-79D4-4557-8D52-5F9875E462C6}"/>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2697</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49" name="Tinta 48">
              <a:extLst>
                <a:ext uri="{FF2B5EF4-FFF2-40B4-BE49-F238E27FC236}">
                  <a16:creationId xmlns:a16="http://schemas.microsoft.com/office/drawing/2014/main" id="{5ACA5354-E5D1-4042-873C-B07BAD08141E}"/>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2697</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50" name="Tinta 49">
              <a:extLst>
                <a:ext uri="{FF2B5EF4-FFF2-40B4-BE49-F238E27FC236}">
                  <a16:creationId xmlns:a16="http://schemas.microsoft.com/office/drawing/2014/main" id="{7D8A3465-8B56-4A73-BCD1-FC772A3112F0}"/>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2697</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51" name="Tinta 50">
              <a:extLst>
                <a:ext uri="{FF2B5EF4-FFF2-40B4-BE49-F238E27FC236}">
                  <a16:creationId xmlns:a16="http://schemas.microsoft.com/office/drawing/2014/main" id="{5339A957-EE3D-46A7-80B8-CDD5CAC129A1}"/>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2697</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52" name="Tinta 51">
              <a:extLst>
                <a:ext uri="{FF2B5EF4-FFF2-40B4-BE49-F238E27FC236}">
                  <a16:creationId xmlns:a16="http://schemas.microsoft.com/office/drawing/2014/main" id="{9F00B6B8-C1E2-49D9-AC2B-BC196412C4FE}"/>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63</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53" name="Tinta 52">
              <a:extLst>
                <a:ext uri="{FF2B5EF4-FFF2-40B4-BE49-F238E27FC236}">
                  <a16:creationId xmlns:a16="http://schemas.microsoft.com/office/drawing/2014/main" id="{8306C4D1-8369-4736-B1F4-5AD304D57989}"/>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63</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54" name="Tinta 53">
              <a:extLst>
                <a:ext uri="{FF2B5EF4-FFF2-40B4-BE49-F238E27FC236}">
                  <a16:creationId xmlns:a16="http://schemas.microsoft.com/office/drawing/2014/main" id="{4C9FC80C-9068-4627-B198-D27FDC0AB486}"/>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55" name="Tinta 54">
              <a:extLst>
                <a:ext uri="{FF2B5EF4-FFF2-40B4-BE49-F238E27FC236}">
                  <a16:creationId xmlns:a16="http://schemas.microsoft.com/office/drawing/2014/main" id="{7933B80E-DF26-4D84-8F0C-E609DECE0A0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56" name="Tinta 55">
              <a:extLst>
                <a:ext uri="{FF2B5EF4-FFF2-40B4-BE49-F238E27FC236}">
                  <a16:creationId xmlns:a16="http://schemas.microsoft.com/office/drawing/2014/main" id="{E2662242-FB17-48BE-8E9B-0A1A0F978D5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57" name="Tinta 56">
              <a:extLst>
                <a:ext uri="{FF2B5EF4-FFF2-40B4-BE49-F238E27FC236}">
                  <a16:creationId xmlns:a16="http://schemas.microsoft.com/office/drawing/2014/main" id="{EB171DD8-7D5E-47F2-B6BB-192E55BA5645}"/>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58" name="Tinta 57">
              <a:extLst>
                <a:ext uri="{FF2B5EF4-FFF2-40B4-BE49-F238E27FC236}">
                  <a16:creationId xmlns:a16="http://schemas.microsoft.com/office/drawing/2014/main" id="{835D331E-9A0C-4FA5-9AEE-234DEEE10E53}"/>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76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59" name="Tinta 58">
              <a:extLst>
                <a:ext uri="{FF2B5EF4-FFF2-40B4-BE49-F238E27FC236}">
                  <a16:creationId xmlns:a16="http://schemas.microsoft.com/office/drawing/2014/main" id="{6913EC04-5162-49EF-8987-695267B5D3B2}"/>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77</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0" name="Tinta 59">
              <a:extLst>
                <a:ext uri="{FF2B5EF4-FFF2-40B4-BE49-F238E27FC236}">
                  <a16:creationId xmlns:a16="http://schemas.microsoft.com/office/drawing/2014/main" id="{A752781D-1C50-42D4-8AB0-3A7F19278426}"/>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77</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61" name="Tinta 60">
              <a:extLst>
                <a:ext uri="{FF2B5EF4-FFF2-40B4-BE49-F238E27FC236}">
                  <a16:creationId xmlns:a16="http://schemas.microsoft.com/office/drawing/2014/main" id="{B64C10B5-D8FC-446B-80B9-68BC3BBA7DE8}"/>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77</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62" name="Tinta 61">
              <a:extLst>
                <a:ext uri="{FF2B5EF4-FFF2-40B4-BE49-F238E27FC236}">
                  <a16:creationId xmlns:a16="http://schemas.microsoft.com/office/drawing/2014/main" id="{26CFC1B8-42AA-49AF-A39C-CA7C5276082B}"/>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78</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63" name="Tinta 62">
              <a:extLst>
                <a:ext uri="{FF2B5EF4-FFF2-40B4-BE49-F238E27FC236}">
                  <a16:creationId xmlns:a16="http://schemas.microsoft.com/office/drawing/2014/main" id="{CD432211-4CAA-4566-8016-D67502837B73}"/>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78</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64" name="Tinta 63">
              <a:extLst>
                <a:ext uri="{FF2B5EF4-FFF2-40B4-BE49-F238E27FC236}">
                  <a16:creationId xmlns:a16="http://schemas.microsoft.com/office/drawing/2014/main" id="{9038BA21-E7AC-48CE-9A6D-C0B28203D6A2}"/>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78</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65" name="Tinta 64">
              <a:extLst>
                <a:ext uri="{FF2B5EF4-FFF2-40B4-BE49-F238E27FC236}">
                  <a16:creationId xmlns:a16="http://schemas.microsoft.com/office/drawing/2014/main" id="{D19673B3-A694-4586-925C-A80124B26CC5}"/>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id="{B96246ED-4D1F-4745-BA7C-62E6D1B6EBE1}"/>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3" name="Tinta 2">
              <a:extLst>
                <a:ext uri="{FF2B5EF4-FFF2-40B4-BE49-F238E27FC236}">
                  <a16:creationId xmlns:a16="http://schemas.microsoft.com/office/drawing/2014/main" id="{10225C8C-0FE7-4CF5-B259-87B32949DE23}"/>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4" name="Tinta 3">
              <a:extLst>
                <a:ext uri="{FF2B5EF4-FFF2-40B4-BE49-F238E27FC236}">
                  <a16:creationId xmlns:a16="http://schemas.microsoft.com/office/drawing/2014/main" id="{47040395-C6DF-4DE8-8FC4-0CF60397FE06}"/>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5" name="Tinta 4">
              <a:extLst>
                <a:ext uri="{FF2B5EF4-FFF2-40B4-BE49-F238E27FC236}">
                  <a16:creationId xmlns:a16="http://schemas.microsoft.com/office/drawing/2014/main" id="{B3A45B57-E897-4207-B9E3-224B8A569A7F}"/>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6" name="Tinta 5">
              <a:extLst>
                <a:ext uri="{FF2B5EF4-FFF2-40B4-BE49-F238E27FC236}">
                  <a16:creationId xmlns:a16="http://schemas.microsoft.com/office/drawing/2014/main" id="{D0324E5E-4E84-4793-919F-6544A9957832}"/>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7" name="Tinta 6">
              <a:extLst>
                <a:ext uri="{FF2B5EF4-FFF2-40B4-BE49-F238E27FC236}">
                  <a16:creationId xmlns:a16="http://schemas.microsoft.com/office/drawing/2014/main" id="{9B332D54-FA1C-47D1-B149-381EAD2031AA}"/>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8" name="Tinta 7">
              <a:extLst>
                <a:ext uri="{FF2B5EF4-FFF2-40B4-BE49-F238E27FC236}">
                  <a16:creationId xmlns:a16="http://schemas.microsoft.com/office/drawing/2014/main" id="{72873B27-A9D2-4696-AFE3-67E3F90EA8FF}"/>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9" name="Tinta 8">
              <a:extLst>
                <a:ext uri="{FF2B5EF4-FFF2-40B4-BE49-F238E27FC236}">
                  <a16:creationId xmlns:a16="http://schemas.microsoft.com/office/drawing/2014/main" id="{8D6C6882-0246-45D6-A5A0-04DD25AE1C07}"/>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0" name="Tinta 9">
              <a:extLst>
                <a:ext uri="{FF2B5EF4-FFF2-40B4-BE49-F238E27FC236}">
                  <a16:creationId xmlns:a16="http://schemas.microsoft.com/office/drawing/2014/main" id="{FA5807D1-885C-4C81-9CC4-DA29ED273DA2}"/>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1" name="Tinta 10">
              <a:extLst>
                <a:ext uri="{FF2B5EF4-FFF2-40B4-BE49-F238E27FC236}">
                  <a16:creationId xmlns:a16="http://schemas.microsoft.com/office/drawing/2014/main" id="{485C4969-6CCC-40AD-8664-DDA772D0B0BF}"/>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 name="Tinta 11">
              <a:extLst>
                <a:ext uri="{FF2B5EF4-FFF2-40B4-BE49-F238E27FC236}">
                  <a16:creationId xmlns:a16="http://schemas.microsoft.com/office/drawing/2014/main" id="{0C2C3BB2-CFB8-49DF-96FF-01E5909D4FAA}"/>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 name="Tinta 12">
              <a:extLst>
                <a:ext uri="{FF2B5EF4-FFF2-40B4-BE49-F238E27FC236}">
                  <a16:creationId xmlns:a16="http://schemas.microsoft.com/office/drawing/2014/main" id="{CFE26DA5-F993-4E75-B127-5B9780D2D5FD}"/>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4" name="Tinta 13">
              <a:extLst>
                <a:ext uri="{FF2B5EF4-FFF2-40B4-BE49-F238E27FC236}">
                  <a16:creationId xmlns:a16="http://schemas.microsoft.com/office/drawing/2014/main" id="{F25DC4D5-0F0C-47BE-9B28-99AC7B287CD9}"/>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8</xdr:col>
      <xdr:colOff>0</xdr:colOff>
      <xdr:row>3</xdr:row>
      <xdr:rowOff>1751089</xdr:rowOff>
    </xdr:from>
    <xdr:to>
      <xdr:col>8</xdr:col>
      <xdr:colOff>0</xdr:colOff>
      <xdr:row>4</xdr:row>
      <xdr:rowOff>4600</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5" name="Tinta 14">
              <a:extLst>
                <a:ext uri="{FF2B5EF4-FFF2-40B4-BE49-F238E27FC236}">
                  <a16:creationId xmlns:a16="http://schemas.microsoft.com/office/drawing/2014/main" id="{8D8D2D40-9303-4FB2-AB5E-4FEE314A9C6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4600</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6" name="Tinta 15">
              <a:extLst>
                <a:ext uri="{FF2B5EF4-FFF2-40B4-BE49-F238E27FC236}">
                  <a16:creationId xmlns:a16="http://schemas.microsoft.com/office/drawing/2014/main" id="{69AB11D4-B3D7-47FF-846B-0BF1455FA6C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4600</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7" name="Tinta 16">
              <a:extLst>
                <a:ext uri="{FF2B5EF4-FFF2-40B4-BE49-F238E27FC236}">
                  <a16:creationId xmlns:a16="http://schemas.microsoft.com/office/drawing/2014/main" id="{D875DE4D-8F98-420E-A64B-6F1C3EC2EED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4600</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8" name="Tinta 17">
              <a:extLst>
                <a:ext uri="{FF2B5EF4-FFF2-40B4-BE49-F238E27FC236}">
                  <a16:creationId xmlns:a16="http://schemas.microsoft.com/office/drawing/2014/main" id="{737A9F58-5022-4984-93FB-D9446D6CF12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4600</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9" name="Tinta 18">
              <a:extLst>
                <a:ext uri="{FF2B5EF4-FFF2-40B4-BE49-F238E27FC236}">
                  <a16:creationId xmlns:a16="http://schemas.microsoft.com/office/drawing/2014/main" id="{D17BCEAD-8C88-498E-8111-285CF6B1947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4600</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 name="Tinta 19">
              <a:extLst>
                <a:ext uri="{FF2B5EF4-FFF2-40B4-BE49-F238E27FC236}">
                  <a16:creationId xmlns:a16="http://schemas.microsoft.com/office/drawing/2014/main" id="{8D298902-89C0-401F-8211-CA457E12F7AE}"/>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1" name="Tinta 20">
              <a:extLst>
                <a:ext uri="{FF2B5EF4-FFF2-40B4-BE49-F238E27FC236}">
                  <a16:creationId xmlns:a16="http://schemas.microsoft.com/office/drawing/2014/main" id="{39921B86-E3B9-4C23-9BEA-B280F9D1E2CB}"/>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 name="Tinta 21">
              <a:extLst>
                <a:ext uri="{FF2B5EF4-FFF2-40B4-BE49-F238E27FC236}">
                  <a16:creationId xmlns:a16="http://schemas.microsoft.com/office/drawing/2014/main" id="{4DDFA44A-7DA1-4DE0-928A-3D0375770C46}"/>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3" name="Tinta 22">
              <a:extLst>
                <a:ext uri="{FF2B5EF4-FFF2-40B4-BE49-F238E27FC236}">
                  <a16:creationId xmlns:a16="http://schemas.microsoft.com/office/drawing/2014/main" id="{BF4DB6F9-4F4F-44C3-8106-00D1D5B4AEAC}"/>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4" name="Tinta 23">
              <a:extLst>
                <a:ext uri="{FF2B5EF4-FFF2-40B4-BE49-F238E27FC236}">
                  <a16:creationId xmlns:a16="http://schemas.microsoft.com/office/drawing/2014/main" id="{F0696CCC-8425-48A4-8E75-7BF981079A2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5" name="Tinta 24">
              <a:extLst>
                <a:ext uri="{FF2B5EF4-FFF2-40B4-BE49-F238E27FC236}">
                  <a16:creationId xmlns:a16="http://schemas.microsoft.com/office/drawing/2014/main" id="{EBDEEA4D-F98D-4C51-9937-B468DD35D341}"/>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6" name="Tinta 25">
              <a:extLst>
                <a:ext uri="{FF2B5EF4-FFF2-40B4-BE49-F238E27FC236}">
                  <a16:creationId xmlns:a16="http://schemas.microsoft.com/office/drawing/2014/main" id="{902EA35F-CB35-4DF3-ABA0-80FF9E5EDBAD}"/>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7" name="Tinta 26">
              <a:extLst>
                <a:ext uri="{FF2B5EF4-FFF2-40B4-BE49-F238E27FC236}">
                  <a16:creationId xmlns:a16="http://schemas.microsoft.com/office/drawing/2014/main" id="{F2D0107E-C06C-49DA-B160-13981926A6E2}"/>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8" name="Tinta 27">
              <a:extLst>
                <a:ext uri="{FF2B5EF4-FFF2-40B4-BE49-F238E27FC236}">
                  <a16:creationId xmlns:a16="http://schemas.microsoft.com/office/drawing/2014/main" id="{3B49FB3E-3AF2-46CA-886E-7CA63E06336A}"/>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9" name="Tinta 28">
              <a:extLst>
                <a:ext uri="{FF2B5EF4-FFF2-40B4-BE49-F238E27FC236}">
                  <a16:creationId xmlns:a16="http://schemas.microsoft.com/office/drawing/2014/main" id="{A4AF1B73-1C70-4057-8F5F-61102B8FFDBC}"/>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30" name="Tinta 29">
              <a:extLst>
                <a:ext uri="{FF2B5EF4-FFF2-40B4-BE49-F238E27FC236}">
                  <a16:creationId xmlns:a16="http://schemas.microsoft.com/office/drawing/2014/main" id="{ECEFC4F0-570C-42F6-A774-C8FF080B0C3F}"/>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1" name="Tinta 30">
              <a:extLst>
                <a:ext uri="{FF2B5EF4-FFF2-40B4-BE49-F238E27FC236}">
                  <a16:creationId xmlns:a16="http://schemas.microsoft.com/office/drawing/2014/main" id="{DB5F2366-DC1A-4A57-83F1-B74031C7CF39}"/>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32" name="Tinta 31">
              <a:extLst>
                <a:ext uri="{FF2B5EF4-FFF2-40B4-BE49-F238E27FC236}">
                  <a16:creationId xmlns:a16="http://schemas.microsoft.com/office/drawing/2014/main" id="{4CA870B3-93DC-426C-A518-FFFD8A0418EC}"/>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3" name="Tinta 32">
              <a:extLst>
                <a:ext uri="{FF2B5EF4-FFF2-40B4-BE49-F238E27FC236}">
                  <a16:creationId xmlns:a16="http://schemas.microsoft.com/office/drawing/2014/main" id="{634A2352-1A87-4525-8437-186E2EF14308}"/>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34" name="Tinta 33">
              <a:extLst>
                <a:ext uri="{FF2B5EF4-FFF2-40B4-BE49-F238E27FC236}">
                  <a16:creationId xmlns:a16="http://schemas.microsoft.com/office/drawing/2014/main" id="{20E905E8-3B76-4944-A664-E4E602607494}"/>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35" name="Tinta 34">
              <a:extLst>
                <a:ext uri="{FF2B5EF4-FFF2-40B4-BE49-F238E27FC236}">
                  <a16:creationId xmlns:a16="http://schemas.microsoft.com/office/drawing/2014/main" id="{020F7648-0D26-4433-A714-BFCAE942EC1E}"/>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36" name="Tinta 35">
              <a:extLst>
                <a:ext uri="{FF2B5EF4-FFF2-40B4-BE49-F238E27FC236}">
                  <a16:creationId xmlns:a16="http://schemas.microsoft.com/office/drawing/2014/main" id="{D8EE8A16-1630-4616-9E4B-EAA850D2DD0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37" name="Tinta 36">
              <a:extLst>
                <a:ext uri="{FF2B5EF4-FFF2-40B4-BE49-F238E27FC236}">
                  <a16:creationId xmlns:a16="http://schemas.microsoft.com/office/drawing/2014/main" id="{98BE4FFB-4A0F-4548-8EFA-01EC0DA5E42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38" name="Tinta 37">
              <a:extLst>
                <a:ext uri="{FF2B5EF4-FFF2-40B4-BE49-F238E27FC236}">
                  <a16:creationId xmlns:a16="http://schemas.microsoft.com/office/drawing/2014/main" id="{E3B6013F-9141-44A2-A9BB-9903200B1269}"/>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39" name="Tinta 38">
              <a:extLst>
                <a:ext uri="{FF2B5EF4-FFF2-40B4-BE49-F238E27FC236}">
                  <a16:creationId xmlns:a16="http://schemas.microsoft.com/office/drawing/2014/main" id="{337D530F-EBE0-4B04-9385-B6B2969416C5}"/>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40" name="Tinta 39">
              <a:extLst>
                <a:ext uri="{FF2B5EF4-FFF2-40B4-BE49-F238E27FC236}">
                  <a16:creationId xmlns:a16="http://schemas.microsoft.com/office/drawing/2014/main" id="{14309016-9082-4F88-90FE-9BE43A60446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41" name="Tinta 40">
              <a:extLst>
                <a:ext uri="{FF2B5EF4-FFF2-40B4-BE49-F238E27FC236}">
                  <a16:creationId xmlns:a16="http://schemas.microsoft.com/office/drawing/2014/main" id="{D87C909D-82C5-4EF7-B172-3D37BFC9C817}"/>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42" name="Tinta 41">
              <a:extLst>
                <a:ext uri="{FF2B5EF4-FFF2-40B4-BE49-F238E27FC236}">
                  <a16:creationId xmlns:a16="http://schemas.microsoft.com/office/drawing/2014/main" id="{A71FE2D7-3CA7-4994-86DE-570DF0D47C0A}"/>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43" name="Tinta 42">
              <a:extLst>
                <a:ext uri="{FF2B5EF4-FFF2-40B4-BE49-F238E27FC236}">
                  <a16:creationId xmlns:a16="http://schemas.microsoft.com/office/drawing/2014/main" id="{D87CFFB3-3F28-4B32-8B8B-B30EFDF8778F}"/>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44" name="Tinta 43">
              <a:extLst>
                <a:ext uri="{FF2B5EF4-FFF2-40B4-BE49-F238E27FC236}">
                  <a16:creationId xmlns:a16="http://schemas.microsoft.com/office/drawing/2014/main" id="{7A4040D9-1920-4B07-BAEC-81514944A2AD}"/>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45" name="Tinta 44">
              <a:extLst>
                <a:ext uri="{FF2B5EF4-FFF2-40B4-BE49-F238E27FC236}">
                  <a16:creationId xmlns:a16="http://schemas.microsoft.com/office/drawing/2014/main" id="{947B4FD5-A947-4DEC-80C8-A1C564784151}"/>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46" name="Tinta 45">
              <a:extLst>
                <a:ext uri="{FF2B5EF4-FFF2-40B4-BE49-F238E27FC236}">
                  <a16:creationId xmlns:a16="http://schemas.microsoft.com/office/drawing/2014/main" id="{E4F16B85-D0F3-4C6C-B0EC-4657EAD7772C}"/>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8</xdr:col>
      <xdr:colOff>0</xdr:colOff>
      <xdr:row>3</xdr:row>
      <xdr:rowOff>1751089</xdr:rowOff>
    </xdr:from>
    <xdr:to>
      <xdr:col>8</xdr:col>
      <xdr:colOff>0</xdr:colOff>
      <xdr:row>4</xdr:row>
      <xdr:rowOff>4600</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47" name="Tinta 46">
              <a:extLst>
                <a:ext uri="{FF2B5EF4-FFF2-40B4-BE49-F238E27FC236}">
                  <a16:creationId xmlns:a16="http://schemas.microsoft.com/office/drawing/2014/main" id="{CE491BDC-CAD3-4E8B-A966-836F7E70E9A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4600</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8" name="Tinta 47">
              <a:extLst>
                <a:ext uri="{FF2B5EF4-FFF2-40B4-BE49-F238E27FC236}">
                  <a16:creationId xmlns:a16="http://schemas.microsoft.com/office/drawing/2014/main" id="{D73532D8-67AD-40A3-BEFD-FA60FFD6705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4600</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49" name="Tinta 48">
              <a:extLst>
                <a:ext uri="{FF2B5EF4-FFF2-40B4-BE49-F238E27FC236}">
                  <a16:creationId xmlns:a16="http://schemas.microsoft.com/office/drawing/2014/main" id="{8BFC0F89-8A0E-4CA2-9397-E5AF90A3EB41}"/>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4600</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50" name="Tinta 49">
              <a:extLst>
                <a:ext uri="{FF2B5EF4-FFF2-40B4-BE49-F238E27FC236}">
                  <a16:creationId xmlns:a16="http://schemas.microsoft.com/office/drawing/2014/main" id="{16915DB8-ACA9-4E72-A9B9-C5554D8CF24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4600</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51" name="Tinta 50">
              <a:extLst>
                <a:ext uri="{FF2B5EF4-FFF2-40B4-BE49-F238E27FC236}">
                  <a16:creationId xmlns:a16="http://schemas.microsoft.com/office/drawing/2014/main" id="{5BA84998-3B36-49B4-B41C-5D2078D6F60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4600</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52" name="Tinta 51">
              <a:extLst>
                <a:ext uri="{FF2B5EF4-FFF2-40B4-BE49-F238E27FC236}">
                  <a16:creationId xmlns:a16="http://schemas.microsoft.com/office/drawing/2014/main" id="{4EBD05A4-D984-494B-9A48-278EC3517B5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53" name="Tinta 52">
              <a:extLst>
                <a:ext uri="{FF2B5EF4-FFF2-40B4-BE49-F238E27FC236}">
                  <a16:creationId xmlns:a16="http://schemas.microsoft.com/office/drawing/2014/main" id="{DCC76849-7590-4765-BA1D-A8D6D8ADFE71}"/>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54" name="Tinta 53">
              <a:extLst>
                <a:ext uri="{FF2B5EF4-FFF2-40B4-BE49-F238E27FC236}">
                  <a16:creationId xmlns:a16="http://schemas.microsoft.com/office/drawing/2014/main" id="{AFA23D9F-8DC8-4F9D-A3D1-0B587A73DA16}"/>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55" name="Tinta 54">
              <a:extLst>
                <a:ext uri="{FF2B5EF4-FFF2-40B4-BE49-F238E27FC236}">
                  <a16:creationId xmlns:a16="http://schemas.microsoft.com/office/drawing/2014/main" id="{B8FC61AC-2A66-45B7-993B-A5BEEEF3A47E}"/>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56" name="Tinta 55">
              <a:extLst>
                <a:ext uri="{FF2B5EF4-FFF2-40B4-BE49-F238E27FC236}">
                  <a16:creationId xmlns:a16="http://schemas.microsoft.com/office/drawing/2014/main" id="{2BA0EA3B-93A7-4A03-889C-D3917038DC4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57" name="Tinta 56">
              <a:extLst>
                <a:ext uri="{FF2B5EF4-FFF2-40B4-BE49-F238E27FC236}">
                  <a16:creationId xmlns:a16="http://schemas.microsoft.com/office/drawing/2014/main" id="{C0BF812D-4588-4C27-AE27-A2B5C28AD696}"/>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58" name="Tinta 57">
              <a:extLst>
                <a:ext uri="{FF2B5EF4-FFF2-40B4-BE49-F238E27FC236}">
                  <a16:creationId xmlns:a16="http://schemas.microsoft.com/office/drawing/2014/main" id="{29501774-0D99-4AF9-A037-9571E678461D}"/>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59" name="Tinta 58">
              <a:extLst>
                <a:ext uri="{FF2B5EF4-FFF2-40B4-BE49-F238E27FC236}">
                  <a16:creationId xmlns:a16="http://schemas.microsoft.com/office/drawing/2014/main" id="{A79F2E18-3CC2-4A45-84A9-88B20104A72F}"/>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0" name="Tinta 59">
              <a:extLst>
                <a:ext uri="{FF2B5EF4-FFF2-40B4-BE49-F238E27FC236}">
                  <a16:creationId xmlns:a16="http://schemas.microsoft.com/office/drawing/2014/main" id="{ABA15A57-2992-4729-81BD-B8C58614DB51}"/>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61" name="Tinta 60">
              <a:extLst>
                <a:ext uri="{FF2B5EF4-FFF2-40B4-BE49-F238E27FC236}">
                  <a16:creationId xmlns:a16="http://schemas.microsoft.com/office/drawing/2014/main" id="{8665F92A-3FC9-412A-8C6F-044A82B4A0DE}"/>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62" name="Tinta 61">
              <a:extLst>
                <a:ext uri="{FF2B5EF4-FFF2-40B4-BE49-F238E27FC236}">
                  <a16:creationId xmlns:a16="http://schemas.microsoft.com/office/drawing/2014/main" id="{CF2500D7-EAC1-40BC-96F7-B27511C034DB}"/>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63" name="Tinta 62">
              <a:extLst>
                <a:ext uri="{FF2B5EF4-FFF2-40B4-BE49-F238E27FC236}">
                  <a16:creationId xmlns:a16="http://schemas.microsoft.com/office/drawing/2014/main" id="{4576A346-5EE2-4158-97AE-EC48B80E9249}"/>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64" name="Tinta 63">
              <a:extLst>
                <a:ext uri="{FF2B5EF4-FFF2-40B4-BE49-F238E27FC236}">
                  <a16:creationId xmlns:a16="http://schemas.microsoft.com/office/drawing/2014/main" id="{13FA1F06-33C8-47FE-BE5F-FA8ADAC34166}"/>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65" name="Tinta 64">
              <a:extLst>
                <a:ext uri="{FF2B5EF4-FFF2-40B4-BE49-F238E27FC236}">
                  <a16:creationId xmlns:a16="http://schemas.microsoft.com/office/drawing/2014/main" id="{D001E83A-A1B3-4681-AADC-748E33CD43FF}"/>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4</xdr:col>
      <xdr:colOff>3497062</xdr:colOff>
      <xdr:row>44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
          <xdr14:nvContentPartPr>
            <xdr14:cNvPr id="66" name="Tinta 65">
              <a:extLst>
                <a:ext uri="{FF2B5EF4-FFF2-40B4-BE49-F238E27FC236}">
                  <a16:creationId xmlns:a16="http://schemas.microsoft.com/office/drawing/2014/main" id="{92AC7AE7-E13E-4E2F-8719-2C4E9B973CB4}"/>
                </a:ext>
              </a:extLst>
            </xdr14:cNvPr>
            <xdr14:cNvContentPartPr/>
          </xdr14:nvContentPartPr>
          <xdr14:nvPr macro=""/>
          <xdr14:xfrm>
            <a:off x="4293698" y="107684455"/>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337"/>
            <a:stretch>
              <a:fillRect/>
            </a:stretch>
          </xdr:blipFill>
          <xdr:spPr>
            <a:xfrm>
              <a:off x="2172240" y="838440"/>
              <a:ext cx="18000" cy="18000"/>
            </a:xfrm>
            <a:prstGeom prst="rect">
              <a:avLst/>
            </a:prstGeom>
          </xdr:spPr>
        </xdr:pic>
      </mc:Fallback>
    </mc:AlternateContent>
    <xdr:clientData/>
  </xdr:oneCellAnchor>
  <xdr:oneCellAnchor>
    <xdr:from>
      <xdr:col>4</xdr:col>
      <xdr:colOff>3497062</xdr:colOff>
      <xdr:row>44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
          <xdr14:nvContentPartPr>
            <xdr14:cNvPr id="67" name="Tinta 66">
              <a:extLst>
                <a:ext uri="{FF2B5EF4-FFF2-40B4-BE49-F238E27FC236}">
                  <a16:creationId xmlns:a16="http://schemas.microsoft.com/office/drawing/2014/main" id="{EE248C05-CA7E-4939-9AC3-BB9EEF829D39}"/>
                </a:ext>
              </a:extLst>
            </xdr14:cNvPr>
            <xdr14:cNvContentPartPr/>
          </xdr14:nvContentPartPr>
          <xdr14:nvPr macro=""/>
          <xdr14:xfrm>
            <a:off x="4293698" y="107684455"/>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340"/>
            <a:stretch>
              <a:fillRect/>
            </a:stretch>
          </xdr:blipFill>
          <xdr:spPr>
            <a:xfrm>
              <a:off x="2172240" y="838440"/>
              <a:ext cx="18000" cy="18000"/>
            </a:xfrm>
            <a:prstGeom prst="rect">
              <a:avLst/>
            </a:prstGeom>
          </xdr:spPr>
        </xdr:pic>
      </mc:Fallback>
    </mc:AlternateContent>
    <xdr:clientData/>
  </xdr:oneCellAnchor>
  <xdr:oneCellAnchor>
    <xdr:from>
      <xdr:col>4</xdr:col>
      <xdr:colOff>3411682</xdr:colOff>
      <xdr:row>85</xdr:row>
      <xdr:rowOff>1144953</xdr:rowOff>
    </xdr:from>
    <xdr:ext cx="360" cy="2270672"/>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68" name="Tinta 67">
              <a:extLst>
                <a:ext uri="{FF2B5EF4-FFF2-40B4-BE49-F238E27FC236}">
                  <a16:creationId xmlns:a16="http://schemas.microsoft.com/office/drawing/2014/main" id="{438CD386-3260-407A-82DD-715FCD02BD99}"/>
                </a:ext>
              </a:extLst>
            </xdr14:cNvPr>
            <xdr14:cNvContentPartPr/>
          </xdr14:nvContentPartPr>
          <xdr14:nvPr macro=""/>
          <xdr14:xfrm>
            <a:off x="4208318" y="203611817"/>
            <a:ext cx="360" cy="2270672"/>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340"/>
            <a:stretch>
              <a:fillRect/>
            </a:stretch>
          </xdr:blipFill>
          <xdr:spPr>
            <a:xfrm>
              <a:off x="7086960" y="2210040"/>
              <a:ext cx="18000" cy="18000"/>
            </a:xfrm>
            <a:prstGeom prst="rect">
              <a:avLst/>
            </a:prstGeom>
          </xdr:spPr>
        </xdr:pic>
      </mc:Fallback>
    </mc:AlternateContent>
    <xdr:clientData/>
  </xdr:oneCellAnchor>
  <xdr:oneCellAnchor>
    <xdr:from>
      <xdr:col>5</xdr:col>
      <xdr:colOff>3670243</xdr:colOff>
      <xdr:row>85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
          <xdr14:nvContentPartPr>
            <xdr14:cNvPr id="69" name="Tinta 68">
              <a:extLst>
                <a:ext uri="{FF2B5EF4-FFF2-40B4-BE49-F238E27FC236}">
                  <a16:creationId xmlns:a16="http://schemas.microsoft.com/office/drawing/2014/main" id="{59AA88D6-EAC9-43DA-9959-D6511B28B327}"/>
                </a:ext>
              </a:extLst>
            </xdr14:cNvPr>
            <xdr14:cNvContentPartPr/>
          </xdr14:nvContentPartPr>
          <xdr14:nvPr macro=""/>
          <xdr14:xfrm>
            <a:off x="8121016" y="202917137"/>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340"/>
            <a:stretch>
              <a:fillRect/>
            </a:stretch>
          </xdr:blipFill>
          <xdr:spPr>
            <a:xfrm>
              <a:off x="2172240" y="838440"/>
              <a:ext cx="18000" cy="18000"/>
            </a:xfrm>
            <a:prstGeom prst="rect">
              <a:avLst/>
            </a:prstGeom>
          </xdr:spPr>
        </xdr:pic>
      </mc:Fallback>
    </mc:AlternateContent>
    <xdr:clientData/>
  </xdr:oneCellAnchor>
  <xdr:oneCellAnchor>
    <xdr:from>
      <xdr:col>4</xdr:col>
      <xdr:colOff>3497062</xdr:colOff>
      <xdr:row>85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
          <xdr14:nvContentPartPr>
            <xdr14:cNvPr id="70" name="Tinta 69">
              <a:extLst>
                <a:ext uri="{FF2B5EF4-FFF2-40B4-BE49-F238E27FC236}">
                  <a16:creationId xmlns:a16="http://schemas.microsoft.com/office/drawing/2014/main" id="{D6966007-F06C-4817-91D7-684221562B5D}"/>
                </a:ext>
              </a:extLst>
            </xdr14:cNvPr>
            <xdr14:cNvContentPartPr/>
          </xdr14:nvContentPartPr>
          <xdr14:nvPr macro=""/>
          <xdr14:xfrm>
            <a:off x="4293698" y="202917137"/>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340"/>
            <a:stretch>
              <a:fillRect/>
            </a:stretch>
          </xdr:blipFill>
          <xdr:spPr>
            <a:xfrm>
              <a:off x="2172240" y="838440"/>
              <a:ext cx="18000" cy="18000"/>
            </a:xfrm>
            <a:prstGeom prst="rect">
              <a:avLst/>
            </a:prstGeom>
          </xdr:spPr>
        </xdr:pic>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8</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id="{C96C259C-92BD-46B4-A830-BFAF529761A5}"/>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3" name="Tinta 2">
              <a:extLst>
                <a:ext uri="{FF2B5EF4-FFF2-40B4-BE49-F238E27FC236}">
                  <a16:creationId xmlns:a16="http://schemas.microsoft.com/office/drawing/2014/main" id="{48925CD5-F1F7-45A0-9A39-679EC6C1AF0B}"/>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4" name="Tinta 3">
              <a:extLst>
                <a:ext uri="{FF2B5EF4-FFF2-40B4-BE49-F238E27FC236}">
                  <a16:creationId xmlns:a16="http://schemas.microsoft.com/office/drawing/2014/main" id="{632E0702-21E6-4D83-9FCF-A0AE381F12A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5" name="Tinta 4">
              <a:extLst>
                <a:ext uri="{FF2B5EF4-FFF2-40B4-BE49-F238E27FC236}">
                  <a16:creationId xmlns:a16="http://schemas.microsoft.com/office/drawing/2014/main" id="{1DF1FE5B-89F8-481E-8705-835CA35A174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6" name="Tinta 5">
              <a:extLst>
                <a:ext uri="{FF2B5EF4-FFF2-40B4-BE49-F238E27FC236}">
                  <a16:creationId xmlns:a16="http://schemas.microsoft.com/office/drawing/2014/main" id="{55797E42-C3FE-44A3-A326-B096AC56CFC0}"/>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7" name="Tinta 6">
              <a:extLst>
                <a:ext uri="{FF2B5EF4-FFF2-40B4-BE49-F238E27FC236}">
                  <a16:creationId xmlns:a16="http://schemas.microsoft.com/office/drawing/2014/main" id="{7BB60C36-D37E-42DD-A3C8-0E51A47631D6}"/>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8" name="Tinta 7">
              <a:extLst>
                <a:ext uri="{FF2B5EF4-FFF2-40B4-BE49-F238E27FC236}">
                  <a16:creationId xmlns:a16="http://schemas.microsoft.com/office/drawing/2014/main" id="{F0725F60-E65B-4399-B329-E3C919FCEA76}"/>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9" name="Tinta 8">
              <a:extLst>
                <a:ext uri="{FF2B5EF4-FFF2-40B4-BE49-F238E27FC236}">
                  <a16:creationId xmlns:a16="http://schemas.microsoft.com/office/drawing/2014/main" id="{C0CE1502-780B-4C75-8E39-9984FBC18E35}"/>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0" name="Tinta 9">
              <a:extLst>
                <a:ext uri="{FF2B5EF4-FFF2-40B4-BE49-F238E27FC236}">
                  <a16:creationId xmlns:a16="http://schemas.microsoft.com/office/drawing/2014/main" id="{5C2BEFAF-B8ED-4F03-8DE2-B7408EADF62F}"/>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1" name="Tinta 10">
              <a:extLst>
                <a:ext uri="{FF2B5EF4-FFF2-40B4-BE49-F238E27FC236}">
                  <a16:creationId xmlns:a16="http://schemas.microsoft.com/office/drawing/2014/main" id="{E34FF9C2-F16C-4054-A4E1-5F444FE400DB}"/>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 name="Tinta 11">
              <a:extLst>
                <a:ext uri="{FF2B5EF4-FFF2-40B4-BE49-F238E27FC236}">
                  <a16:creationId xmlns:a16="http://schemas.microsoft.com/office/drawing/2014/main" id="{C9DC978C-3DD6-441F-B9F2-D3C7030B0241}"/>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 name="Tinta 12">
              <a:extLst>
                <a:ext uri="{FF2B5EF4-FFF2-40B4-BE49-F238E27FC236}">
                  <a16:creationId xmlns:a16="http://schemas.microsoft.com/office/drawing/2014/main" id="{3A4F053C-0983-4A32-8003-E1ADC7A60F1A}"/>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4" name="Tinta 13">
              <a:extLst>
                <a:ext uri="{FF2B5EF4-FFF2-40B4-BE49-F238E27FC236}">
                  <a16:creationId xmlns:a16="http://schemas.microsoft.com/office/drawing/2014/main" id="{E2FFD9DE-326D-4062-9C60-E10734C6C347}"/>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8</xdr:col>
      <xdr:colOff>0</xdr:colOff>
      <xdr:row>3</xdr:row>
      <xdr:rowOff>1751089</xdr:rowOff>
    </xdr:from>
    <xdr:to>
      <xdr:col>8</xdr:col>
      <xdr:colOff>0</xdr:colOff>
      <xdr:row>4</xdr:row>
      <xdr:rowOff>2443</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5" name="Tinta 14">
              <a:extLst>
                <a:ext uri="{FF2B5EF4-FFF2-40B4-BE49-F238E27FC236}">
                  <a16:creationId xmlns:a16="http://schemas.microsoft.com/office/drawing/2014/main" id="{524200E2-756C-4958-B228-6ED94571A408}"/>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2443</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6" name="Tinta 15">
              <a:extLst>
                <a:ext uri="{FF2B5EF4-FFF2-40B4-BE49-F238E27FC236}">
                  <a16:creationId xmlns:a16="http://schemas.microsoft.com/office/drawing/2014/main" id="{9D85A75F-66DD-4F25-AB3F-66E44DACCA0F}"/>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2443</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7" name="Tinta 16">
              <a:extLst>
                <a:ext uri="{FF2B5EF4-FFF2-40B4-BE49-F238E27FC236}">
                  <a16:creationId xmlns:a16="http://schemas.microsoft.com/office/drawing/2014/main" id="{06B6CAEA-F733-48D1-AFF2-660F9D2A678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2443</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8" name="Tinta 17">
              <a:extLst>
                <a:ext uri="{FF2B5EF4-FFF2-40B4-BE49-F238E27FC236}">
                  <a16:creationId xmlns:a16="http://schemas.microsoft.com/office/drawing/2014/main" id="{299F7440-CEE1-474C-817C-47F06C7F21EE}"/>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2443</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9" name="Tinta 18">
              <a:extLst>
                <a:ext uri="{FF2B5EF4-FFF2-40B4-BE49-F238E27FC236}">
                  <a16:creationId xmlns:a16="http://schemas.microsoft.com/office/drawing/2014/main" id="{163822C7-C340-48E3-A55F-4D6969285E4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2443</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 name="Tinta 19">
              <a:extLst>
                <a:ext uri="{FF2B5EF4-FFF2-40B4-BE49-F238E27FC236}">
                  <a16:creationId xmlns:a16="http://schemas.microsoft.com/office/drawing/2014/main" id="{5B8F8FC3-74DB-403C-B626-F57FEB84791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1" name="Tinta 20">
              <a:extLst>
                <a:ext uri="{FF2B5EF4-FFF2-40B4-BE49-F238E27FC236}">
                  <a16:creationId xmlns:a16="http://schemas.microsoft.com/office/drawing/2014/main" id="{75CF1616-26DD-4830-A0B7-D50C99C9A0E7}"/>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 name="Tinta 21">
              <a:extLst>
                <a:ext uri="{FF2B5EF4-FFF2-40B4-BE49-F238E27FC236}">
                  <a16:creationId xmlns:a16="http://schemas.microsoft.com/office/drawing/2014/main" id="{5A2190CB-623C-4853-AC9C-C0EBCC918967}"/>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3" name="Tinta 22">
              <a:extLst>
                <a:ext uri="{FF2B5EF4-FFF2-40B4-BE49-F238E27FC236}">
                  <a16:creationId xmlns:a16="http://schemas.microsoft.com/office/drawing/2014/main" id="{45BB5351-1166-40F8-85A7-236B33F3AD96}"/>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4" name="Tinta 23">
              <a:extLst>
                <a:ext uri="{FF2B5EF4-FFF2-40B4-BE49-F238E27FC236}">
                  <a16:creationId xmlns:a16="http://schemas.microsoft.com/office/drawing/2014/main" id="{0784DF44-8534-4221-A430-4B3F7ACF5F0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5" name="Tinta 24">
              <a:extLst>
                <a:ext uri="{FF2B5EF4-FFF2-40B4-BE49-F238E27FC236}">
                  <a16:creationId xmlns:a16="http://schemas.microsoft.com/office/drawing/2014/main" id="{0E22BBDB-671A-4811-913C-F7555A4883C5}"/>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6" name="Tinta 25">
              <a:extLst>
                <a:ext uri="{FF2B5EF4-FFF2-40B4-BE49-F238E27FC236}">
                  <a16:creationId xmlns:a16="http://schemas.microsoft.com/office/drawing/2014/main" id="{D7F0A0CA-2527-446D-B430-CFB4B6BEA3EC}"/>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7" name="Tinta 26">
              <a:extLst>
                <a:ext uri="{FF2B5EF4-FFF2-40B4-BE49-F238E27FC236}">
                  <a16:creationId xmlns:a16="http://schemas.microsoft.com/office/drawing/2014/main" id="{CCD123E1-8D5D-48C5-95E8-A4C86CF9C65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8" name="Tinta 27">
              <a:extLst>
                <a:ext uri="{FF2B5EF4-FFF2-40B4-BE49-F238E27FC236}">
                  <a16:creationId xmlns:a16="http://schemas.microsoft.com/office/drawing/2014/main" id="{6917DA8F-83A3-49CB-AA8F-DD724AB08FED}"/>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9" name="Tinta 28">
              <a:extLst>
                <a:ext uri="{FF2B5EF4-FFF2-40B4-BE49-F238E27FC236}">
                  <a16:creationId xmlns:a16="http://schemas.microsoft.com/office/drawing/2014/main" id="{36682C34-D4FD-40C0-AF34-C7AF10C21DCC}"/>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30" name="Tinta 29">
              <a:extLst>
                <a:ext uri="{FF2B5EF4-FFF2-40B4-BE49-F238E27FC236}">
                  <a16:creationId xmlns:a16="http://schemas.microsoft.com/office/drawing/2014/main" id="{0B442A80-37BC-449D-A495-A24D39116CA4}"/>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1" name="Tinta 30">
              <a:extLst>
                <a:ext uri="{FF2B5EF4-FFF2-40B4-BE49-F238E27FC236}">
                  <a16:creationId xmlns:a16="http://schemas.microsoft.com/office/drawing/2014/main" id="{3FAEF66E-5B90-4073-B088-59EBF9821661}"/>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32" name="Tinta 31">
              <a:extLst>
                <a:ext uri="{FF2B5EF4-FFF2-40B4-BE49-F238E27FC236}">
                  <a16:creationId xmlns:a16="http://schemas.microsoft.com/office/drawing/2014/main" id="{469B3D0F-159A-45BA-BF49-95B10148A854}"/>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3" name="Tinta 32">
              <a:extLst>
                <a:ext uri="{FF2B5EF4-FFF2-40B4-BE49-F238E27FC236}">
                  <a16:creationId xmlns:a16="http://schemas.microsoft.com/office/drawing/2014/main" id="{F743C827-DD5B-4B31-84C4-C712A9BC9A6E}"/>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34" name="Tinta 33">
              <a:extLst>
                <a:ext uri="{FF2B5EF4-FFF2-40B4-BE49-F238E27FC236}">
                  <a16:creationId xmlns:a16="http://schemas.microsoft.com/office/drawing/2014/main" id="{171DE2E2-25DA-4E86-9621-4084B8524E68}"/>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35" name="Tinta 34">
              <a:extLst>
                <a:ext uri="{FF2B5EF4-FFF2-40B4-BE49-F238E27FC236}">
                  <a16:creationId xmlns:a16="http://schemas.microsoft.com/office/drawing/2014/main" id="{921F6E45-E701-4E5D-A90A-9018DA4F9536}"/>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36" name="Tinta 35">
              <a:extLst>
                <a:ext uri="{FF2B5EF4-FFF2-40B4-BE49-F238E27FC236}">
                  <a16:creationId xmlns:a16="http://schemas.microsoft.com/office/drawing/2014/main" id="{39578B88-9C58-4E5B-B592-B9C52ECB7F92}"/>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37" name="Tinta 36">
              <a:extLst>
                <a:ext uri="{FF2B5EF4-FFF2-40B4-BE49-F238E27FC236}">
                  <a16:creationId xmlns:a16="http://schemas.microsoft.com/office/drawing/2014/main" id="{0F5EDA4F-6D53-42E5-B567-8DEF66E4EAC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38" name="Tinta 37">
              <a:extLst>
                <a:ext uri="{FF2B5EF4-FFF2-40B4-BE49-F238E27FC236}">
                  <a16:creationId xmlns:a16="http://schemas.microsoft.com/office/drawing/2014/main" id="{0749CB00-FFBB-4272-926F-B6F6BE78BF49}"/>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39" name="Tinta 38">
              <a:extLst>
                <a:ext uri="{FF2B5EF4-FFF2-40B4-BE49-F238E27FC236}">
                  <a16:creationId xmlns:a16="http://schemas.microsoft.com/office/drawing/2014/main" id="{88937D4E-9711-4638-A7D7-62F711DD081F}"/>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40" name="Tinta 39">
              <a:extLst>
                <a:ext uri="{FF2B5EF4-FFF2-40B4-BE49-F238E27FC236}">
                  <a16:creationId xmlns:a16="http://schemas.microsoft.com/office/drawing/2014/main" id="{E1C21701-E0D4-461F-B527-48AADE99BF5C}"/>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41" name="Tinta 40">
              <a:extLst>
                <a:ext uri="{FF2B5EF4-FFF2-40B4-BE49-F238E27FC236}">
                  <a16:creationId xmlns:a16="http://schemas.microsoft.com/office/drawing/2014/main" id="{C7BA83CA-C9AF-41DE-89C6-2A86A6407868}"/>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42" name="Tinta 41">
              <a:extLst>
                <a:ext uri="{FF2B5EF4-FFF2-40B4-BE49-F238E27FC236}">
                  <a16:creationId xmlns:a16="http://schemas.microsoft.com/office/drawing/2014/main" id="{CF470EF1-068B-49BB-BF2B-079F67CAD554}"/>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43" name="Tinta 42">
              <a:extLst>
                <a:ext uri="{FF2B5EF4-FFF2-40B4-BE49-F238E27FC236}">
                  <a16:creationId xmlns:a16="http://schemas.microsoft.com/office/drawing/2014/main" id="{AA9BA042-B482-40FC-9443-B72EF81552EA}"/>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44" name="Tinta 43">
              <a:extLst>
                <a:ext uri="{FF2B5EF4-FFF2-40B4-BE49-F238E27FC236}">
                  <a16:creationId xmlns:a16="http://schemas.microsoft.com/office/drawing/2014/main" id="{5CA9670E-59CA-44A4-94C1-ED0B2D416DBB}"/>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45" name="Tinta 44">
              <a:extLst>
                <a:ext uri="{FF2B5EF4-FFF2-40B4-BE49-F238E27FC236}">
                  <a16:creationId xmlns:a16="http://schemas.microsoft.com/office/drawing/2014/main" id="{9C8DED9E-4A08-452B-B07B-59C50CB944D6}"/>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46" name="Tinta 45">
              <a:extLst>
                <a:ext uri="{FF2B5EF4-FFF2-40B4-BE49-F238E27FC236}">
                  <a16:creationId xmlns:a16="http://schemas.microsoft.com/office/drawing/2014/main" id="{410E2429-6713-48B0-A1FE-372FED09888E}"/>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8</xdr:col>
      <xdr:colOff>0</xdr:colOff>
      <xdr:row>3</xdr:row>
      <xdr:rowOff>1751089</xdr:rowOff>
    </xdr:from>
    <xdr:to>
      <xdr:col>8</xdr:col>
      <xdr:colOff>0</xdr:colOff>
      <xdr:row>4</xdr:row>
      <xdr:rowOff>2443</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47" name="Tinta 46">
              <a:extLst>
                <a:ext uri="{FF2B5EF4-FFF2-40B4-BE49-F238E27FC236}">
                  <a16:creationId xmlns:a16="http://schemas.microsoft.com/office/drawing/2014/main" id="{AA750227-62BD-410A-85DA-5C1C6E7E576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2443</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8" name="Tinta 47">
              <a:extLst>
                <a:ext uri="{FF2B5EF4-FFF2-40B4-BE49-F238E27FC236}">
                  <a16:creationId xmlns:a16="http://schemas.microsoft.com/office/drawing/2014/main" id="{FC2AB898-710F-4D30-83BE-828D92DEC34C}"/>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2443</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49" name="Tinta 48">
              <a:extLst>
                <a:ext uri="{FF2B5EF4-FFF2-40B4-BE49-F238E27FC236}">
                  <a16:creationId xmlns:a16="http://schemas.microsoft.com/office/drawing/2014/main" id="{DE48E9D3-EDE0-4F6A-9351-40DCC8474B8C}"/>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2443</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50" name="Tinta 49">
              <a:extLst>
                <a:ext uri="{FF2B5EF4-FFF2-40B4-BE49-F238E27FC236}">
                  <a16:creationId xmlns:a16="http://schemas.microsoft.com/office/drawing/2014/main" id="{AA2147FD-01CC-4FF8-8404-F4CBF14DD3D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2443</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51" name="Tinta 50">
              <a:extLst>
                <a:ext uri="{FF2B5EF4-FFF2-40B4-BE49-F238E27FC236}">
                  <a16:creationId xmlns:a16="http://schemas.microsoft.com/office/drawing/2014/main" id="{EF977D5F-E370-40CC-8174-EC48EB159E4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2443</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52" name="Tinta 51">
              <a:extLst>
                <a:ext uri="{FF2B5EF4-FFF2-40B4-BE49-F238E27FC236}">
                  <a16:creationId xmlns:a16="http://schemas.microsoft.com/office/drawing/2014/main" id="{AACC483C-8744-443E-8637-EABF332E849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53" name="Tinta 52">
              <a:extLst>
                <a:ext uri="{FF2B5EF4-FFF2-40B4-BE49-F238E27FC236}">
                  <a16:creationId xmlns:a16="http://schemas.microsoft.com/office/drawing/2014/main" id="{9E16D730-8F90-4824-A95E-33B858EB32B9}"/>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54" name="Tinta 53">
              <a:extLst>
                <a:ext uri="{FF2B5EF4-FFF2-40B4-BE49-F238E27FC236}">
                  <a16:creationId xmlns:a16="http://schemas.microsoft.com/office/drawing/2014/main" id="{8D01C31C-5A66-40B6-B163-5C24C7E6E2E5}"/>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55" name="Tinta 54">
              <a:extLst>
                <a:ext uri="{FF2B5EF4-FFF2-40B4-BE49-F238E27FC236}">
                  <a16:creationId xmlns:a16="http://schemas.microsoft.com/office/drawing/2014/main" id="{E8E8D64E-535D-425B-8712-347534F6842E}"/>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56" name="Tinta 55">
              <a:extLst>
                <a:ext uri="{FF2B5EF4-FFF2-40B4-BE49-F238E27FC236}">
                  <a16:creationId xmlns:a16="http://schemas.microsoft.com/office/drawing/2014/main" id="{3C03FB46-DB15-43C6-B419-83340CF81A15}"/>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57" name="Tinta 56">
              <a:extLst>
                <a:ext uri="{FF2B5EF4-FFF2-40B4-BE49-F238E27FC236}">
                  <a16:creationId xmlns:a16="http://schemas.microsoft.com/office/drawing/2014/main" id="{CBC398B5-96DB-4A8E-A3C3-1E6D2444EBF4}"/>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58" name="Tinta 57">
              <a:extLst>
                <a:ext uri="{FF2B5EF4-FFF2-40B4-BE49-F238E27FC236}">
                  <a16:creationId xmlns:a16="http://schemas.microsoft.com/office/drawing/2014/main" id="{A6AAA4E4-06DB-4FDD-940A-7AF565EAC6C5}"/>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59" name="Tinta 58">
              <a:extLst>
                <a:ext uri="{FF2B5EF4-FFF2-40B4-BE49-F238E27FC236}">
                  <a16:creationId xmlns:a16="http://schemas.microsoft.com/office/drawing/2014/main" id="{283EE21D-9E1A-4567-9D50-4A7B28F8E6C4}"/>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0" name="Tinta 59">
              <a:extLst>
                <a:ext uri="{FF2B5EF4-FFF2-40B4-BE49-F238E27FC236}">
                  <a16:creationId xmlns:a16="http://schemas.microsoft.com/office/drawing/2014/main" id="{99836E8B-E205-4D3C-850E-13D96C1B976E}"/>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61" name="Tinta 60">
              <a:extLst>
                <a:ext uri="{FF2B5EF4-FFF2-40B4-BE49-F238E27FC236}">
                  <a16:creationId xmlns:a16="http://schemas.microsoft.com/office/drawing/2014/main" id="{7BEB3976-1FE8-4DEB-AF7E-1AF599178C62}"/>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62" name="Tinta 61">
              <a:extLst>
                <a:ext uri="{FF2B5EF4-FFF2-40B4-BE49-F238E27FC236}">
                  <a16:creationId xmlns:a16="http://schemas.microsoft.com/office/drawing/2014/main" id="{3044CB0E-796E-4150-83D9-BDE4CDC91A09}"/>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63" name="Tinta 62">
              <a:extLst>
                <a:ext uri="{FF2B5EF4-FFF2-40B4-BE49-F238E27FC236}">
                  <a16:creationId xmlns:a16="http://schemas.microsoft.com/office/drawing/2014/main" id="{67C5EE4D-340B-4131-9DB1-5F33F0C8D165}"/>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64" name="Tinta 63">
              <a:extLst>
                <a:ext uri="{FF2B5EF4-FFF2-40B4-BE49-F238E27FC236}">
                  <a16:creationId xmlns:a16="http://schemas.microsoft.com/office/drawing/2014/main" id="{0A398793-C9CE-4407-9D09-DAF50635CE96}"/>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65" name="Tinta 64">
              <a:extLst>
                <a:ext uri="{FF2B5EF4-FFF2-40B4-BE49-F238E27FC236}">
                  <a16:creationId xmlns:a16="http://schemas.microsoft.com/office/drawing/2014/main" id="{E889D930-3D8C-476B-8AEF-8B6DB7F7D89B}"/>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10</xdr:col>
      <xdr:colOff>0</xdr:colOff>
      <xdr:row>3</xdr:row>
      <xdr:rowOff>1751089</xdr:rowOff>
    </xdr:from>
    <xdr:to>
      <xdr:col>10</xdr:col>
      <xdr:colOff>0</xdr:colOff>
      <xdr:row>4</xdr:row>
      <xdr:rowOff>5318</xdr:rowOff>
    </xdr:to>
    <mc:AlternateContent xmlns:mc="http://schemas.openxmlformats.org/markup-compatibility/2006" xmlns:xdr14="http://schemas.microsoft.com/office/excel/2010/spreadsheetDrawing">
      <mc:Choice Requires="xdr14">
        <xdr:contentPart xmlns:r="http://schemas.openxmlformats.org/officeDocument/2006/relationships" r:id="rId264">
          <xdr14:nvContentPartPr>
            <xdr14:cNvPr id="66" name="Tinta 65">
              <a:extLst>
                <a:ext uri="{FF2B5EF4-FFF2-40B4-BE49-F238E27FC236}">
                  <a16:creationId xmlns:a16="http://schemas.microsoft.com/office/drawing/2014/main" id="{2B35DBA4-C5B9-4F42-AF02-5CDF5B87F87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65"/>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5318</xdr:rowOff>
    </xdr:to>
    <mc:AlternateContent xmlns:mc="http://schemas.openxmlformats.org/markup-compatibility/2006" xmlns:xdr14="http://schemas.microsoft.com/office/excel/2010/spreadsheetDrawing">
      <mc:Choice Requires="xdr14">
        <xdr:contentPart xmlns:r="http://schemas.openxmlformats.org/officeDocument/2006/relationships" r:id="rId266">
          <xdr14:nvContentPartPr>
            <xdr14:cNvPr id="67" name="Tinta 66">
              <a:extLst>
                <a:ext uri="{FF2B5EF4-FFF2-40B4-BE49-F238E27FC236}">
                  <a16:creationId xmlns:a16="http://schemas.microsoft.com/office/drawing/2014/main" id="{16F28F97-8786-4AD8-8EA5-12F92B83D2A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67"/>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5318</xdr:rowOff>
    </xdr:to>
    <mc:AlternateContent xmlns:mc="http://schemas.openxmlformats.org/markup-compatibility/2006" xmlns:xdr14="http://schemas.microsoft.com/office/excel/2010/spreadsheetDrawing">
      <mc:Choice Requires="xdr14">
        <xdr:contentPart xmlns:r="http://schemas.openxmlformats.org/officeDocument/2006/relationships" r:id="rId268">
          <xdr14:nvContentPartPr>
            <xdr14:cNvPr id="68" name="Tinta 67">
              <a:extLst>
                <a:ext uri="{FF2B5EF4-FFF2-40B4-BE49-F238E27FC236}">
                  <a16:creationId xmlns:a16="http://schemas.microsoft.com/office/drawing/2014/main" id="{5499D086-0050-4470-8863-D4380A2CC23F}"/>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69"/>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5318</xdr:rowOff>
    </xdr:to>
    <mc:AlternateContent xmlns:mc="http://schemas.openxmlformats.org/markup-compatibility/2006" xmlns:xdr14="http://schemas.microsoft.com/office/excel/2010/spreadsheetDrawing">
      <mc:Choice Requires="xdr14">
        <xdr:contentPart xmlns:r="http://schemas.openxmlformats.org/officeDocument/2006/relationships" r:id="rId270">
          <xdr14:nvContentPartPr>
            <xdr14:cNvPr id="69" name="Tinta 68">
              <a:extLst>
                <a:ext uri="{FF2B5EF4-FFF2-40B4-BE49-F238E27FC236}">
                  <a16:creationId xmlns:a16="http://schemas.microsoft.com/office/drawing/2014/main" id="{AF36DD87-7FA4-49CB-8331-759022928AA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71"/>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5318</xdr:rowOff>
    </xdr:to>
    <mc:AlternateContent xmlns:mc="http://schemas.openxmlformats.org/markup-compatibility/2006" xmlns:xdr14="http://schemas.microsoft.com/office/excel/2010/spreadsheetDrawing">
      <mc:Choice Requires="xdr14">
        <xdr:contentPart xmlns:r="http://schemas.openxmlformats.org/officeDocument/2006/relationships" r:id="rId272">
          <xdr14:nvContentPartPr>
            <xdr14:cNvPr id="70" name="Tinta 69">
              <a:extLst>
                <a:ext uri="{FF2B5EF4-FFF2-40B4-BE49-F238E27FC236}">
                  <a16:creationId xmlns:a16="http://schemas.microsoft.com/office/drawing/2014/main" id="{1B4C1846-86F7-425A-BFB9-0E444BDEF86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73"/>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5318</xdr:rowOff>
    </xdr:to>
    <mc:AlternateContent xmlns:mc="http://schemas.openxmlformats.org/markup-compatibility/2006" xmlns:xdr14="http://schemas.microsoft.com/office/excel/2010/spreadsheetDrawing">
      <mc:Choice Requires="xdr14">
        <xdr:contentPart xmlns:r="http://schemas.openxmlformats.org/officeDocument/2006/relationships" r:id="rId274">
          <xdr14:nvContentPartPr>
            <xdr14:cNvPr id="71" name="Tinta 70">
              <a:extLst>
                <a:ext uri="{FF2B5EF4-FFF2-40B4-BE49-F238E27FC236}">
                  <a16:creationId xmlns:a16="http://schemas.microsoft.com/office/drawing/2014/main" id="{F7D61C72-20BA-41ED-9325-1889FC9FF9B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75"/>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5318</xdr:rowOff>
    </xdr:to>
    <mc:AlternateContent xmlns:mc="http://schemas.openxmlformats.org/markup-compatibility/2006" xmlns:xdr14="http://schemas.microsoft.com/office/excel/2010/spreadsheetDrawing">
      <mc:Choice Requires="xdr14">
        <xdr:contentPart xmlns:r="http://schemas.openxmlformats.org/officeDocument/2006/relationships" r:id="rId276">
          <xdr14:nvContentPartPr>
            <xdr14:cNvPr id="72" name="Tinta 71">
              <a:extLst>
                <a:ext uri="{FF2B5EF4-FFF2-40B4-BE49-F238E27FC236}">
                  <a16:creationId xmlns:a16="http://schemas.microsoft.com/office/drawing/2014/main" id="{D4DA503C-C479-4A3A-BCD5-C68887F49CA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65"/>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5318</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73" name="Tinta 72">
              <a:extLst>
                <a:ext uri="{FF2B5EF4-FFF2-40B4-BE49-F238E27FC236}">
                  <a16:creationId xmlns:a16="http://schemas.microsoft.com/office/drawing/2014/main" id="{0475B8EE-D70C-46C2-B3C5-AD3A8D3A30DF}"/>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67"/>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5318</xdr:rowOff>
    </xdr:to>
    <mc:AlternateContent xmlns:mc="http://schemas.openxmlformats.org/markup-compatibility/2006" xmlns:xdr14="http://schemas.microsoft.com/office/excel/2010/spreadsheetDrawing">
      <mc:Choice Requires="xdr14">
        <xdr:contentPart xmlns:r="http://schemas.openxmlformats.org/officeDocument/2006/relationships" r:id="rId278">
          <xdr14:nvContentPartPr>
            <xdr14:cNvPr id="74" name="Tinta 73">
              <a:extLst>
                <a:ext uri="{FF2B5EF4-FFF2-40B4-BE49-F238E27FC236}">
                  <a16:creationId xmlns:a16="http://schemas.microsoft.com/office/drawing/2014/main" id="{E26B1E56-AE74-4F0D-8BFC-B4DEAF93569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69"/>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5318</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75" name="Tinta 74">
              <a:extLst>
                <a:ext uri="{FF2B5EF4-FFF2-40B4-BE49-F238E27FC236}">
                  <a16:creationId xmlns:a16="http://schemas.microsoft.com/office/drawing/2014/main" id="{64BAE84C-9CF1-4BE7-B16F-DB224F36DF1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71"/>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5318</xdr:rowOff>
    </xdr:to>
    <mc:AlternateContent xmlns:mc="http://schemas.openxmlformats.org/markup-compatibility/2006" xmlns:xdr14="http://schemas.microsoft.com/office/excel/2010/spreadsheetDrawing">
      <mc:Choice Requires="xdr14">
        <xdr:contentPart xmlns:r="http://schemas.openxmlformats.org/officeDocument/2006/relationships" r:id="rId280">
          <xdr14:nvContentPartPr>
            <xdr14:cNvPr id="76" name="Tinta 75">
              <a:extLst>
                <a:ext uri="{FF2B5EF4-FFF2-40B4-BE49-F238E27FC236}">
                  <a16:creationId xmlns:a16="http://schemas.microsoft.com/office/drawing/2014/main" id="{37A65781-BF7A-4AA4-B035-AD4567725218}"/>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73"/>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5318</xdr:rowOff>
    </xdr:to>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77" name="Tinta 76">
              <a:extLst>
                <a:ext uri="{FF2B5EF4-FFF2-40B4-BE49-F238E27FC236}">
                  <a16:creationId xmlns:a16="http://schemas.microsoft.com/office/drawing/2014/main" id="{C19BDA09-4CB7-48A8-8B78-D2A9AD73CC1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75"/>
            <a:stretch>
              <a:fillRect/>
            </a:stretch>
          </xdr:blipFill>
          <xdr:spPr>
            <a:xfrm>
              <a:off x="7086960" y="2210040"/>
              <a:ext cx="18000" cy="18000"/>
            </a:xfrm>
            <a:prstGeom prst="rect">
              <a:avLst/>
            </a:prstGeom>
          </xdr:spPr>
        </xdr:pic>
      </mc:Fallback>
    </mc:AlternateContent>
    <xdr:clientData/>
  </xdr:twoCellAnchor>
  <xdr:twoCellAnchor editAs="oneCell">
    <xdr:from>
      <xdr:col>4</xdr:col>
      <xdr:colOff>0</xdr:colOff>
      <xdr:row>3</xdr:row>
      <xdr:rowOff>1751089</xdr:rowOff>
    </xdr:from>
    <xdr:to>
      <xdr:col>4</xdr:col>
      <xdr:colOff>0</xdr:colOff>
      <xdr:row>11</xdr:row>
      <xdr:rowOff>66062</xdr:rowOff>
    </xdr:to>
    <mc:AlternateContent xmlns:mc="http://schemas.openxmlformats.org/markup-compatibility/2006" xmlns:xdr14="http://schemas.microsoft.com/office/excel/2010/spreadsheetDrawing">
      <mc:Choice Requires="xdr14">
        <xdr:contentPart xmlns:r="http://schemas.openxmlformats.org/officeDocument/2006/relationships" r:id="rId282">
          <xdr14:nvContentPartPr>
            <xdr14:cNvPr id="78" name="Tinta 77">
              <a:extLst>
                <a:ext uri="{FF2B5EF4-FFF2-40B4-BE49-F238E27FC236}">
                  <a16:creationId xmlns:a16="http://schemas.microsoft.com/office/drawing/2014/main" id="{58D57FC8-D6F3-4C5C-9C87-C49F81D2A81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83"/>
            <a:stretch>
              <a:fillRect/>
            </a:stretch>
          </xdr:blipFill>
          <xdr:spPr>
            <a:xfrm>
              <a:off x="7086960" y="2210040"/>
              <a:ext cx="18000" cy="18000"/>
            </a:xfrm>
            <a:prstGeom prst="rect">
              <a:avLst/>
            </a:prstGeom>
          </xdr:spPr>
        </xdr:pic>
      </mc:Fallback>
    </mc:AlternateContent>
    <xdr:clientData/>
  </xdr:twoCellAnchor>
  <xdr:twoCellAnchor editAs="oneCell">
    <xdr:from>
      <xdr:col>4</xdr:col>
      <xdr:colOff>0</xdr:colOff>
      <xdr:row>3</xdr:row>
      <xdr:rowOff>1751089</xdr:rowOff>
    </xdr:from>
    <xdr:to>
      <xdr:col>4</xdr:col>
      <xdr:colOff>0</xdr:colOff>
      <xdr:row>11</xdr:row>
      <xdr:rowOff>66062</xdr:rowOff>
    </xdr:to>
    <mc:AlternateContent xmlns:mc="http://schemas.openxmlformats.org/markup-compatibility/2006" xmlns:xdr14="http://schemas.microsoft.com/office/excel/2010/spreadsheetDrawing">
      <mc:Choice Requires="xdr14">
        <xdr:contentPart xmlns:r="http://schemas.openxmlformats.org/officeDocument/2006/relationships" r:id="rId284">
          <xdr14:nvContentPartPr>
            <xdr14:cNvPr id="79" name="Tinta 78">
              <a:extLst>
                <a:ext uri="{FF2B5EF4-FFF2-40B4-BE49-F238E27FC236}">
                  <a16:creationId xmlns:a16="http://schemas.microsoft.com/office/drawing/2014/main" id="{A8A68766-EA07-4CAE-8307-DE86AAE406A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85"/>
            <a:stretch>
              <a:fillRect/>
            </a:stretch>
          </xdr:blipFill>
          <xdr:spPr>
            <a:xfrm>
              <a:off x="7086960" y="2210040"/>
              <a:ext cx="18000" cy="18000"/>
            </a:xfrm>
            <a:prstGeom prst="rect">
              <a:avLst/>
            </a:prstGeom>
          </xdr:spPr>
        </xdr:pic>
      </mc:Fallback>
    </mc:AlternateContent>
    <xdr:clientData/>
  </xdr:twoCellAnchor>
  <xdr:oneCellAnchor>
    <xdr:from>
      <xdr:col>4</xdr:col>
      <xdr:colOff>3497062</xdr:colOff>
      <xdr:row>44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
          <xdr14:nvContentPartPr>
            <xdr14:cNvPr id="80" name="Tinta 79">
              <a:extLst>
                <a:ext uri="{FF2B5EF4-FFF2-40B4-BE49-F238E27FC236}">
                  <a16:creationId xmlns:a16="http://schemas.microsoft.com/office/drawing/2014/main" id="{B9457F4A-7584-4CF8-94DD-566232FDBF74}"/>
                </a:ext>
              </a:extLst>
            </xdr14:cNvPr>
            <xdr14:cNvContentPartPr/>
          </xdr14:nvContentPartPr>
          <xdr14:nvPr macro=""/>
          <xdr14:xfrm>
            <a:off x="4293698" y="107684455"/>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85"/>
            <a:stretch>
              <a:fillRect/>
            </a:stretch>
          </xdr:blipFill>
          <xdr:spPr>
            <a:xfrm>
              <a:off x="2172240" y="838440"/>
              <a:ext cx="18000" cy="18000"/>
            </a:xfrm>
            <a:prstGeom prst="rect">
              <a:avLst/>
            </a:prstGeom>
          </xdr:spPr>
        </xdr:pic>
      </mc:Fallback>
    </mc:AlternateContent>
    <xdr:clientData/>
  </xdr:oneCellAnchor>
  <xdr:twoCellAnchor editAs="oneCell">
    <xdr:from>
      <xdr:col>4</xdr:col>
      <xdr:colOff>0</xdr:colOff>
      <xdr:row>3</xdr:row>
      <xdr:rowOff>1751089</xdr:rowOff>
    </xdr:from>
    <xdr:to>
      <xdr:col>4</xdr:col>
      <xdr:colOff>0</xdr:colOff>
      <xdr:row>11</xdr:row>
      <xdr:rowOff>66062</xdr:rowOff>
    </xdr:to>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81" name="Tinta 80">
              <a:extLst>
                <a:ext uri="{FF2B5EF4-FFF2-40B4-BE49-F238E27FC236}">
                  <a16:creationId xmlns:a16="http://schemas.microsoft.com/office/drawing/2014/main" id="{788338E4-E700-4076-9325-03C45F012C6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88"/>
            <a:stretch>
              <a:fillRect/>
            </a:stretch>
          </xdr:blipFill>
          <xdr:spPr>
            <a:xfrm>
              <a:off x="7086960" y="2210040"/>
              <a:ext cx="18000" cy="18000"/>
            </a:xfrm>
            <a:prstGeom prst="rect">
              <a:avLst/>
            </a:prstGeom>
          </xdr:spPr>
        </xdr:pic>
      </mc:Fallback>
    </mc:AlternateContent>
    <xdr:clientData/>
  </xdr:twoCellAnchor>
  <xdr:oneCellAnchor>
    <xdr:from>
      <xdr:col>4</xdr:col>
      <xdr:colOff>3497062</xdr:colOff>
      <xdr:row>44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82" name="Tinta 81">
              <a:extLst>
                <a:ext uri="{FF2B5EF4-FFF2-40B4-BE49-F238E27FC236}">
                  <a16:creationId xmlns:a16="http://schemas.microsoft.com/office/drawing/2014/main" id="{89137B30-F61A-4942-AC3C-9019CFFADBCC}"/>
                </a:ext>
              </a:extLst>
            </xdr14:cNvPr>
            <xdr14:cNvContentPartPr/>
          </xdr14:nvContentPartPr>
          <xdr14:nvPr macro=""/>
          <xdr14:xfrm>
            <a:off x="4293698" y="107684455"/>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88"/>
            <a:stretch>
              <a:fillRect/>
            </a:stretch>
          </xdr:blipFill>
          <xdr:spPr>
            <a:xfrm>
              <a:off x="2172240" y="838440"/>
              <a:ext cx="18000" cy="18000"/>
            </a:xfrm>
            <a:prstGeom prst="rect">
              <a:avLst/>
            </a:prstGeom>
          </xdr:spPr>
        </xdr:pic>
      </mc:Fallback>
    </mc:AlternateContent>
    <xdr:clientData/>
  </xdr:oneCellAnchor>
  <xdr:oneCellAnchor>
    <xdr:from>
      <xdr:col>4</xdr:col>
      <xdr:colOff>3411682</xdr:colOff>
      <xdr:row>85</xdr:row>
      <xdr:rowOff>1144953</xdr:rowOff>
    </xdr:from>
    <xdr:ext cx="360" cy="2270672"/>
    <mc:AlternateContent xmlns:mc="http://schemas.openxmlformats.org/markup-compatibility/2006" xmlns:xdr14="http://schemas.microsoft.com/office/excel/2010/spreadsheetDrawing">
      <mc:Choice Requires="xdr14">
        <xdr:contentPart xmlns:r="http://schemas.openxmlformats.org/officeDocument/2006/relationships" r:id="rId290">
          <xdr14:nvContentPartPr>
            <xdr14:cNvPr id="83" name="Tinta 82">
              <a:extLst>
                <a:ext uri="{FF2B5EF4-FFF2-40B4-BE49-F238E27FC236}">
                  <a16:creationId xmlns:a16="http://schemas.microsoft.com/office/drawing/2014/main" id="{C6EB17C3-ABB8-4A64-8E05-F77F05FED153}"/>
                </a:ext>
              </a:extLst>
            </xdr14:cNvPr>
            <xdr14:cNvContentPartPr/>
          </xdr14:nvContentPartPr>
          <xdr14:nvPr macro=""/>
          <xdr14:xfrm>
            <a:off x="4208318" y="203611817"/>
            <a:ext cx="360" cy="2270672"/>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88"/>
            <a:stretch>
              <a:fillRect/>
            </a:stretch>
          </xdr:blipFill>
          <xdr:spPr>
            <a:xfrm>
              <a:off x="7086960" y="2210040"/>
              <a:ext cx="18000" cy="18000"/>
            </a:xfrm>
            <a:prstGeom prst="rect">
              <a:avLst/>
            </a:prstGeom>
          </xdr:spPr>
        </xdr:pic>
      </mc:Fallback>
    </mc:AlternateContent>
    <xdr:clientData/>
  </xdr:oneCellAnchor>
  <xdr:oneCellAnchor>
    <xdr:from>
      <xdr:col>5</xdr:col>
      <xdr:colOff>3670243</xdr:colOff>
      <xdr:row>85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84" name="Tinta 83">
              <a:extLst>
                <a:ext uri="{FF2B5EF4-FFF2-40B4-BE49-F238E27FC236}">
                  <a16:creationId xmlns:a16="http://schemas.microsoft.com/office/drawing/2014/main" id="{CC71266E-E937-4489-B5E0-9B05A8CD1225}"/>
                </a:ext>
              </a:extLst>
            </xdr14:cNvPr>
            <xdr14:cNvContentPartPr/>
          </xdr14:nvContentPartPr>
          <xdr14:nvPr macro=""/>
          <xdr14:xfrm>
            <a:off x="8121016" y="202917137"/>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88"/>
            <a:stretch>
              <a:fillRect/>
            </a:stretch>
          </xdr:blipFill>
          <xdr:spPr>
            <a:xfrm>
              <a:off x="2172240" y="838440"/>
              <a:ext cx="18000" cy="18000"/>
            </a:xfrm>
            <a:prstGeom prst="rect">
              <a:avLst/>
            </a:prstGeom>
          </xdr:spPr>
        </xdr:pic>
      </mc:Fallback>
    </mc:AlternateContent>
    <xdr:clientData/>
  </xdr:oneCellAnchor>
  <xdr:oneCellAnchor>
    <xdr:from>
      <xdr:col>4</xdr:col>
      <xdr:colOff>3497062</xdr:colOff>
      <xdr:row>85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
          <xdr14:nvContentPartPr>
            <xdr14:cNvPr id="85" name="Tinta 84">
              <a:extLst>
                <a:ext uri="{FF2B5EF4-FFF2-40B4-BE49-F238E27FC236}">
                  <a16:creationId xmlns:a16="http://schemas.microsoft.com/office/drawing/2014/main" id="{DE4CF658-302F-44C6-876D-298CAFFF0301}"/>
                </a:ext>
              </a:extLst>
            </xdr14:cNvPr>
            <xdr14:cNvContentPartPr/>
          </xdr14:nvContentPartPr>
          <xdr14:nvPr macro=""/>
          <xdr14:xfrm>
            <a:off x="4293698" y="202917137"/>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88"/>
            <a:stretch>
              <a:fillRect/>
            </a:stretch>
          </xdr:blipFill>
          <xdr:spPr>
            <a:xfrm>
              <a:off x="2172240" y="838440"/>
              <a:ext cx="18000" cy="18000"/>
            </a:xfrm>
            <a:prstGeom prst="rect">
              <a:avLst/>
            </a:prstGeom>
          </xdr:spPr>
        </xdr:pic>
      </mc:Fallback>
    </mc:AlternateContent>
    <xdr:clientData/>
  </xdr:oneCellAnchor>
  <xdr:twoCellAnchor editAs="oneCell">
    <xdr:from>
      <xdr:col>4</xdr:col>
      <xdr:colOff>0</xdr:colOff>
      <xdr:row>3</xdr:row>
      <xdr:rowOff>1751089</xdr:rowOff>
    </xdr:from>
    <xdr:to>
      <xdr:col>4</xdr:col>
      <xdr:colOff>0</xdr:colOff>
      <xdr:row>11</xdr:row>
      <xdr:rowOff>66062</xdr:rowOff>
    </xdr:to>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86" name="Tinta 85">
              <a:extLst>
                <a:ext uri="{FF2B5EF4-FFF2-40B4-BE49-F238E27FC236}">
                  <a16:creationId xmlns:a16="http://schemas.microsoft.com/office/drawing/2014/main" id="{A76B3170-6E11-47D2-8949-696CB892364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94"/>
            <a:stretch>
              <a:fillRect/>
            </a:stretch>
          </xdr:blipFill>
          <xdr:spPr>
            <a:xfrm>
              <a:off x="7086960" y="2210040"/>
              <a:ext cx="18000" cy="18000"/>
            </a:xfrm>
            <a:prstGeom prst="rect">
              <a:avLst/>
            </a:prstGeom>
          </xdr:spPr>
        </xdr:pic>
      </mc:Fallback>
    </mc:AlternateContent>
    <xdr:clientData/>
  </xdr:twoCellAnchor>
  <xdr:twoCellAnchor editAs="oneCell">
    <xdr:from>
      <xdr:col>4</xdr:col>
      <xdr:colOff>0</xdr:colOff>
      <xdr:row>3</xdr:row>
      <xdr:rowOff>1751089</xdr:rowOff>
    </xdr:from>
    <xdr:to>
      <xdr:col>4</xdr:col>
      <xdr:colOff>0</xdr:colOff>
      <xdr:row>11</xdr:row>
      <xdr:rowOff>66062</xdr:rowOff>
    </xdr:to>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87" name="Tinta 86">
              <a:extLst>
                <a:ext uri="{FF2B5EF4-FFF2-40B4-BE49-F238E27FC236}">
                  <a16:creationId xmlns:a16="http://schemas.microsoft.com/office/drawing/2014/main" id="{8C269F5E-94EF-4B21-96C9-0B7B18A35AB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96"/>
            <a:stretch>
              <a:fillRect/>
            </a:stretch>
          </xdr:blipFill>
          <xdr:spPr>
            <a:xfrm>
              <a:off x="7086960" y="2210040"/>
              <a:ext cx="18000" cy="18000"/>
            </a:xfrm>
            <a:prstGeom prst="rect">
              <a:avLst/>
            </a:prstGeom>
          </xdr:spPr>
        </xdr:pic>
      </mc:Fallback>
    </mc:AlternateContent>
    <xdr:clientData/>
  </xdr:twoCellAnchor>
  <xdr:twoCellAnchor editAs="oneCell">
    <xdr:from>
      <xdr:col>4</xdr:col>
      <xdr:colOff>0</xdr:colOff>
      <xdr:row>3</xdr:row>
      <xdr:rowOff>1751089</xdr:rowOff>
    </xdr:from>
    <xdr:to>
      <xdr:col>4</xdr:col>
      <xdr:colOff>0</xdr:colOff>
      <xdr:row>11</xdr:row>
      <xdr:rowOff>66062</xdr:rowOff>
    </xdr:to>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88" name="Tinta 87">
              <a:extLst>
                <a:ext uri="{FF2B5EF4-FFF2-40B4-BE49-F238E27FC236}">
                  <a16:creationId xmlns:a16="http://schemas.microsoft.com/office/drawing/2014/main" id="{9D825FEB-DB3C-4AD0-A9D7-784D98C71C0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98"/>
            <a:stretch>
              <a:fillRect/>
            </a:stretch>
          </xdr:blipFill>
          <xdr:spPr>
            <a:xfrm>
              <a:off x="7086960" y="2210040"/>
              <a:ext cx="18000" cy="18000"/>
            </a:xfrm>
            <a:prstGeom prst="rect">
              <a:avLst/>
            </a:prstGeom>
          </xdr:spPr>
        </xdr:pic>
      </mc:Fallback>
    </mc:AlternateContent>
    <xdr:clientData/>
  </xdr:two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89" name="Tinta 88">
              <a:extLst>
                <a:ext uri="{FF2B5EF4-FFF2-40B4-BE49-F238E27FC236}">
                  <a16:creationId xmlns:a16="http://schemas.microsoft.com/office/drawing/2014/main" id="{F50F933F-B71A-425A-B1C6-6F8ABC8DB5D1}"/>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69"/>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
          <xdr14:nvContentPartPr>
            <xdr14:cNvPr id="90" name="Tinta 89">
              <a:extLst>
                <a:ext uri="{FF2B5EF4-FFF2-40B4-BE49-F238E27FC236}">
                  <a16:creationId xmlns:a16="http://schemas.microsoft.com/office/drawing/2014/main" id="{33BB44AC-9DEF-4EA0-9942-451EC33E203B}"/>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69"/>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
          <xdr14:nvContentPartPr>
            <xdr14:cNvPr id="91" name="Tinta 90">
              <a:extLst>
                <a:ext uri="{FF2B5EF4-FFF2-40B4-BE49-F238E27FC236}">
                  <a16:creationId xmlns:a16="http://schemas.microsoft.com/office/drawing/2014/main" id="{45C3935D-BAA6-4B01-B9A6-190B148B5DC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5"/>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
          <xdr14:nvContentPartPr>
            <xdr14:cNvPr id="92" name="Tinta 91">
              <a:extLst>
                <a:ext uri="{FF2B5EF4-FFF2-40B4-BE49-F238E27FC236}">
                  <a16:creationId xmlns:a16="http://schemas.microsoft.com/office/drawing/2014/main" id="{D5DFFF30-6208-4305-851A-AB8357767C3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5"/>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93" name="Tinta 92">
              <a:extLst>
                <a:ext uri="{FF2B5EF4-FFF2-40B4-BE49-F238E27FC236}">
                  <a16:creationId xmlns:a16="http://schemas.microsoft.com/office/drawing/2014/main" id="{424F59FE-A013-40F2-8C52-4DE4A13CD716}"/>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65"/>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
          <xdr14:nvContentPartPr>
            <xdr14:cNvPr id="94" name="Tinta 93">
              <a:extLst>
                <a:ext uri="{FF2B5EF4-FFF2-40B4-BE49-F238E27FC236}">
                  <a16:creationId xmlns:a16="http://schemas.microsoft.com/office/drawing/2014/main" id="{63711B3C-04F2-4F75-A35F-A0B346ACCA8E}"/>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65"/>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95" name="Tinta 94">
              <a:extLst>
                <a:ext uri="{FF2B5EF4-FFF2-40B4-BE49-F238E27FC236}">
                  <a16:creationId xmlns:a16="http://schemas.microsoft.com/office/drawing/2014/main" id="{1EC6E37D-685C-47ED-9D14-39D121DE00A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5"/>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
          <xdr14:nvContentPartPr>
            <xdr14:cNvPr id="96" name="Tinta 95">
              <a:extLst>
                <a:ext uri="{FF2B5EF4-FFF2-40B4-BE49-F238E27FC236}">
                  <a16:creationId xmlns:a16="http://schemas.microsoft.com/office/drawing/2014/main" id="{D9D5E1AB-F76D-4006-ADF5-EDCEDB07E5E2}"/>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65"/>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97" name="Tinta 96">
              <a:extLst>
                <a:ext uri="{FF2B5EF4-FFF2-40B4-BE49-F238E27FC236}">
                  <a16:creationId xmlns:a16="http://schemas.microsoft.com/office/drawing/2014/main" id="{122C68B3-CCD3-4C92-9036-6816D7DFBB62}"/>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65"/>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
          <xdr14:nvContentPartPr>
            <xdr14:cNvPr id="98" name="Tinta 97">
              <a:extLst>
                <a:ext uri="{FF2B5EF4-FFF2-40B4-BE49-F238E27FC236}">
                  <a16:creationId xmlns:a16="http://schemas.microsoft.com/office/drawing/2014/main" id="{A4F7A3F2-CBB1-4A56-9912-3A10402DF7A8}"/>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5"/>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99" name="Tinta 98">
              <a:extLst>
                <a:ext uri="{FF2B5EF4-FFF2-40B4-BE49-F238E27FC236}">
                  <a16:creationId xmlns:a16="http://schemas.microsoft.com/office/drawing/2014/main" id="{54AF39A2-14D9-40F3-8AEA-27040A6BC3A6}"/>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65"/>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
          <xdr14:nvContentPartPr>
            <xdr14:cNvPr id="100" name="Tinta 99">
              <a:extLst>
                <a:ext uri="{FF2B5EF4-FFF2-40B4-BE49-F238E27FC236}">
                  <a16:creationId xmlns:a16="http://schemas.microsoft.com/office/drawing/2014/main" id="{21C2F758-2ECA-4BD0-98FD-16B15905CDF6}"/>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65"/>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101" name="Tinta 100">
              <a:extLst>
                <a:ext uri="{FF2B5EF4-FFF2-40B4-BE49-F238E27FC236}">
                  <a16:creationId xmlns:a16="http://schemas.microsoft.com/office/drawing/2014/main" id="{A0B8454E-49BA-4ED0-A289-2E6403A5397E}"/>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5"/>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
          <xdr14:nvContentPartPr>
            <xdr14:cNvPr id="102" name="Tinta 101">
              <a:extLst>
                <a:ext uri="{FF2B5EF4-FFF2-40B4-BE49-F238E27FC236}">
                  <a16:creationId xmlns:a16="http://schemas.microsoft.com/office/drawing/2014/main" id="{431BA6D1-45DB-4E0C-9EB6-D1C6C77CA280}"/>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69"/>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103" name="Tinta 102">
              <a:extLst>
                <a:ext uri="{FF2B5EF4-FFF2-40B4-BE49-F238E27FC236}">
                  <a16:creationId xmlns:a16="http://schemas.microsoft.com/office/drawing/2014/main" id="{425485DA-B550-49C8-9F63-39A68B7ADACF}"/>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69"/>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
          <xdr14:nvContentPartPr>
            <xdr14:cNvPr id="104" name="Tinta 103">
              <a:extLst>
                <a:ext uri="{FF2B5EF4-FFF2-40B4-BE49-F238E27FC236}">
                  <a16:creationId xmlns:a16="http://schemas.microsoft.com/office/drawing/2014/main" id="{6A83AD12-B62C-446B-BB2D-75CA56E5AF3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5"/>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105" name="Tinta 104">
              <a:extLst>
                <a:ext uri="{FF2B5EF4-FFF2-40B4-BE49-F238E27FC236}">
                  <a16:creationId xmlns:a16="http://schemas.microsoft.com/office/drawing/2014/main" id="{25A1E5D2-9257-438E-9723-A8E8317E38B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5"/>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
          <xdr14:nvContentPartPr>
            <xdr14:cNvPr id="106" name="Tinta 105">
              <a:extLst>
                <a:ext uri="{FF2B5EF4-FFF2-40B4-BE49-F238E27FC236}">
                  <a16:creationId xmlns:a16="http://schemas.microsoft.com/office/drawing/2014/main" id="{40697216-09F6-47EC-9D73-7A871690CB08}"/>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65"/>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107" name="Tinta 106">
              <a:extLst>
                <a:ext uri="{FF2B5EF4-FFF2-40B4-BE49-F238E27FC236}">
                  <a16:creationId xmlns:a16="http://schemas.microsoft.com/office/drawing/2014/main" id="{02A13A65-A609-4217-A66B-C08A71BD3E04}"/>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65"/>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
          <xdr14:nvContentPartPr>
            <xdr14:cNvPr id="108" name="Tinta 107">
              <a:extLst>
                <a:ext uri="{FF2B5EF4-FFF2-40B4-BE49-F238E27FC236}">
                  <a16:creationId xmlns:a16="http://schemas.microsoft.com/office/drawing/2014/main" id="{21782472-013E-496D-8AD6-46451A6D12DC}"/>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5"/>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109" name="Tinta 108">
              <a:extLst>
                <a:ext uri="{FF2B5EF4-FFF2-40B4-BE49-F238E27FC236}">
                  <a16:creationId xmlns:a16="http://schemas.microsoft.com/office/drawing/2014/main" id="{31900CA9-5865-4087-88D6-D6D9934970DA}"/>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65"/>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
          <xdr14:nvContentPartPr>
            <xdr14:cNvPr id="110" name="Tinta 109">
              <a:extLst>
                <a:ext uri="{FF2B5EF4-FFF2-40B4-BE49-F238E27FC236}">
                  <a16:creationId xmlns:a16="http://schemas.microsoft.com/office/drawing/2014/main" id="{266B9AEF-C500-42E1-9CD6-B4966059C513}"/>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65"/>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111" name="Tinta 110">
              <a:extLst>
                <a:ext uri="{FF2B5EF4-FFF2-40B4-BE49-F238E27FC236}">
                  <a16:creationId xmlns:a16="http://schemas.microsoft.com/office/drawing/2014/main" id="{758872AB-7D2A-4434-B903-A32617905774}"/>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5"/>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112" name="Tinta 111">
              <a:extLst>
                <a:ext uri="{FF2B5EF4-FFF2-40B4-BE49-F238E27FC236}">
                  <a16:creationId xmlns:a16="http://schemas.microsoft.com/office/drawing/2014/main" id="{3908EA98-89B9-40FD-A834-3EF0DF0AC552}"/>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65"/>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113" name="Tinta 112">
              <a:extLst>
                <a:ext uri="{FF2B5EF4-FFF2-40B4-BE49-F238E27FC236}">
                  <a16:creationId xmlns:a16="http://schemas.microsoft.com/office/drawing/2014/main" id="{4104FC57-FA51-419F-9AF1-6BFF3BD68053}"/>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65"/>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114" name="Tinta 113">
              <a:extLst>
                <a:ext uri="{FF2B5EF4-FFF2-40B4-BE49-F238E27FC236}">
                  <a16:creationId xmlns:a16="http://schemas.microsoft.com/office/drawing/2014/main" id="{328AA4B7-3596-47FB-AE27-504F95A7C2F6}"/>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5"/>
            <a:stretch>
              <a:fillRect/>
            </a:stretch>
          </xdr:blipFill>
          <xdr:spPr>
            <a:xfrm>
              <a:off x="2172240" y="838440"/>
              <a:ext cx="18000" cy="18000"/>
            </a:xfrm>
            <a:prstGeom prst="rect">
              <a:avLst/>
            </a:prstGeom>
          </xdr:spPr>
        </xdr:pic>
      </mc:Fallback>
    </mc:AlternateContent>
    <xdr:clientData/>
  </xdr:oneCellAnchor>
</xdr:wsDr>
</file>

<file path=xl/drawings/drawing4.xml><?xml version="1.0" encoding="utf-8"?>
<xdr:wsDr xmlns:xdr="http://schemas.openxmlformats.org/drawingml/2006/spreadsheetDrawing" xmlns:a="http://schemas.openxmlformats.org/drawingml/2006/main">
  <xdr:oneCellAnchor>
    <xdr:from>
      <xdr:col>8</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id="{6E18283B-6E16-463E-B022-EC523CA3EDB3}"/>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3" name="Tinta 2">
              <a:extLst>
                <a:ext uri="{FF2B5EF4-FFF2-40B4-BE49-F238E27FC236}">
                  <a16:creationId xmlns:a16="http://schemas.microsoft.com/office/drawing/2014/main" id="{986AA78B-5737-492E-B73F-DCA8D1AFAD22}"/>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4" name="Tinta 3">
              <a:extLst>
                <a:ext uri="{FF2B5EF4-FFF2-40B4-BE49-F238E27FC236}">
                  <a16:creationId xmlns:a16="http://schemas.microsoft.com/office/drawing/2014/main" id="{680FBF8C-BB61-42D6-8CD6-5FCAC57A1C6C}"/>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5" name="Tinta 4">
              <a:extLst>
                <a:ext uri="{FF2B5EF4-FFF2-40B4-BE49-F238E27FC236}">
                  <a16:creationId xmlns:a16="http://schemas.microsoft.com/office/drawing/2014/main" id="{633FD9E9-62D4-43E3-AA94-6A34923AB7A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6" name="Tinta 5">
              <a:extLst>
                <a:ext uri="{FF2B5EF4-FFF2-40B4-BE49-F238E27FC236}">
                  <a16:creationId xmlns:a16="http://schemas.microsoft.com/office/drawing/2014/main" id="{A26DDF83-F175-4EB4-A559-BB812C35B6F7}"/>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7" name="Tinta 6">
              <a:extLst>
                <a:ext uri="{FF2B5EF4-FFF2-40B4-BE49-F238E27FC236}">
                  <a16:creationId xmlns:a16="http://schemas.microsoft.com/office/drawing/2014/main" id="{F6EDA713-4C6C-4876-B6D7-8ECE2C7EBBF0}"/>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8" name="Tinta 7">
              <a:extLst>
                <a:ext uri="{FF2B5EF4-FFF2-40B4-BE49-F238E27FC236}">
                  <a16:creationId xmlns:a16="http://schemas.microsoft.com/office/drawing/2014/main" id="{07969A4B-4905-416D-AB45-EBBEFBE84702}"/>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9" name="Tinta 8">
              <a:extLst>
                <a:ext uri="{FF2B5EF4-FFF2-40B4-BE49-F238E27FC236}">
                  <a16:creationId xmlns:a16="http://schemas.microsoft.com/office/drawing/2014/main" id="{D2B9C89B-EDC7-4D53-AF89-7E10BFA81FFB}"/>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0" name="Tinta 9">
              <a:extLst>
                <a:ext uri="{FF2B5EF4-FFF2-40B4-BE49-F238E27FC236}">
                  <a16:creationId xmlns:a16="http://schemas.microsoft.com/office/drawing/2014/main" id="{65F28A20-8F58-4E34-9C96-775C06B8AAEB}"/>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1" name="Tinta 10">
              <a:extLst>
                <a:ext uri="{FF2B5EF4-FFF2-40B4-BE49-F238E27FC236}">
                  <a16:creationId xmlns:a16="http://schemas.microsoft.com/office/drawing/2014/main" id="{18347F7A-1EEB-40BB-952F-8B4D7CCEBA1F}"/>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 name="Tinta 11">
              <a:extLst>
                <a:ext uri="{FF2B5EF4-FFF2-40B4-BE49-F238E27FC236}">
                  <a16:creationId xmlns:a16="http://schemas.microsoft.com/office/drawing/2014/main" id="{756C53D8-D6BB-4D70-B9D2-5C9969B831F5}"/>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 name="Tinta 12">
              <a:extLst>
                <a:ext uri="{FF2B5EF4-FFF2-40B4-BE49-F238E27FC236}">
                  <a16:creationId xmlns:a16="http://schemas.microsoft.com/office/drawing/2014/main" id="{7693C6B6-1F3F-442A-9F43-1F904BEF46C9}"/>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4" name="Tinta 13">
              <a:extLst>
                <a:ext uri="{FF2B5EF4-FFF2-40B4-BE49-F238E27FC236}">
                  <a16:creationId xmlns:a16="http://schemas.microsoft.com/office/drawing/2014/main" id="{44C98D81-1EE7-42C6-B65C-8CE3DCED163C}"/>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8</xdr:col>
      <xdr:colOff>0</xdr:colOff>
      <xdr:row>3</xdr:row>
      <xdr:rowOff>1751089</xdr:rowOff>
    </xdr:from>
    <xdr:to>
      <xdr:col>8</xdr:col>
      <xdr:colOff>0</xdr:colOff>
      <xdr:row>4</xdr:row>
      <xdr:rowOff>5113</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5" name="Tinta 14">
              <a:extLst>
                <a:ext uri="{FF2B5EF4-FFF2-40B4-BE49-F238E27FC236}">
                  <a16:creationId xmlns:a16="http://schemas.microsoft.com/office/drawing/2014/main" id="{EED43B4B-F929-4705-A347-DBE7EFEF9281}"/>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5113</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6" name="Tinta 15">
              <a:extLst>
                <a:ext uri="{FF2B5EF4-FFF2-40B4-BE49-F238E27FC236}">
                  <a16:creationId xmlns:a16="http://schemas.microsoft.com/office/drawing/2014/main" id="{D9C73AA2-DB6F-4619-988E-E991B80A41F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5113</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7" name="Tinta 16">
              <a:extLst>
                <a:ext uri="{FF2B5EF4-FFF2-40B4-BE49-F238E27FC236}">
                  <a16:creationId xmlns:a16="http://schemas.microsoft.com/office/drawing/2014/main" id="{40A11E60-4A86-429A-B3B2-9FAE4EFAD10F}"/>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5113</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8" name="Tinta 17">
              <a:extLst>
                <a:ext uri="{FF2B5EF4-FFF2-40B4-BE49-F238E27FC236}">
                  <a16:creationId xmlns:a16="http://schemas.microsoft.com/office/drawing/2014/main" id="{D713440A-9023-4D55-B7D4-FF09DCD1F0D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5113</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9" name="Tinta 18">
              <a:extLst>
                <a:ext uri="{FF2B5EF4-FFF2-40B4-BE49-F238E27FC236}">
                  <a16:creationId xmlns:a16="http://schemas.microsoft.com/office/drawing/2014/main" id="{DFD1AD58-994B-466F-99AB-CD6AA22EEAF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5113</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 name="Tinta 19">
              <a:extLst>
                <a:ext uri="{FF2B5EF4-FFF2-40B4-BE49-F238E27FC236}">
                  <a16:creationId xmlns:a16="http://schemas.microsoft.com/office/drawing/2014/main" id="{21A46E1E-8439-445A-90F7-707A51F8645F}"/>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1" name="Tinta 20">
              <a:extLst>
                <a:ext uri="{FF2B5EF4-FFF2-40B4-BE49-F238E27FC236}">
                  <a16:creationId xmlns:a16="http://schemas.microsoft.com/office/drawing/2014/main" id="{BF86AA90-057C-4198-974B-6F79E079630B}"/>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 name="Tinta 21">
              <a:extLst>
                <a:ext uri="{FF2B5EF4-FFF2-40B4-BE49-F238E27FC236}">
                  <a16:creationId xmlns:a16="http://schemas.microsoft.com/office/drawing/2014/main" id="{96705FFF-EC5C-453B-9288-A04488702D0C}"/>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3" name="Tinta 22">
              <a:extLst>
                <a:ext uri="{FF2B5EF4-FFF2-40B4-BE49-F238E27FC236}">
                  <a16:creationId xmlns:a16="http://schemas.microsoft.com/office/drawing/2014/main" id="{880237A3-064B-4E86-B76D-340C0992A886}"/>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4" name="Tinta 23">
              <a:extLst>
                <a:ext uri="{FF2B5EF4-FFF2-40B4-BE49-F238E27FC236}">
                  <a16:creationId xmlns:a16="http://schemas.microsoft.com/office/drawing/2014/main" id="{1B640A1B-4047-43A2-BEE2-B2277173765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5" name="Tinta 24">
              <a:extLst>
                <a:ext uri="{FF2B5EF4-FFF2-40B4-BE49-F238E27FC236}">
                  <a16:creationId xmlns:a16="http://schemas.microsoft.com/office/drawing/2014/main" id="{700CF757-08E2-46DA-945B-70184DBEC072}"/>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6" name="Tinta 25">
              <a:extLst>
                <a:ext uri="{FF2B5EF4-FFF2-40B4-BE49-F238E27FC236}">
                  <a16:creationId xmlns:a16="http://schemas.microsoft.com/office/drawing/2014/main" id="{FD0B5AD5-4211-4D73-8A09-CC0081FB0950}"/>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7" name="Tinta 26">
              <a:extLst>
                <a:ext uri="{FF2B5EF4-FFF2-40B4-BE49-F238E27FC236}">
                  <a16:creationId xmlns:a16="http://schemas.microsoft.com/office/drawing/2014/main" id="{72FD7594-6887-41B6-8E04-F00BF578F362}"/>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8" name="Tinta 27">
              <a:extLst>
                <a:ext uri="{FF2B5EF4-FFF2-40B4-BE49-F238E27FC236}">
                  <a16:creationId xmlns:a16="http://schemas.microsoft.com/office/drawing/2014/main" id="{E54DE1F1-6498-4B3F-B495-17559E1EAAAD}"/>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9" name="Tinta 28">
              <a:extLst>
                <a:ext uri="{FF2B5EF4-FFF2-40B4-BE49-F238E27FC236}">
                  <a16:creationId xmlns:a16="http://schemas.microsoft.com/office/drawing/2014/main" id="{33B0D830-DF6D-4825-8759-9E6C44BD67D9}"/>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30" name="Tinta 29">
              <a:extLst>
                <a:ext uri="{FF2B5EF4-FFF2-40B4-BE49-F238E27FC236}">
                  <a16:creationId xmlns:a16="http://schemas.microsoft.com/office/drawing/2014/main" id="{66950A37-16DC-4F9F-AE61-D8BE30F921AF}"/>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1" name="Tinta 30">
              <a:extLst>
                <a:ext uri="{FF2B5EF4-FFF2-40B4-BE49-F238E27FC236}">
                  <a16:creationId xmlns:a16="http://schemas.microsoft.com/office/drawing/2014/main" id="{D7D949F6-5A48-41B7-9BC7-838EABDAEB7C}"/>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32" name="Tinta 31">
              <a:extLst>
                <a:ext uri="{FF2B5EF4-FFF2-40B4-BE49-F238E27FC236}">
                  <a16:creationId xmlns:a16="http://schemas.microsoft.com/office/drawing/2014/main" id="{4B199348-7086-4AA9-A074-C7A25E41618E}"/>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3" name="Tinta 32">
              <a:extLst>
                <a:ext uri="{FF2B5EF4-FFF2-40B4-BE49-F238E27FC236}">
                  <a16:creationId xmlns:a16="http://schemas.microsoft.com/office/drawing/2014/main" id="{399C722D-DD1E-45CD-A6C5-351656A654F6}"/>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34" name="Tinta 33">
              <a:extLst>
                <a:ext uri="{FF2B5EF4-FFF2-40B4-BE49-F238E27FC236}">
                  <a16:creationId xmlns:a16="http://schemas.microsoft.com/office/drawing/2014/main" id="{BD8C94A9-7766-4B81-B0B9-344F1E68D0B7}"/>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35" name="Tinta 34">
              <a:extLst>
                <a:ext uri="{FF2B5EF4-FFF2-40B4-BE49-F238E27FC236}">
                  <a16:creationId xmlns:a16="http://schemas.microsoft.com/office/drawing/2014/main" id="{B6B96FC4-D4C2-4722-A74F-1FA9F21F0191}"/>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36" name="Tinta 35">
              <a:extLst>
                <a:ext uri="{FF2B5EF4-FFF2-40B4-BE49-F238E27FC236}">
                  <a16:creationId xmlns:a16="http://schemas.microsoft.com/office/drawing/2014/main" id="{78E24880-6861-454C-897D-36D6552DDA0C}"/>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37" name="Tinta 36">
              <a:extLst>
                <a:ext uri="{FF2B5EF4-FFF2-40B4-BE49-F238E27FC236}">
                  <a16:creationId xmlns:a16="http://schemas.microsoft.com/office/drawing/2014/main" id="{C1AE251B-13F4-4A25-9E7A-87013AB19808}"/>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38" name="Tinta 37">
              <a:extLst>
                <a:ext uri="{FF2B5EF4-FFF2-40B4-BE49-F238E27FC236}">
                  <a16:creationId xmlns:a16="http://schemas.microsoft.com/office/drawing/2014/main" id="{0AC074E9-7880-490C-9813-E500A90965A7}"/>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39" name="Tinta 38">
              <a:extLst>
                <a:ext uri="{FF2B5EF4-FFF2-40B4-BE49-F238E27FC236}">
                  <a16:creationId xmlns:a16="http://schemas.microsoft.com/office/drawing/2014/main" id="{AC7C736B-205D-48C4-B08A-84EDBB4264AE}"/>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40" name="Tinta 39">
              <a:extLst>
                <a:ext uri="{FF2B5EF4-FFF2-40B4-BE49-F238E27FC236}">
                  <a16:creationId xmlns:a16="http://schemas.microsoft.com/office/drawing/2014/main" id="{6CE3A7C4-BF41-498A-A3A6-FE65C1457AA2}"/>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41" name="Tinta 40">
              <a:extLst>
                <a:ext uri="{FF2B5EF4-FFF2-40B4-BE49-F238E27FC236}">
                  <a16:creationId xmlns:a16="http://schemas.microsoft.com/office/drawing/2014/main" id="{37E9461C-BBCE-4CF4-86F5-CFA57AF25742}"/>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42" name="Tinta 41">
              <a:extLst>
                <a:ext uri="{FF2B5EF4-FFF2-40B4-BE49-F238E27FC236}">
                  <a16:creationId xmlns:a16="http://schemas.microsoft.com/office/drawing/2014/main" id="{CC5D7A94-2D4B-45C9-ABB6-A8CAC5742DFA}"/>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43" name="Tinta 42">
              <a:extLst>
                <a:ext uri="{FF2B5EF4-FFF2-40B4-BE49-F238E27FC236}">
                  <a16:creationId xmlns:a16="http://schemas.microsoft.com/office/drawing/2014/main" id="{8EF1D42E-7731-411D-9F07-D048F47A1FFD}"/>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44" name="Tinta 43">
              <a:extLst>
                <a:ext uri="{FF2B5EF4-FFF2-40B4-BE49-F238E27FC236}">
                  <a16:creationId xmlns:a16="http://schemas.microsoft.com/office/drawing/2014/main" id="{CB951AE1-F0E5-4EC8-976D-91B84723C644}"/>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45" name="Tinta 44">
              <a:extLst>
                <a:ext uri="{FF2B5EF4-FFF2-40B4-BE49-F238E27FC236}">
                  <a16:creationId xmlns:a16="http://schemas.microsoft.com/office/drawing/2014/main" id="{966C5594-6FD9-4FB0-9FB6-9DE4EA0CB9DD}"/>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46" name="Tinta 45">
              <a:extLst>
                <a:ext uri="{FF2B5EF4-FFF2-40B4-BE49-F238E27FC236}">
                  <a16:creationId xmlns:a16="http://schemas.microsoft.com/office/drawing/2014/main" id="{8A2873A7-B6A6-446B-97CD-B2A18DA5EA98}"/>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8</xdr:col>
      <xdr:colOff>0</xdr:colOff>
      <xdr:row>3</xdr:row>
      <xdr:rowOff>1751089</xdr:rowOff>
    </xdr:from>
    <xdr:to>
      <xdr:col>8</xdr:col>
      <xdr:colOff>0</xdr:colOff>
      <xdr:row>4</xdr:row>
      <xdr:rowOff>5113</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47" name="Tinta 46">
              <a:extLst>
                <a:ext uri="{FF2B5EF4-FFF2-40B4-BE49-F238E27FC236}">
                  <a16:creationId xmlns:a16="http://schemas.microsoft.com/office/drawing/2014/main" id="{7A3F55CF-4653-415C-9035-A487F49653D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5113</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8" name="Tinta 47">
              <a:extLst>
                <a:ext uri="{FF2B5EF4-FFF2-40B4-BE49-F238E27FC236}">
                  <a16:creationId xmlns:a16="http://schemas.microsoft.com/office/drawing/2014/main" id="{D33FB540-8B2D-4B29-81B5-ACCF72A8C726}"/>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5113</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49" name="Tinta 48">
              <a:extLst>
                <a:ext uri="{FF2B5EF4-FFF2-40B4-BE49-F238E27FC236}">
                  <a16:creationId xmlns:a16="http://schemas.microsoft.com/office/drawing/2014/main" id="{FC8C3EE7-75B3-4D26-B5E1-91517112D38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5113</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50" name="Tinta 49">
              <a:extLst>
                <a:ext uri="{FF2B5EF4-FFF2-40B4-BE49-F238E27FC236}">
                  <a16:creationId xmlns:a16="http://schemas.microsoft.com/office/drawing/2014/main" id="{C679E107-5D4D-4551-A749-F6183405B87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5113</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51" name="Tinta 50">
              <a:extLst>
                <a:ext uri="{FF2B5EF4-FFF2-40B4-BE49-F238E27FC236}">
                  <a16:creationId xmlns:a16="http://schemas.microsoft.com/office/drawing/2014/main" id="{A3FDE400-AD5E-4CD3-B62C-9D2EF3D6A9D6}"/>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5113</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52" name="Tinta 51">
              <a:extLst>
                <a:ext uri="{FF2B5EF4-FFF2-40B4-BE49-F238E27FC236}">
                  <a16:creationId xmlns:a16="http://schemas.microsoft.com/office/drawing/2014/main" id="{69D6AD2B-63DA-4AB8-B9A2-6CA43F570F6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53" name="Tinta 52">
              <a:extLst>
                <a:ext uri="{FF2B5EF4-FFF2-40B4-BE49-F238E27FC236}">
                  <a16:creationId xmlns:a16="http://schemas.microsoft.com/office/drawing/2014/main" id="{72829407-4ED9-427A-8666-385F33169980}"/>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54" name="Tinta 53">
              <a:extLst>
                <a:ext uri="{FF2B5EF4-FFF2-40B4-BE49-F238E27FC236}">
                  <a16:creationId xmlns:a16="http://schemas.microsoft.com/office/drawing/2014/main" id="{E6729DF2-1E65-43CD-913E-15BCE64A6F17}"/>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55" name="Tinta 54">
              <a:extLst>
                <a:ext uri="{FF2B5EF4-FFF2-40B4-BE49-F238E27FC236}">
                  <a16:creationId xmlns:a16="http://schemas.microsoft.com/office/drawing/2014/main" id="{B80F1F3A-91E8-4B69-87E3-79440055A8C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56" name="Tinta 55">
              <a:extLst>
                <a:ext uri="{FF2B5EF4-FFF2-40B4-BE49-F238E27FC236}">
                  <a16:creationId xmlns:a16="http://schemas.microsoft.com/office/drawing/2014/main" id="{720D21AB-AFC7-4E9F-82CC-5CA5AA641E7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57" name="Tinta 56">
              <a:extLst>
                <a:ext uri="{FF2B5EF4-FFF2-40B4-BE49-F238E27FC236}">
                  <a16:creationId xmlns:a16="http://schemas.microsoft.com/office/drawing/2014/main" id="{E8E0278C-74FE-426B-899D-F8BF752D3EE7}"/>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58" name="Tinta 57">
              <a:extLst>
                <a:ext uri="{FF2B5EF4-FFF2-40B4-BE49-F238E27FC236}">
                  <a16:creationId xmlns:a16="http://schemas.microsoft.com/office/drawing/2014/main" id="{6631A7A7-D7C6-429E-8E09-38EF171186CD}"/>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59" name="Tinta 58">
              <a:extLst>
                <a:ext uri="{FF2B5EF4-FFF2-40B4-BE49-F238E27FC236}">
                  <a16:creationId xmlns:a16="http://schemas.microsoft.com/office/drawing/2014/main" id="{E0362AF4-C3EC-4CFE-8ECA-E0362D38E00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0" name="Tinta 59">
              <a:extLst>
                <a:ext uri="{FF2B5EF4-FFF2-40B4-BE49-F238E27FC236}">
                  <a16:creationId xmlns:a16="http://schemas.microsoft.com/office/drawing/2014/main" id="{471DDAB7-AF3A-437C-A082-329B7E23BE05}"/>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61" name="Tinta 60">
              <a:extLst>
                <a:ext uri="{FF2B5EF4-FFF2-40B4-BE49-F238E27FC236}">
                  <a16:creationId xmlns:a16="http://schemas.microsoft.com/office/drawing/2014/main" id="{FF44BF76-70BE-481A-AA5A-E5B89A198D98}"/>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62" name="Tinta 61">
              <a:extLst>
                <a:ext uri="{FF2B5EF4-FFF2-40B4-BE49-F238E27FC236}">
                  <a16:creationId xmlns:a16="http://schemas.microsoft.com/office/drawing/2014/main" id="{1795B47C-A2CA-44C6-8D5D-DF8762DA62EB}"/>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63" name="Tinta 62">
              <a:extLst>
                <a:ext uri="{FF2B5EF4-FFF2-40B4-BE49-F238E27FC236}">
                  <a16:creationId xmlns:a16="http://schemas.microsoft.com/office/drawing/2014/main" id="{EC4C1017-2280-49F3-A60E-507B1E0B7762}"/>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64" name="Tinta 63">
              <a:extLst>
                <a:ext uri="{FF2B5EF4-FFF2-40B4-BE49-F238E27FC236}">
                  <a16:creationId xmlns:a16="http://schemas.microsoft.com/office/drawing/2014/main" id="{864BDA0B-8DD8-4A55-AE82-5CEA87ABBF1A}"/>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65" name="Tinta 64">
              <a:extLst>
                <a:ext uri="{FF2B5EF4-FFF2-40B4-BE49-F238E27FC236}">
                  <a16:creationId xmlns:a16="http://schemas.microsoft.com/office/drawing/2014/main" id="{7F090E5F-CC4D-4AB3-8E4A-A838AD19DB6B}"/>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
          <xdr14:nvContentPartPr>
            <xdr14:cNvPr id="118" name="Tinta 117">
              <a:extLst>
                <a:ext uri="{FF2B5EF4-FFF2-40B4-BE49-F238E27FC236}">
                  <a16:creationId xmlns:a16="http://schemas.microsoft.com/office/drawing/2014/main" id="{0C335AA2-1E3C-44F5-A57F-DE29F0B1445C}"/>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65"/>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
          <xdr14:nvContentPartPr>
            <xdr14:cNvPr id="119" name="Tinta 118">
              <a:extLst>
                <a:ext uri="{FF2B5EF4-FFF2-40B4-BE49-F238E27FC236}">
                  <a16:creationId xmlns:a16="http://schemas.microsoft.com/office/drawing/2014/main" id="{F49D845D-20A2-4955-B428-F6DC3BBB03BC}"/>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65"/>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
          <xdr14:nvContentPartPr>
            <xdr14:cNvPr id="120" name="Tinta 119">
              <a:extLst>
                <a:ext uri="{FF2B5EF4-FFF2-40B4-BE49-F238E27FC236}">
                  <a16:creationId xmlns:a16="http://schemas.microsoft.com/office/drawing/2014/main" id="{64745805-67F4-4BE1-95C2-39B0146FCFF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8"/>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
          <xdr14:nvContentPartPr>
            <xdr14:cNvPr id="121" name="Tinta 120">
              <a:extLst>
                <a:ext uri="{FF2B5EF4-FFF2-40B4-BE49-F238E27FC236}">
                  <a16:creationId xmlns:a16="http://schemas.microsoft.com/office/drawing/2014/main" id="{1A1CB381-32B5-4D90-80A8-3A9EC9FACAE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8"/>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
          <xdr14:nvContentPartPr>
            <xdr14:cNvPr id="122" name="Tinta 121">
              <a:extLst>
                <a:ext uri="{FF2B5EF4-FFF2-40B4-BE49-F238E27FC236}">
                  <a16:creationId xmlns:a16="http://schemas.microsoft.com/office/drawing/2014/main" id="{2F7C3ABD-8031-4205-A653-BD816EB0C808}"/>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68"/>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
          <xdr14:nvContentPartPr>
            <xdr14:cNvPr id="123" name="Tinta 122">
              <a:extLst>
                <a:ext uri="{FF2B5EF4-FFF2-40B4-BE49-F238E27FC236}">
                  <a16:creationId xmlns:a16="http://schemas.microsoft.com/office/drawing/2014/main" id="{D3AE63FC-C366-45BB-880A-4DF9CA5D0AA6}"/>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68"/>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
          <xdr14:nvContentPartPr>
            <xdr14:cNvPr id="124" name="Tinta 123">
              <a:extLst>
                <a:ext uri="{FF2B5EF4-FFF2-40B4-BE49-F238E27FC236}">
                  <a16:creationId xmlns:a16="http://schemas.microsoft.com/office/drawing/2014/main" id="{5EF327E6-70D9-4AAA-94C8-54E4AFBC214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8"/>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
          <xdr14:nvContentPartPr>
            <xdr14:cNvPr id="125" name="Tinta 124">
              <a:extLst>
                <a:ext uri="{FF2B5EF4-FFF2-40B4-BE49-F238E27FC236}">
                  <a16:creationId xmlns:a16="http://schemas.microsoft.com/office/drawing/2014/main" id="{F36D4146-F485-4FB1-94B4-3B195864BD2F}"/>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68"/>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
          <xdr14:nvContentPartPr>
            <xdr14:cNvPr id="126" name="Tinta 125">
              <a:extLst>
                <a:ext uri="{FF2B5EF4-FFF2-40B4-BE49-F238E27FC236}">
                  <a16:creationId xmlns:a16="http://schemas.microsoft.com/office/drawing/2014/main" id="{2A69218C-F9F1-4305-98D6-6CEA2D50ADC2}"/>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68"/>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127" name="Tinta 126">
              <a:extLst>
                <a:ext uri="{FF2B5EF4-FFF2-40B4-BE49-F238E27FC236}">
                  <a16:creationId xmlns:a16="http://schemas.microsoft.com/office/drawing/2014/main" id="{CBE3FF1D-DE8A-49CD-B1C0-B5D9D67CD53E}"/>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8"/>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
          <xdr14:nvContentPartPr>
            <xdr14:cNvPr id="128" name="Tinta 127">
              <a:extLst>
                <a:ext uri="{FF2B5EF4-FFF2-40B4-BE49-F238E27FC236}">
                  <a16:creationId xmlns:a16="http://schemas.microsoft.com/office/drawing/2014/main" id="{EB4B38E5-B7A1-41FC-AD53-39787C7B06CA}"/>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68"/>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129" name="Tinta 128">
              <a:extLst>
                <a:ext uri="{FF2B5EF4-FFF2-40B4-BE49-F238E27FC236}">
                  <a16:creationId xmlns:a16="http://schemas.microsoft.com/office/drawing/2014/main" id="{806159AB-3A79-44ED-85A5-D18D304C194D}"/>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68"/>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
          <xdr14:nvContentPartPr>
            <xdr14:cNvPr id="130" name="Tinta 129">
              <a:extLst>
                <a:ext uri="{FF2B5EF4-FFF2-40B4-BE49-F238E27FC236}">
                  <a16:creationId xmlns:a16="http://schemas.microsoft.com/office/drawing/2014/main" id="{78F93D4A-B5E0-4062-96D0-E8DD8D43BFE2}"/>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8"/>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131" name="Tinta 130">
              <a:extLst>
                <a:ext uri="{FF2B5EF4-FFF2-40B4-BE49-F238E27FC236}">
                  <a16:creationId xmlns:a16="http://schemas.microsoft.com/office/drawing/2014/main" id="{19F7A114-0603-4E81-AE65-6BCE3420839C}"/>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65"/>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
          <xdr14:nvContentPartPr>
            <xdr14:cNvPr id="132" name="Tinta 131">
              <a:extLst>
                <a:ext uri="{FF2B5EF4-FFF2-40B4-BE49-F238E27FC236}">
                  <a16:creationId xmlns:a16="http://schemas.microsoft.com/office/drawing/2014/main" id="{3EAD542B-2960-4522-B5B6-5818B39A6740}"/>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65"/>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133" name="Tinta 132">
              <a:extLst>
                <a:ext uri="{FF2B5EF4-FFF2-40B4-BE49-F238E27FC236}">
                  <a16:creationId xmlns:a16="http://schemas.microsoft.com/office/drawing/2014/main" id="{C37B11C5-87CB-4496-8A1B-FEE819AFA3C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8"/>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
          <xdr14:nvContentPartPr>
            <xdr14:cNvPr id="134" name="Tinta 133">
              <a:extLst>
                <a:ext uri="{FF2B5EF4-FFF2-40B4-BE49-F238E27FC236}">
                  <a16:creationId xmlns:a16="http://schemas.microsoft.com/office/drawing/2014/main" id="{CC7631CE-4D4B-4B75-ACAD-286E733B59C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8"/>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135" name="Tinta 134">
              <a:extLst>
                <a:ext uri="{FF2B5EF4-FFF2-40B4-BE49-F238E27FC236}">
                  <a16:creationId xmlns:a16="http://schemas.microsoft.com/office/drawing/2014/main" id="{9689B430-BD60-486C-9F3D-DA6EE7600C1B}"/>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68"/>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
          <xdr14:nvContentPartPr>
            <xdr14:cNvPr id="136" name="Tinta 135">
              <a:extLst>
                <a:ext uri="{FF2B5EF4-FFF2-40B4-BE49-F238E27FC236}">
                  <a16:creationId xmlns:a16="http://schemas.microsoft.com/office/drawing/2014/main" id="{0BEEC7FA-1441-4CE2-BEEC-B5B573F7B942}"/>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68"/>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137" name="Tinta 136">
              <a:extLst>
                <a:ext uri="{FF2B5EF4-FFF2-40B4-BE49-F238E27FC236}">
                  <a16:creationId xmlns:a16="http://schemas.microsoft.com/office/drawing/2014/main" id="{D1289373-5842-47EE-9E96-1519FF2AED43}"/>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8"/>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
          <xdr14:nvContentPartPr>
            <xdr14:cNvPr id="138" name="Tinta 137">
              <a:extLst>
                <a:ext uri="{FF2B5EF4-FFF2-40B4-BE49-F238E27FC236}">
                  <a16:creationId xmlns:a16="http://schemas.microsoft.com/office/drawing/2014/main" id="{92845CBB-3D94-44AA-BF53-778C8F23A828}"/>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68"/>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139" name="Tinta 138">
              <a:extLst>
                <a:ext uri="{FF2B5EF4-FFF2-40B4-BE49-F238E27FC236}">
                  <a16:creationId xmlns:a16="http://schemas.microsoft.com/office/drawing/2014/main" id="{67C07D74-6BF4-4C2E-8E52-134AA47042BD}"/>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68"/>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
          <xdr14:nvContentPartPr>
            <xdr14:cNvPr id="140" name="Tinta 139">
              <a:extLst>
                <a:ext uri="{FF2B5EF4-FFF2-40B4-BE49-F238E27FC236}">
                  <a16:creationId xmlns:a16="http://schemas.microsoft.com/office/drawing/2014/main" id="{C14DA106-A174-40CD-9684-D11141A04393}"/>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8"/>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141" name="Tinta 140">
              <a:extLst>
                <a:ext uri="{FF2B5EF4-FFF2-40B4-BE49-F238E27FC236}">
                  <a16:creationId xmlns:a16="http://schemas.microsoft.com/office/drawing/2014/main" id="{1DB5D331-BB62-4080-BDC9-88988C64B862}"/>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68"/>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
          <xdr14:nvContentPartPr>
            <xdr14:cNvPr id="142" name="Tinta 141">
              <a:extLst>
                <a:ext uri="{FF2B5EF4-FFF2-40B4-BE49-F238E27FC236}">
                  <a16:creationId xmlns:a16="http://schemas.microsoft.com/office/drawing/2014/main" id="{8154FE75-51CB-481B-8ACB-625C2D264A41}"/>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68"/>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143" name="Tinta 142">
              <a:extLst>
                <a:ext uri="{FF2B5EF4-FFF2-40B4-BE49-F238E27FC236}">
                  <a16:creationId xmlns:a16="http://schemas.microsoft.com/office/drawing/2014/main" id="{92BEE154-AEFC-41DE-85A3-D61034E307AA}"/>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68"/>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
          <xdr14:nvContentPartPr>
            <xdr14:cNvPr id="144" name="Tinta 143">
              <a:extLst>
                <a:ext uri="{FF2B5EF4-FFF2-40B4-BE49-F238E27FC236}">
                  <a16:creationId xmlns:a16="http://schemas.microsoft.com/office/drawing/2014/main" id="{387A8DA2-952A-4AEC-A5C9-63DD7A5D8480}"/>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93"/>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
          <xdr14:nvContentPartPr>
            <xdr14:cNvPr id="145" name="Tinta 144">
              <a:extLst>
                <a:ext uri="{FF2B5EF4-FFF2-40B4-BE49-F238E27FC236}">
                  <a16:creationId xmlns:a16="http://schemas.microsoft.com/office/drawing/2014/main" id="{E580F551-235F-4F56-B237-6D2DFF8794B5}"/>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93"/>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146" name="Tinta 145">
              <a:extLst>
                <a:ext uri="{FF2B5EF4-FFF2-40B4-BE49-F238E27FC236}">
                  <a16:creationId xmlns:a16="http://schemas.microsoft.com/office/drawing/2014/main" id="{48C65496-CFC4-4588-85D5-FE218A343725}"/>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96"/>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147" name="Tinta 146">
              <a:extLst>
                <a:ext uri="{FF2B5EF4-FFF2-40B4-BE49-F238E27FC236}">
                  <a16:creationId xmlns:a16="http://schemas.microsoft.com/office/drawing/2014/main" id="{3C6F7328-1B21-4FAC-93F0-521629CBE21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96"/>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
          <xdr14:nvContentPartPr>
            <xdr14:cNvPr id="148" name="Tinta 147">
              <a:extLst>
                <a:ext uri="{FF2B5EF4-FFF2-40B4-BE49-F238E27FC236}">
                  <a16:creationId xmlns:a16="http://schemas.microsoft.com/office/drawing/2014/main" id="{222339DE-8A43-4B10-978C-B086F2732DA0}"/>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96"/>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149" name="Tinta 148">
              <a:extLst>
                <a:ext uri="{FF2B5EF4-FFF2-40B4-BE49-F238E27FC236}">
                  <a16:creationId xmlns:a16="http://schemas.microsoft.com/office/drawing/2014/main" id="{C8B8D740-2464-440A-AE00-2C3CE00AB5F3}"/>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96"/>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
          <xdr14:nvContentPartPr>
            <xdr14:cNvPr id="150" name="Tinta 149">
              <a:extLst>
                <a:ext uri="{FF2B5EF4-FFF2-40B4-BE49-F238E27FC236}">
                  <a16:creationId xmlns:a16="http://schemas.microsoft.com/office/drawing/2014/main" id="{BBBDFB8B-2D1F-4B6B-BA77-AC9793C78E8D}"/>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96"/>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
          <xdr14:nvContentPartPr>
            <xdr14:cNvPr id="151" name="Tinta 150">
              <a:extLst>
                <a:ext uri="{FF2B5EF4-FFF2-40B4-BE49-F238E27FC236}">
                  <a16:creationId xmlns:a16="http://schemas.microsoft.com/office/drawing/2014/main" id="{1BCCE790-5C3C-4517-A926-BF5166C5BCCC}"/>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96"/>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
          <xdr14:nvContentPartPr>
            <xdr14:cNvPr id="152" name="Tinta 151">
              <a:extLst>
                <a:ext uri="{FF2B5EF4-FFF2-40B4-BE49-F238E27FC236}">
                  <a16:creationId xmlns:a16="http://schemas.microsoft.com/office/drawing/2014/main" id="{EA587A3A-A416-42C0-BA56-B947727580B1}"/>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96"/>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153" name="Tinta 152">
              <a:extLst>
                <a:ext uri="{FF2B5EF4-FFF2-40B4-BE49-F238E27FC236}">
                  <a16:creationId xmlns:a16="http://schemas.microsoft.com/office/drawing/2014/main" id="{BE4BCF89-3E85-452A-94C1-7BE336E8D5F1}"/>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96"/>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
          <xdr14:nvContentPartPr>
            <xdr14:cNvPr id="154" name="Tinta 153">
              <a:extLst>
                <a:ext uri="{FF2B5EF4-FFF2-40B4-BE49-F238E27FC236}">
                  <a16:creationId xmlns:a16="http://schemas.microsoft.com/office/drawing/2014/main" id="{20C866FD-1EC4-440F-83AF-570C03EF39EA}"/>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96"/>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155" name="Tinta 154">
              <a:extLst>
                <a:ext uri="{FF2B5EF4-FFF2-40B4-BE49-F238E27FC236}">
                  <a16:creationId xmlns:a16="http://schemas.microsoft.com/office/drawing/2014/main" id="{05234F9A-3818-4EAA-BD7B-1064AC1F6C72}"/>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96"/>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
          <xdr14:nvContentPartPr>
            <xdr14:cNvPr id="156" name="Tinta 155">
              <a:extLst>
                <a:ext uri="{FF2B5EF4-FFF2-40B4-BE49-F238E27FC236}">
                  <a16:creationId xmlns:a16="http://schemas.microsoft.com/office/drawing/2014/main" id="{599BD055-50FB-4CC5-B5C0-58261F31A39E}"/>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96"/>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157" name="Tinta 156">
              <a:extLst>
                <a:ext uri="{FF2B5EF4-FFF2-40B4-BE49-F238E27FC236}">
                  <a16:creationId xmlns:a16="http://schemas.microsoft.com/office/drawing/2014/main" id="{BBDE8066-E625-4B6E-AD80-8120BFDDAADB}"/>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93"/>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
          <xdr14:nvContentPartPr>
            <xdr14:cNvPr id="158" name="Tinta 157">
              <a:extLst>
                <a:ext uri="{FF2B5EF4-FFF2-40B4-BE49-F238E27FC236}">
                  <a16:creationId xmlns:a16="http://schemas.microsoft.com/office/drawing/2014/main" id="{EB565C0E-C8E2-4875-AD3C-C89A5849889A}"/>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93"/>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159" name="Tinta 158">
              <a:extLst>
                <a:ext uri="{FF2B5EF4-FFF2-40B4-BE49-F238E27FC236}">
                  <a16:creationId xmlns:a16="http://schemas.microsoft.com/office/drawing/2014/main" id="{D29C910D-EAD7-4240-A62C-0C77D59F81EE}"/>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96"/>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
          <xdr14:nvContentPartPr>
            <xdr14:cNvPr id="160" name="Tinta 159">
              <a:extLst>
                <a:ext uri="{FF2B5EF4-FFF2-40B4-BE49-F238E27FC236}">
                  <a16:creationId xmlns:a16="http://schemas.microsoft.com/office/drawing/2014/main" id="{45AB1819-7783-44FA-AE67-4F40EFAAEB66}"/>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96"/>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161" name="Tinta 160">
              <a:extLst>
                <a:ext uri="{FF2B5EF4-FFF2-40B4-BE49-F238E27FC236}">
                  <a16:creationId xmlns:a16="http://schemas.microsoft.com/office/drawing/2014/main" id="{41EAE068-583D-4B3F-A5C7-FDC8D1A28AAC}"/>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96"/>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
          <xdr14:nvContentPartPr>
            <xdr14:cNvPr id="162" name="Tinta 161">
              <a:extLst>
                <a:ext uri="{FF2B5EF4-FFF2-40B4-BE49-F238E27FC236}">
                  <a16:creationId xmlns:a16="http://schemas.microsoft.com/office/drawing/2014/main" id="{376D5A24-524B-450D-921D-C47F25845174}"/>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96"/>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163" name="Tinta 162">
              <a:extLst>
                <a:ext uri="{FF2B5EF4-FFF2-40B4-BE49-F238E27FC236}">
                  <a16:creationId xmlns:a16="http://schemas.microsoft.com/office/drawing/2014/main" id="{C023D743-D6DF-495C-9746-A57C81443FAD}"/>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96"/>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
          <xdr14:nvContentPartPr>
            <xdr14:cNvPr id="164" name="Tinta 163">
              <a:extLst>
                <a:ext uri="{FF2B5EF4-FFF2-40B4-BE49-F238E27FC236}">
                  <a16:creationId xmlns:a16="http://schemas.microsoft.com/office/drawing/2014/main" id="{2C1F35F6-2114-46B8-81CE-580EE9AB61E7}"/>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96"/>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165" name="Tinta 164">
              <a:extLst>
                <a:ext uri="{FF2B5EF4-FFF2-40B4-BE49-F238E27FC236}">
                  <a16:creationId xmlns:a16="http://schemas.microsoft.com/office/drawing/2014/main" id="{B0A9355A-E2D1-4F69-BF99-DFE01D891EAB}"/>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96"/>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
          <xdr14:nvContentPartPr>
            <xdr14:cNvPr id="166" name="Tinta 165">
              <a:extLst>
                <a:ext uri="{FF2B5EF4-FFF2-40B4-BE49-F238E27FC236}">
                  <a16:creationId xmlns:a16="http://schemas.microsoft.com/office/drawing/2014/main" id="{2A25FDF1-038F-4003-9C34-64CEFC00429F}"/>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96"/>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167" name="Tinta 166">
              <a:extLst>
                <a:ext uri="{FF2B5EF4-FFF2-40B4-BE49-F238E27FC236}">
                  <a16:creationId xmlns:a16="http://schemas.microsoft.com/office/drawing/2014/main" id="{6F9DA6E4-2A69-429A-8E52-FB97E273B291}"/>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96"/>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
          <xdr14:nvContentPartPr>
            <xdr14:cNvPr id="168" name="Tinta 167">
              <a:extLst>
                <a:ext uri="{FF2B5EF4-FFF2-40B4-BE49-F238E27FC236}">
                  <a16:creationId xmlns:a16="http://schemas.microsoft.com/office/drawing/2014/main" id="{4497F958-14E5-4017-B7AA-DF2572226AC6}"/>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96"/>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169" name="Tinta 168">
              <a:extLst>
                <a:ext uri="{FF2B5EF4-FFF2-40B4-BE49-F238E27FC236}">
                  <a16:creationId xmlns:a16="http://schemas.microsoft.com/office/drawing/2014/main" id="{780CC0C2-1ABC-4CE8-B8B9-06C3DF6955ED}"/>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96"/>
            <a:stretch>
              <a:fillRect/>
            </a:stretch>
          </xdr:blipFill>
          <xdr:spPr>
            <a:xfrm>
              <a:off x="2172240" y="838440"/>
              <a:ext cx="18000" cy="18000"/>
            </a:xfrm>
            <a:prstGeom prst="rect">
              <a:avLst/>
            </a:prstGeom>
          </xdr:spPr>
        </xdr:pic>
      </mc:Fallback>
    </mc:AlternateContent>
    <xdr:clientData/>
  </xdr:oneCellAnchor>
  <xdr:oneCellAnchor>
    <xdr:from>
      <xdr:col>4</xdr:col>
      <xdr:colOff>3411682</xdr:colOff>
      <xdr:row>85</xdr:row>
      <xdr:rowOff>1144953</xdr:rowOff>
    </xdr:from>
    <xdr:ext cx="360" cy="2270672"/>
    <mc:AlternateContent xmlns:mc="http://schemas.openxmlformats.org/markup-compatibility/2006" xmlns:xdr14="http://schemas.microsoft.com/office/excel/2010/spreadsheetDrawing">
      <mc:Choice Requires="xdr14">
        <xdr:contentPart xmlns:r="http://schemas.openxmlformats.org/officeDocument/2006/relationships" r:id="rId320">
          <xdr14:nvContentPartPr>
            <xdr14:cNvPr id="222" name="Tinta 221">
              <a:extLst>
                <a:ext uri="{FF2B5EF4-FFF2-40B4-BE49-F238E27FC236}">
                  <a16:creationId xmlns:a16="http://schemas.microsoft.com/office/drawing/2014/main" id="{B2BA2C90-E09F-4949-8EC3-DFFD6D9C58E3}"/>
                </a:ext>
              </a:extLst>
            </xdr14:cNvPr>
            <xdr14:cNvContentPartPr/>
          </xdr14:nvContentPartPr>
          <xdr14:nvPr macro=""/>
          <xdr14:xfrm>
            <a:off x="4208318" y="203611817"/>
            <a:ext cx="360" cy="2270672"/>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340"/>
            <a:stretch>
              <a:fillRect/>
            </a:stretch>
          </xdr:blipFill>
          <xdr:spPr>
            <a:xfrm>
              <a:off x="7086960" y="2210040"/>
              <a:ext cx="18000" cy="18000"/>
            </a:xfrm>
            <a:prstGeom prst="rect">
              <a:avLst/>
            </a:prstGeom>
          </xdr:spPr>
        </xdr:pic>
      </mc:Fallback>
    </mc:AlternateContent>
    <xdr:clientData/>
  </xdr:oneCellAnchor>
  <xdr:oneCellAnchor>
    <xdr:from>
      <xdr:col>5</xdr:col>
      <xdr:colOff>3670243</xdr:colOff>
      <xdr:row>85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223" name="Tinta 222">
              <a:extLst>
                <a:ext uri="{FF2B5EF4-FFF2-40B4-BE49-F238E27FC236}">
                  <a16:creationId xmlns:a16="http://schemas.microsoft.com/office/drawing/2014/main" id="{00D4077F-0C09-45CE-9A2D-20B3C9B3304D}"/>
                </a:ext>
              </a:extLst>
            </xdr14:cNvPr>
            <xdr14:cNvContentPartPr/>
          </xdr14:nvContentPartPr>
          <xdr14:nvPr macro=""/>
          <xdr14:xfrm>
            <a:off x="8121016" y="202917137"/>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340"/>
            <a:stretch>
              <a:fillRect/>
            </a:stretch>
          </xdr:blipFill>
          <xdr:spPr>
            <a:xfrm>
              <a:off x="2172240" y="838440"/>
              <a:ext cx="18000" cy="18000"/>
            </a:xfrm>
            <a:prstGeom prst="rect">
              <a:avLst/>
            </a:prstGeom>
          </xdr:spPr>
        </xdr:pic>
      </mc:Fallback>
    </mc:AlternateContent>
    <xdr:clientData/>
  </xdr:oneCellAnchor>
</xdr:wsDr>
</file>

<file path=xl/drawings/drawing5.xml><?xml version="1.0" encoding="utf-8"?>
<xdr:wsDr xmlns:xdr="http://schemas.openxmlformats.org/drawingml/2006/spreadsheetDrawing" xmlns:a="http://schemas.openxmlformats.org/drawingml/2006/main">
  <xdr:oneCellAnchor>
    <xdr:from>
      <xdr:col>8</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id="{922E72A7-8180-460D-A3C7-D0514435CD7D}"/>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3" name="Tinta 2">
              <a:extLst>
                <a:ext uri="{FF2B5EF4-FFF2-40B4-BE49-F238E27FC236}">
                  <a16:creationId xmlns:a16="http://schemas.microsoft.com/office/drawing/2014/main" id="{3EDE4FFC-6A07-47F7-8E41-B1306E580274}"/>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4" name="Tinta 3">
              <a:extLst>
                <a:ext uri="{FF2B5EF4-FFF2-40B4-BE49-F238E27FC236}">
                  <a16:creationId xmlns:a16="http://schemas.microsoft.com/office/drawing/2014/main" id="{21A17CAD-9AD2-4F0F-8897-BC2CD35BA24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5" name="Tinta 4">
              <a:extLst>
                <a:ext uri="{FF2B5EF4-FFF2-40B4-BE49-F238E27FC236}">
                  <a16:creationId xmlns:a16="http://schemas.microsoft.com/office/drawing/2014/main" id="{2210D6CF-A81D-49C3-B677-276EEEDBD515}"/>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6" name="Tinta 5">
              <a:extLst>
                <a:ext uri="{FF2B5EF4-FFF2-40B4-BE49-F238E27FC236}">
                  <a16:creationId xmlns:a16="http://schemas.microsoft.com/office/drawing/2014/main" id="{F1B43A6E-81C9-4D61-AAFC-16E34040E54D}"/>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7" name="Tinta 6">
              <a:extLst>
                <a:ext uri="{FF2B5EF4-FFF2-40B4-BE49-F238E27FC236}">
                  <a16:creationId xmlns:a16="http://schemas.microsoft.com/office/drawing/2014/main" id="{5FE4B349-D5EF-4C7E-98C7-48A22A42C03E}"/>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8" name="Tinta 7">
              <a:extLst>
                <a:ext uri="{FF2B5EF4-FFF2-40B4-BE49-F238E27FC236}">
                  <a16:creationId xmlns:a16="http://schemas.microsoft.com/office/drawing/2014/main" id="{590CF6E2-1B37-45EA-9C73-D4A9EB30894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9" name="Tinta 8">
              <a:extLst>
                <a:ext uri="{FF2B5EF4-FFF2-40B4-BE49-F238E27FC236}">
                  <a16:creationId xmlns:a16="http://schemas.microsoft.com/office/drawing/2014/main" id="{3D1B8CB2-926E-4246-95BF-126CA784D0EA}"/>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0" name="Tinta 9">
              <a:extLst>
                <a:ext uri="{FF2B5EF4-FFF2-40B4-BE49-F238E27FC236}">
                  <a16:creationId xmlns:a16="http://schemas.microsoft.com/office/drawing/2014/main" id="{A9BDE6F8-28F6-48B2-8C38-48384FA16EE3}"/>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1" name="Tinta 10">
              <a:extLst>
                <a:ext uri="{FF2B5EF4-FFF2-40B4-BE49-F238E27FC236}">
                  <a16:creationId xmlns:a16="http://schemas.microsoft.com/office/drawing/2014/main" id="{BA2F5D46-001E-4730-B259-A42A93171695}"/>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 name="Tinta 11">
              <a:extLst>
                <a:ext uri="{FF2B5EF4-FFF2-40B4-BE49-F238E27FC236}">
                  <a16:creationId xmlns:a16="http://schemas.microsoft.com/office/drawing/2014/main" id="{106A120F-8835-4850-9ACE-410B627C5FBC}"/>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 name="Tinta 12">
              <a:extLst>
                <a:ext uri="{FF2B5EF4-FFF2-40B4-BE49-F238E27FC236}">
                  <a16:creationId xmlns:a16="http://schemas.microsoft.com/office/drawing/2014/main" id="{F2AEECCD-DA18-4E03-8CF9-49292F973C67}"/>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4" name="Tinta 13">
              <a:extLst>
                <a:ext uri="{FF2B5EF4-FFF2-40B4-BE49-F238E27FC236}">
                  <a16:creationId xmlns:a16="http://schemas.microsoft.com/office/drawing/2014/main" id="{AEA06AA3-563E-4EA4-862D-C4B24434185E}"/>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8</xdr:col>
      <xdr:colOff>0</xdr:colOff>
      <xdr:row>3</xdr:row>
      <xdr:rowOff>1751089</xdr:rowOff>
    </xdr:from>
    <xdr:to>
      <xdr:col>8</xdr:col>
      <xdr:colOff>0</xdr:colOff>
      <xdr:row>4</xdr:row>
      <xdr:rowOff>11691</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5" name="Tinta 14">
              <a:extLst>
                <a:ext uri="{FF2B5EF4-FFF2-40B4-BE49-F238E27FC236}">
                  <a16:creationId xmlns:a16="http://schemas.microsoft.com/office/drawing/2014/main" id="{FA6E2B37-0DA7-40B9-ACDB-477E95520E7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11691</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6" name="Tinta 15">
              <a:extLst>
                <a:ext uri="{FF2B5EF4-FFF2-40B4-BE49-F238E27FC236}">
                  <a16:creationId xmlns:a16="http://schemas.microsoft.com/office/drawing/2014/main" id="{DC02B9E0-8C37-4402-88EF-C56FD0BD15CC}"/>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11691</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7" name="Tinta 16">
              <a:extLst>
                <a:ext uri="{FF2B5EF4-FFF2-40B4-BE49-F238E27FC236}">
                  <a16:creationId xmlns:a16="http://schemas.microsoft.com/office/drawing/2014/main" id="{464E79DC-DF8B-4C74-8158-8C6AA870136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11691</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8" name="Tinta 17">
              <a:extLst>
                <a:ext uri="{FF2B5EF4-FFF2-40B4-BE49-F238E27FC236}">
                  <a16:creationId xmlns:a16="http://schemas.microsoft.com/office/drawing/2014/main" id="{223CBB3C-6FCE-459A-ADD6-2BCBC0EFF47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11691</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9" name="Tinta 18">
              <a:extLst>
                <a:ext uri="{FF2B5EF4-FFF2-40B4-BE49-F238E27FC236}">
                  <a16:creationId xmlns:a16="http://schemas.microsoft.com/office/drawing/2014/main" id="{14EA2626-7E01-494C-9B6C-30F4C9E1C040}"/>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11691</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 name="Tinta 19">
              <a:extLst>
                <a:ext uri="{FF2B5EF4-FFF2-40B4-BE49-F238E27FC236}">
                  <a16:creationId xmlns:a16="http://schemas.microsoft.com/office/drawing/2014/main" id="{1329551B-84DD-4CB0-8638-032A1218A8D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1" name="Tinta 20">
              <a:extLst>
                <a:ext uri="{FF2B5EF4-FFF2-40B4-BE49-F238E27FC236}">
                  <a16:creationId xmlns:a16="http://schemas.microsoft.com/office/drawing/2014/main" id="{BA9B24D6-9F0F-4EC7-BFE6-0262708DB4A3}"/>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 name="Tinta 21">
              <a:extLst>
                <a:ext uri="{FF2B5EF4-FFF2-40B4-BE49-F238E27FC236}">
                  <a16:creationId xmlns:a16="http://schemas.microsoft.com/office/drawing/2014/main" id="{D8F6E731-3588-4C12-BB0D-7BE8302F6980}"/>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3" name="Tinta 22">
              <a:extLst>
                <a:ext uri="{FF2B5EF4-FFF2-40B4-BE49-F238E27FC236}">
                  <a16:creationId xmlns:a16="http://schemas.microsoft.com/office/drawing/2014/main" id="{9ED1E376-2DB8-4D50-8AB2-40B807676B11}"/>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4" name="Tinta 23">
              <a:extLst>
                <a:ext uri="{FF2B5EF4-FFF2-40B4-BE49-F238E27FC236}">
                  <a16:creationId xmlns:a16="http://schemas.microsoft.com/office/drawing/2014/main" id="{AE4A05F0-96F8-4D2B-B0FD-17E9E407D13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5" name="Tinta 24">
              <a:extLst>
                <a:ext uri="{FF2B5EF4-FFF2-40B4-BE49-F238E27FC236}">
                  <a16:creationId xmlns:a16="http://schemas.microsoft.com/office/drawing/2014/main" id="{81E6F77D-4762-410D-81A4-48BBDC5838D1}"/>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6" name="Tinta 25">
              <a:extLst>
                <a:ext uri="{FF2B5EF4-FFF2-40B4-BE49-F238E27FC236}">
                  <a16:creationId xmlns:a16="http://schemas.microsoft.com/office/drawing/2014/main" id="{57C5D9B0-1CF3-46A7-A7F2-908072B30DFB}"/>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7" name="Tinta 26">
              <a:extLst>
                <a:ext uri="{FF2B5EF4-FFF2-40B4-BE49-F238E27FC236}">
                  <a16:creationId xmlns:a16="http://schemas.microsoft.com/office/drawing/2014/main" id="{0461E46F-177F-40BD-8687-DAEBA12B537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8" name="Tinta 27">
              <a:extLst>
                <a:ext uri="{FF2B5EF4-FFF2-40B4-BE49-F238E27FC236}">
                  <a16:creationId xmlns:a16="http://schemas.microsoft.com/office/drawing/2014/main" id="{9AB28721-7084-49CF-9C76-C772FB8E1B5A}"/>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9" name="Tinta 28">
              <a:extLst>
                <a:ext uri="{FF2B5EF4-FFF2-40B4-BE49-F238E27FC236}">
                  <a16:creationId xmlns:a16="http://schemas.microsoft.com/office/drawing/2014/main" id="{CEA8204F-A5B1-413E-A964-97393A210DA3}"/>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30" name="Tinta 29">
              <a:extLst>
                <a:ext uri="{FF2B5EF4-FFF2-40B4-BE49-F238E27FC236}">
                  <a16:creationId xmlns:a16="http://schemas.microsoft.com/office/drawing/2014/main" id="{6471F83E-55AA-4A96-A9C0-C90D70A99EED}"/>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1" name="Tinta 30">
              <a:extLst>
                <a:ext uri="{FF2B5EF4-FFF2-40B4-BE49-F238E27FC236}">
                  <a16:creationId xmlns:a16="http://schemas.microsoft.com/office/drawing/2014/main" id="{5402E3B8-E5C6-4D42-A541-4C43402EF93C}"/>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32" name="Tinta 31">
              <a:extLst>
                <a:ext uri="{FF2B5EF4-FFF2-40B4-BE49-F238E27FC236}">
                  <a16:creationId xmlns:a16="http://schemas.microsoft.com/office/drawing/2014/main" id="{30427F23-92ED-46C8-870E-15E2CD89EE8C}"/>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3" name="Tinta 32">
              <a:extLst>
                <a:ext uri="{FF2B5EF4-FFF2-40B4-BE49-F238E27FC236}">
                  <a16:creationId xmlns:a16="http://schemas.microsoft.com/office/drawing/2014/main" id="{68E35864-9099-463E-84AB-DAB252003A4A}"/>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34" name="Tinta 33">
              <a:extLst>
                <a:ext uri="{FF2B5EF4-FFF2-40B4-BE49-F238E27FC236}">
                  <a16:creationId xmlns:a16="http://schemas.microsoft.com/office/drawing/2014/main" id="{31307616-86FE-404C-AAE3-BDCED658A3D7}"/>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35" name="Tinta 34">
              <a:extLst>
                <a:ext uri="{FF2B5EF4-FFF2-40B4-BE49-F238E27FC236}">
                  <a16:creationId xmlns:a16="http://schemas.microsoft.com/office/drawing/2014/main" id="{AE8635C2-A830-44F8-81E8-B022A2D47EE5}"/>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36" name="Tinta 35">
              <a:extLst>
                <a:ext uri="{FF2B5EF4-FFF2-40B4-BE49-F238E27FC236}">
                  <a16:creationId xmlns:a16="http://schemas.microsoft.com/office/drawing/2014/main" id="{6FBEB44A-0F76-445C-94FB-E322BD692D8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37" name="Tinta 36">
              <a:extLst>
                <a:ext uri="{FF2B5EF4-FFF2-40B4-BE49-F238E27FC236}">
                  <a16:creationId xmlns:a16="http://schemas.microsoft.com/office/drawing/2014/main" id="{4C2E0FAB-2497-4DA1-B968-925B88E71DB4}"/>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38" name="Tinta 37">
              <a:extLst>
                <a:ext uri="{FF2B5EF4-FFF2-40B4-BE49-F238E27FC236}">
                  <a16:creationId xmlns:a16="http://schemas.microsoft.com/office/drawing/2014/main" id="{2617E5BD-8522-4A19-BD89-3FC7802D6B49}"/>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39" name="Tinta 38">
              <a:extLst>
                <a:ext uri="{FF2B5EF4-FFF2-40B4-BE49-F238E27FC236}">
                  <a16:creationId xmlns:a16="http://schemas.microsoft.com/office/drawing/2014/main" id="{C3D22034-085F-4291-9540-0208093563E4}"/>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40" name="Tinta 39">
              <a:extLst>
                <a:ext uri="{FF2B5EF4-FFF2-40B4-BE49-F238E27FC236}">
                  <a16:creationId xmlns:a16="http://schemas.microsoft.com/office/drawing/2014/main" id="{9496A10D-3145-4ADC-B8B6-4D0D579865AA}"/>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41" name="Tinta 40">
              <a:extLst>
                <a:ext uri="{FF2B5EF4-FFF2-40B4-BE49-F238E27FC236}">
                  <a16:creationId xmlns:a16="http://schemas.microsoft.com/office/drawing/2014/main" id="{45F1CF47-6FFA-47B4-B900-1708325BE1A9}"/>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42" name="Tinta 41">
              <a:extLst>
                <a:ext uri="{FF2B5EF4-FFF2-40B4-BE49-F238E27FC236}">
                  <a16:creationId xmlns:a16="http://schemas.microsoft.com/office/drawing/2014/main" id="{9E15DE45-CF77-4648-9A9B-73FF786F4EE5}"/>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43" name="Tinta 42">
              <a:extLst>
                <a:ext uri="{FF2B5EF4-FFF2-40B4-BE49-F238E27FC236}">
                  <a16:creationId xmlns:a16="http://schemas.microsoft.com/office/drawing/2014/main" id="{898A24B1-576C-4CDD-B88E-08ED0F9990DC}"/>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44" name="Tinta 43">
              <a:extLst>
                <a:ext uri="{FF2B5EF4-FFF2-40B4-BE49-F238E27FC236}">
                  <a16:creationId xmlns:a16="http://schemas.microsoft.com/office/drawing/2014/main" id="{C5DFF7A3-973E-44EF-AE75-727E45DD9001}"/>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45" name="Tinta 44">
              <a:extLst>
                <a:ext uri="{FF2B5EF4-FFF2-40B4-BE49-F238E27FC236}">
                  <a16:creationId xmlns:a16="http://schemas.microsoft.com/office/drawing/2014/main" id="{F1D159C2-7318-4379-826E-B77594852513}"/>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8</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46" name="Tinta 45">
              <a:extLst>
                <a:ext uri="{FF2B5EF4-FFF2-40B4-BE49-F238E27FC236}">
                  <a16:creationId xmlns:a16="http://schemas.microsoft.com/office/drawing/2014/main" id="{F13EAEE1-BA7D-4478-AADE-25FAD040DC31}"/>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8</xdr:col>
      <xdr:colOff>0</xdr:colOff>
      <xdr:row>3</xdr:row>
      <xdr:rowOff>1751089</xdr:rowOff>
    </xdr:from>
    <xdr:to>
      <xdr:col>8</xdr:col>
      <xdr:colOff>0</xdr:colOff>
      <xdr:row>4</xdr:row>
      <xdr:rowOff>11691</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47" name="Tinta 46">
              <a:extLst>
                <a:ext uri="{FF2B5EF4-FFF2-40B4-BE49-F238E27FC236}">
                  <a16:creationId xmlns:a16="http://schemas.microsoft.com/office/drawing/2014/main" id="{8A70113B-FFAA-41A3-8C4A-CE29F7DF264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11691</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8" name="Tinta 47">
              <a:extLst>
                <a:ext uri="{FF2B5EF4-FFF2-40B4-BE49-F238E27FC236}">
                  <a16:creationId xmlns:a16="http://schemas.microsoft.com/office/drawing/2014/main" id="{3A9E9626-1B57-4D5E-9D5A-65C328B6996E}"/>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11691</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49" name="Tinta 48">
              <a:extLst>
                <a:ext uri="{FF2B5EF4-FFF2-40B4-BE49-F238E27FC236}">
                  <a16:creationId xmlns:a16="http://schemas.microsoft.com/office/drawing/2014/main" id="{B7462EBC-68FE-4E66-896C-6EB8CB1A95C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11691</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50" name="Tinta 49">
              <a:extLst>
                <a:ext uri="{FF2B5EF4-FFF2-40B4-BE49-F238E27FC236}">
                  <a16:creationId xmlns:a16="http://schemas.microsoft.com/office/drawing/2014/main" id="{05B02681-F50D-43FC-A302-30BEA2D8D8F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11691</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51" name="Tinta 50">
              <a:extLst>
                <a:ext uri="{FF2B5EF4-FFF2-40B4-BE49-F238E27FC236}">
                  <a16:creationId xmlns:a16="http://schemas.microsoft.com/office/drawing/2014/main" id="{7C0AAC42-B825-46AA-844B-E6841D32BDD0}"/>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8</xdr:col>
      <xdr:colOff>0</xdr:colOff>
      <xdr:row>3</xdr:row>
      <xdr:rowOff>1751089</xdr:rowOff>
    </xdr:from>
    <xdr:to>
      <xdr:col>8</xdr:col>
      <xdr:colOff>0</xdr:colOff>
      <xdr:row>4</xdr:row>
      <xdr:rowOff>11691</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52" name="Tinta 51">
              <a:extLst>
                <a:ext uri="{FF2B5EF4-FFF2-40B4-BE49-F238E27FC236}">
                  <a16:creationId xmlns:a16="http://schemas.microsoft.com/office/drawing/2014/main" id="{63B42F26-6FF5-42CE-B69B-BC38AB3E33A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53" name="Tinta 52">
              <a:extLst>
                <a:ext uri="{FF2B5EF4-FFF2-40B4-BE49-F238E27FC236}">
                  <a16:creationId xmlns:a16="http://schemas.microsoft.com/office/drawing/2014/main" id="{32476CF0-B4C1-4B22-B572-D9E7C8810D1D}"/>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54" name="Tinta 53">
              <a:extLst>
                <a:ext uri="{FF2B5EF4-FFF2-40B4-BE49-F238E27FC236}">
                  <a16:creationId xmlns:a16="http://schemas.microsoft.com/office/drawing/2014/main" id="{6259C708-45EC-4CDC-9B77-9B895401144D}"/>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55" name="Tinta 54">
              <a:extLst>
                <a:ext uri="{FF2B5EF4-FFF2-40B4-BE49-F238E27FC236}">
                  <a16:creationId xmlns:a16="http://schemas.microsoft.com/office/drawing/2014/main" id="{84CE3B48-A532-4FFB-AA67-45BB17DD1FDE}"/>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56" name="Tinta 55">
              <a:extLst>
                <a:ext uri="{FF2B5EF4-FFF2-40B4-BE49-F238E27FC236}">
                  <a16:creationId xmlns:a16="http://schemas.microsoft.com/office/drawing/2014/main" id="{579EB7C8-5542-4283-98DD-4731A4780671}"/>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57" name="Tinta 56">
              <a:extLst>
                <a:ext uri="{FF2B5EF4-FFF2-40B4-BE49-F238E27FC236}">
                  <a16:creationId xmlns:a16="http://schemas.microsoft.com/office/drawing/2014/main" id="{CC0B9560-E038-4DDD-85A5-5F062308C759}"/>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58" name="Tinta 57">
              <a:extLst>
                <a:ext uri="{FF2B5EF4-FFF2-40B4-BE49-F238E27FC236}">
                  <a16:creationId xmlns:a16="http://schemas.microsoft.com/office/drawing/2014/main" id="{23ED3786-2760-4151-A1E3-1FD81CF103B1}"/>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59" name="Tinta 58">
              <a:extLst>
                <a:ext uri="{FF2B5EF4-FFF2-40B4-BE49-F238E27FC236}">
                  <a16:creationId xmlns:a16="http://schemas.microsoft.com/office/drawing/2014/main" id="{C311553A-BE91-45B6-9CC8-B4CA0367FF6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0" name="Tinta 59">
              <a:extLst>
                <a:ext uri="{FF2B5EF4-FFF2-40B4-BE49-F238E27FC236}">
                  <a16:creationId xmlns:a16="http://schemas.microsoft.com/office/drawing/2014/main" id="{52EAAB93-139D-4451-9CB7-439DDF63E719}"/>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61" name="Tinta 60">
              <a:extLst>
                <a:ext uri="{FF2B5EF4-FFF2-40B4-BE49-F238E27FC236}">
                  <a16:creationId xmlns:a16="http://schemas.microsoft.com/office/drawing/2014/main" id="{9EC07E47-8275-40AA-84EA-6F815BB1C745}"/>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62" name="Tinta 61">
              <a:extLst>
                <a:ext uri="{FF2B5EF4-FFF2-40B4-BE49-F238E27FC236}">
                  <a16:creationId xmlns:a16="http://schemas.microsoft.com/office/drawing/2014/main" id="{1D6D8919-B577-474F-A941-11033C7552C6}"/>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63" name="Tinta 62">
              <a:extLst>
                <a:ext uri="{FF2B5EF4-FFF2-40B4-BE49-F238E27FC236}">
                  <a16:creationId xmlns:a16="http://schemas.microsoft.com/office/drawing/2014/main" id="{63987B08-7EE6-4F2C-BBF1-AE91B9B860E5}"/>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64" name="Tinta 63">
              <a:extLst>
                <a:ext uri="{FF2B5EF4-FFF2-40B4-BE49-F238E27FC236}">
                  <a16:creationId xmlns:a16="http://schemas.microsoft.com/office/drawing/2014/main" id="{0DE93E6E-8B3F-46C1-AAEE-10BA6369D542}"/>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65" name="Tinta 64">
              <a:extLst>
                <a:ext uri="{FF2B5EF4-FFF2-40B4-BE49-F238E27FC236}">
                  <a16:creationId xmlns:a16="http://schemas.microsoft.com/office/drawing/2014/main" id="{DA01054E-9286-4575-B474-CE74B857BC49}"/>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11</xdr:col>
      <xdr:colOff>0</xdr:colOff>
      <xdr:row>3</xdr:row>
      <xdr:rowOff>1751089</xdr:rowOff>
    </xdr:from>
    <xdr:to>
      <xdr:col>11</xdr:col>
      <xdr:colOff>0</xdr:colOff>
      <xdr:row>4</xdr:row>
      <xdr:rowOff>12352</xdr:rowOff>
    </xdr:to>
    <mc:AlternateContent xmlns:mc="http://schemas.openxmlformats.org/markup-compatibility/2006" xmlns:xdr14="http://schemas.microsoft.com/office/excel/2010/spreadsheetDrawing">
      <mc:Choice Requires="xdr14">
        <xdr:contentPart xmlns:r="http://schemas.openxmlformats.org/officeDocument/2006/relationships" r:id="rId264">
          <xdr14:nvContentPartPr>
            <xdr14:cNvPr id="66" name="Tinta 65">
              <a:extLst>
                <a:ext uri="{FF2B5EF4-FFF2-40B4-BE49-F238E27FC236}">
                  <a16:creationId xmlns:a16="http://schemas.microsoft.com/office/drawing/2014/main" id="{A4015A3F-67FA-4B00-A7C6-D848B775516C}"/>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65"/>
            <a:stretch>
              <a:fillRect/>
            </a:stretch>
          </xdr:blipFill>
          <xdr:spPr>
            <a:xfrm>
              <a:off x="7086960" y="2210040"/>
              <a:ext cx="18000" cy="18000"/>
            </a:xfrm>
            <a:prstGeom prst="rect">
              <a:avLst/>
            </a:prstGeom>
          </xdr:spPr>
        </xdr:pic>
      </mc:Fallback>
    </mc:AlternateContent>
    <xdr:clientData/>
  </xdr:twoCellAnchor>
  <xdr:twoCellAnchor editAs="oneCell">
    <xdr:from>
      <xdr:col>11</xdr:col>
      <xdr:colOff>0</xdr:colOff>
      <xdr:row>3</xdr:row>
      <xdr:rowOff>1751089</xdr:rowOff>
    </xdr:from>
    <xdr:to>
      <xdr:col>11</xdr:col>
      <xdr:colOff>0</xdr:colOff>
      <xdr:row>4</xdr:row>
      <xdr:rowOff>12352</xdr:rowOff>
    </xdr:to>
    <mc:AlternateContent xmlns:mc="http://schemas.openxmlformats.org/markup-compatibility/2006" xmlns:xdr14="http://schemas.microsoft.com/office/excel/2010/spreadsheetDrawing">
      <mc:Choice Requires="xdr14">
        <xdr:contentPart xmlns:r="http://schemas.openxmlformats.org/officeDocument/2006/relationships" r:id="rId266">
          <xdr14:nvContentPartPr>
            <xdr14:cNvPr id="67" name="Tinta 66">
              <a:extLst>
                <a:ext uri="{FF2B5EF4-FFF2-40B4-BE49-F238E27FC236}">
                  <a16:creationId xmlns:a16="http://schemas.microsoft.com/office/drawing/2014/main" id="{E3F745B7-7ED8-4DE3-8E5E-2282F39C3186}"/>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67"/>
            <a:stretch>
              <a:fillRect/>
            </a:stretch>
          </xdr:blipFill>
          <xdr:spPr>
            <a:xfrm>
              <a:off x="7086960" y="2210040"/>
              <a:ext cx="18000" cy="18000"/>
            </a:xfrm>
            <a:prstGeom prst="rect">
              <a:avLst/>
            </a:prstGeom>
          </xdr:spPr>
        </xdr:pic>
      </mc:Fallback>
    </mc:AlternateContent>
    <xdr:clientData/>
  </xdr:twoCellAnchor>
  <xdr:twoCellAnchor editAs="oneCell">
    <xdr:from>
      <xdr:col>11</xdr:col>
      <xdr:colOff>0</xdr:colOff>
      <xdr:row>3</xdr:row>
      <xdr:rowOff>1751089</xdr:rowOff>
    </xdr:from>
    <xdr:to>
      <xdr:col>11</xdr:col>
      <xdr:colOff>0</xdr:colOff>
      <xdr:row>4</xdr:row>
      <xdr:rowOff>12352</xdr:rowOff>
    </xdr:to>
    <mc:AlternateContent xmlns:mc="http://schemas.openxmlformats.org/markup-compatibility/2006" xmlns:xdr14="http://schemas.microsoft.com/office/excel/2010/spreadsheetDrawing">
      <mc:Choice Requires="xdr14">
        <xdr:contentPart xmlns:r="http://schemas.openxmlformats.org/officeDocument/2006/relationships" r:id="rId268">
          <xdr14:nvContentPartPr>
            <xdr14:cNvPr id="68" name="Tinta 67">
              <a:extLst>
                <a:ext uri="{FF2B5EF4-FFF2-40B4-BE49-F238E27FC236}">
                  <a16:creationId xmlns:a16="http://schemas.microsoft.com/office/drawing/2014/main" id="{BFB3D125-2888-4458-8A41-D572090815D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69"/>
            <a:stretch>
              <a:fillRect/>
            </a:stretch>
          </xdr:blipFill>
          <xdr:spPr>
            <a:xfrm>
              <a:off x="7086960" y="2210040"/>
              <a:ext cx="18000" cy="18000"/>
            </a:xfrm>
            <a:prstGeom prst="rect">
              <a:avLst/>
            </a:prstGeom>
          </xdr:spPr>
        </xdr:pic>
      </mc:Fallback>
    </mc:AlternateContent>
    <xdr:clientData/>
  </xdr:twoCellAnchor>
  <xdr:twoCellAnchor editAs="oneCell">
    <xdr:from>
      <xdr:col>11</xdr:col>
      <xdr:colOff>0</xdr:colOff>
      <xdr:row>3</xdr:row>
      <xdr:rowOff>1751089</xdr:rowOff>
    </xdr:from>
    <xdr:to>
      <xdr:col>11</xdr:col>
      <xdr:colOff>0</xdr:colOff>
      <xdr:row>4</xdr:row>
      <xdr:rowOff>12352</xdr:rowOff>
    </xdr:to>
    <mc:AlternateContent xmlns:mc="http://schemas.openxmlformats.org/markup-compatibility/2006" xmlns:xdr14="http://schemas.microsoft.com/office/excel/2010/spreadsheetDrawing">
      <mc:Choice Requires="xdr14">
        <xdr:contentPart xmlns:r="http://schemas.openxmlformats.org/officeDocument/2006/relationships" r:id="rId270">
          <xdr14:nvContentPartPr>
            <xdr14:cNvPr id="69" name="Tinta 68">
              <a:extLst>
                <a:ext uri="{FF2B5EF4-FFF2-40B4-BE49-F238E27FC236}">
                  <a16:creationId xmlns:a16="http://schemas.microsoft.com/office/drawing/2014/main" id="{2B07BE74-7DFB-4F2C-8DF6-EFFC4CCDA31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71"/>
            <a:stretch>
              <a:fillRect/>
            </a:stretch>
          </xdr:blipFill>
          <xdr:spPr>
            <a:xfrm>
              <a:off x="7086960" y="2210040"/>
              <a:ext cx="18000" cy="18000"/>
            </a:xfrm>
            <a:prstGeom prst="rect">
              <a:avLst/>
            </a:prstGeom>
          </xdr:spPr>
        </xdr:pic>
      </mc:Fallback>
    </mc:AlternateContent>
    <xdr:clientData/>
  </xdr:twoCellAnchor>
  <xdr:twoCellAnchor editAs="oneCell">
    <xdr:from>
      <xdr:col>11</xdr:col>
      <xdr:colOff>0</xdr:colOff>
      <xdr:row>3</xdr:row>
      <xdr:rowOff>1751089</xdr:rowOff>
    </xdr:from>
    <xdr:to>
      <xdr:col>11</xdr:col>
      <xdr:colOff>0</xdr:colOff>
      <xdr:row>4</xdr:row>
      <xdr:rowOff>12352</xdr:rowOff>
    </xdr:to>
    <mc:AlternateContent xmlns:mc="http://schemas.openxmlformats.org/markup-compatibility/2006" xmlns:xdr14="http://schemas.microsoft.com/office/excel/2010/spreadsheetDrawing">
      <mc:Choice Requires="xdr14">
        <xdr:contentPart xmlns:r="http://schemas.openxmlformats.org/officeDocument/2006/relationships" r:id="rId272">
          <xdr14:nvContentPartPr>
            <xdr14:cNvPr id="70" name="Tinta 69">
              <a:extLst>
                <a:ext uri="{FF2B5EF4-FFF2-40B4-BE49-F238E27FC236}">
                  <a16:creationId xmlns:a16="http://schemas.microsoft.com/office/drawing/2014/main" id="{349BFD01-DAAD-49CB-80E4-39BB9DC4992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73"/>
            <a:stretch>
              <a:fillRect/>
            </a:stretch>
          </xdr:blipFill>
          <xdr:spPr>
            <a:xfrm>
              <a:off x="7086960" y="2210040"/>
              <a:ext cx="18000" cy="18000"/>
            </a:xfrm>
            <a:prstGeom prst="rect">
              <a:avLst/>
            </a:prstGeom>
          </xdr:spPr>
        </xdr:pic>
      </mc:Fallback>
    </mc:AlternateContent>
    <xdr:clientData/>
  </xdr:twoCellAnchor>
  <xdr:twoCellAnchor editAs="oneCell">
    <xdr:from>
      <xdr:col>11</xdr:col>
      <xdr:colOff>0</xdr:colOff>
      <xdr:row>3</xdr:row>
      <xdr:rowOff>1751089</xdr:rowOff>
    </xdr:from>
    <xdr:to>
      <xdr:col>11</xdr:col>
      <xdr:colOff>0</xdr:colOff>
      <xdr:row>4</xdr:row>
      <xdr:rowOff>12352</xdr:rowOff>
    </xdr:to>
    <mc:AlternateContent xmlns:mc="http://schemas.openxmlformats.org/markup-compatibility/2006" xmlns:xdr14="http://schemas.microsoft.com/office/excel/2010/spreadsheetDrawing">
      <mc:Choice Requires="xdr14">
        <xdr:contentPart xmlns:r="http://schemas.openxmlformats.org/officeDocument/2006/relationships" r:id="rId274">
          <xdr14:nvContentPartPr>
            <xdr14:cNvPr id="71" name="Tinta 70">
              <a:extLst>
                <a:ext uri="{FF2B5EF4-FFF2-40B4-BE49-F238E27FC236}">
                  <a16:creationId xmlns:a16="http://schemas.microsoft.com/office/drawing/2014/main" id="{593FCCFB-C915-4BF8-8BE5-D21A6CCA2596}"/>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75"/>
            <a:stretch>
              <a:fillRect/>
            </a:stretch>
          </xdr:blipFill>
          <xdr:spPr>
            <a:xfrm>
              <a:off x="7086960" y="2210040"/>
              <a:ext cx="18000" cy="18000"/>
            </a:xfrm>
            <a:prstGeom prst="rect">
              <a:avLst/>
            </a:prstGeom>
          </xdr:spPr>
        </xdr:pic>
      </mc:Fallback>
    </mc:AlternateContent>
    <xdr:clientData/>
  </xdr:twoCellAnchor>
  <xdr:twoCellAnchor editAs="oneCell">
    <xdr:from>
      <xdr:col>11</xdr:col>
      <xdr:colOff>0</xdr:colOff>
      <xdr:row>3</xdr:row>
      <xdr:rowOff>1751089</xdr:rowOff>
    </xdr:from>
    <xdr:to>
      <xdr:col>11</xdr:col>
      <xdr:colOff>0</xdr:colOff>
      <xdr:row>4</xdr:row>
      <xdr:rowOff>12352</xdr:rowOff>
    </xdr:to>
    <mc:AlternateContent xmlns:mc="http://schemas.openxmlformats.org/markup-compatibility/2006" xmlns:xdr14="http://schemas.microsoft.com/office/excel/2010/spreadsheetDrawing">
      <mc:Choice Requires="xdr14">
        <xdr:contentPart xmlns:r="http://schemas.openxmlformats.org/officeDocument/2006/relationships" r:id="rId276">
          <xdr14:nvContentPartPr>
            <xdr14:cNvPr id="72" name="Tinta 71">
              <a:extLst>
                <a:ext uri="{FF2B5EF4-FFF2-40B4-BE49-F238E27FC236}">
                  <a16:creationId xmlns:a16="http://schemas.microsoft.com/office/drawing/2014/main" id="{34110A6A-D754-4B5A-BD0F-8AC8F374E31F}"/>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65"/>
            <a:stretch>
              <a:fillRect/>
            </a:stretch>
          </xdr:blipFill>
          <xdr:spPr>
            <a:xfrm>
              <a:off x="7086960" y="2210040"/>
              <a:ext cx="18000" cy="18000"/>
            </a:xfrm>
            <a:prstGeom prst="rect">
              <a:avLst/>
            </a:prstGeom>
          </xdr:spPr>
        </xdr:pic>
      </mc:Fallback>
    </mc:AlternateContent>
    <xdr:clientData/>
  </xdr:twoCellAnchor>
  <xdr:twoCellAnchor editAs="oneCell">
    <xdr:from>
      <xdr:col>11</xdr:col>
      <xdr:colOff>0</xdr:colOff>
      <xdr:row>3</xdr:row>
      <xdr:rowOff>1751089</xdr:rowOff>
    </xdr:from>
    <xdr:to>
      <xdr:col>11</xdr:col>
      <xdr:colOff>0</xdr:colOff>
      <xdr:row>4</xdr:row>
      <xdr:rowOff>12352</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73" name="Tinta 72">
              <a:extLst>
                <a:ext uri="{FF2B5EF4-FFF2-40B4-BE49-F238E27FC236}">
                  <a16:creationId xmlns:a16="http://schemas.microsoft.com/office/drawing/2014/main" id="{D0BB2BA2-A2E6-4F2B-ACF7-4934DDE2EB06}"/>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67"/>
            <a:stretch>
              <a:fillRect/>
            </a:stretch>
          </xdr:blipFill>
          <xdr:spPr>
            <a:xfrm>
              <a:off x="7086960" y="2210040"/>
              <a:ext cx="18000" cy="18000"/>
            </a:xfrm>
            <a:prstGeom prst="rect">
              <a:avLst/>
            </a:prstGeom>
          </xdr:spPr>
        </xdr:pic>
      </mc:Fallback>
    </mc:AlternateContent>
    <xdr:clientData/>
  </xdr:twoCellAnchor>
  <xdr:twoCellAnchor editAs="oneCell">
    <xdr:from>
      <xdr:col>11</xdr:col>
      <xdr:colOff>0</xdr:colOff>
      <xdr:row>3</xdr:row>
      <xdr:rowOff>1751089</xdr:rowOff>
    </xdr:from>
    <xdr:to>
      <xdr:col>11</xdr:col>
      <xdr:colOff>0</xdr:colOff>
      <xdr:row>4</xdr:row>
      <xdr:rowOff>12352</xdr:rowOff>
    </xdr:to>
    <mc:AlternateContent xmlns:mc="http://schemas.openxmlformats.org/markup-compatibility/2006" xmlns:xdr14="http://schemas.microsoft.com/office/excel/2010/spreadsheetDrawing">
      <mc:Choice Requires="xdr14">
        <xdr:contentPart xmlns:r="http://schemas.openxmlformats.org/officeDocument/2006/relationships" r:id="rId278">
          <xdr14:nvContentPartPr>
            <xdr14:cNvPr id="74" name="Tinta 73">
              <a:extLst>
                <a:ext uri="{FF2B5EF4-FFF2-40B4-BE49-F238E27FC236}">
                  <a16:creationId xmlns:a16="http://schemas.microsoft.com/office/drawing/2014/main" id="{89F42215-E086-44BF-A652-E4E5A2681AF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69"/>
            <a:stretch>
              <a:fillRect/>
            </a:stretch>
          </xdr:blipFill>
          <xdr:spPr>
            <a:xfrm>
              <a:off x="7086960" y="2210040"/>
              <a:ext cx="18000" cy="18000"/>
            </a:xfrm>
            <a:prstGeom prst="rect">
              <a:avLst/>
            </a:prstGeom>
          </xdr:spPr>
        </xdr:pic>
      </mc:Fallback>
    </mc:AlternateContent>
    <xdr:clientData/>
  </xdr:twoCellAnchor>
  <xdr:twoCellAnchor editAs="oneCell">
    <xdr:from>
      <xdr:col>11</xdr:col>
      <xdr:colOff>0</xdr:colOff>
      <xdr:row>3</xdr:row>
      <xdr:rowOff>1751089</xdr:rowOff>
    </xdr:from>
    <xdr:to>
      <xdr:col>11</xdr:col>
      <xdr:colOff>0</xdr:colOff>
      <xdr:row>4</xdr:row>
      <xdr:rowOff>12352</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75" name="Tinta 74">
              <a:extLst>
                <a:ext uri="{FF2B5EF4-FFF2-40B4-BE49-F238E27FC236}">
                  <a16:creationId xmlns:a16="http://schemas.microsoft.com/office/drawing/2014/main" id="{74032CE0-C9F8-4FAB-B09D-C756E68966C1}"/>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71"/>
            <a:stretch>
              <a:fillRect/>
            </a:stretch>
          </xdr:blipFill>
          <xdr:spPr>
            <a:xfrm>
              <a:off x="7086960" y="2210040"/>
              <a:ext cx="18000" cy="18000"/>
            </a:xfrm>
            <a:prstGeom prst="rect">
              <a:avLst/>
            </a:prstGeom>
          </xdr:spPr>
        </xdr:pic>
      </mc:Fallback>
    </mc:AlternateContent>
    <xdr:clientData/>
  </xdr:twoCellAnchor>
  <xdr:twoCellAnchor editAs="oneCell">
    <xdr:from>
      <xdr:col>11</xdr:col>
      <xdr:colOff>0</xdr:colOff>
      <xdr:row>3</xdr:row>
      <xdr:rowOff>1751089</xdr:rowOff>
    </xdr:from>
    <xdr:to>
      <xdr:col>11</xdr:col>
      <xdr:colOff>0</xdr:colOff>
      <xdr:row>4</xdr:row>
      <xdr:rowOff>12352</xdr:rowOff>
    </xdr:to>
    <mc:AlternateContent xmlns:mc="http://schemas.openxmlformats.org/markup-compatibility/2006" xmlns:xdr14="http://schemas.microsoft.com/office/excel/2010/spreadsheetDrawing">
      <mc:Choice Requires="xdr14">
        <xdr:contentPart xmlns:r="http://schemas.openxmlformats.org/officeDocument/2006/relationships" r:id="rId280">
          <xdr14:nvContentPartPr>
            <xdr14:cNvPr id="76" name="Tinta 75">
              <a:extLst>
                <a:ext uri="{FF2B5EF4-FFF2-40B4-BE49-F238E27FC236}">
                  <a16:creationId xmlns:a16="http://schemas.microsoft.com/office/drawing/2014/main" id="{F2D14A3A-9DBF-4505-9DB9-C9314467A95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73"/>
            <a:stretch>
              <a:fillRect/>
            </a:stretch>
          </xdr:blipFill>
          <xdr:spPr>
            <a:xfrm>
              <a:off x="7086960" y="2210040"/>
              <a:ext cx="18000" cy="18000"/>
            </a:xfrm>
            <a:prstGeom prst="rect">
              <a:avLst/>
            </a:prstGeom>
          </xdr:spPr>
        </xdr:pic>
      </mc:Fallback>
    </mc:AlternateContent>
    <xdr:clientData/>
  </xdr:twoCellAnchor>
  <xdr:twoCellAnchor editAs="oneCell">
    <xdr:from>
      <xdr:col>11</xdr:col>
      <xdr:colOff>0</xdr:colOff>
      <xdr:row>3</xdr:row>
      <xdr:rowOff>1751089</xdr:rowOff>
    </xdr:from>
    <xdr:to>
      <xdr:col>11</xdr:col>
      <xdr:colOff>0</xdr:colOff>
      <xdr:row>4</xdr:row>
      <xdr:rowOff>12352</xdr:rowOff>
    </xdr:to>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77" name="Tinta 76">
              <a:extLst>
                <a:ext uri="{FF2B5EF4-FFF2-40B4-BE49-F238E27FC236}">
                  <a16:creationId xmlns:a16="http://schemas.microsoft.com/office/drawing/2014/main" id="{152CD827-E59C-4B0A-9373-A343005AF8C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75"/>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7305</xdr:rowOff>
    </xdr:to>
    <mc:AlternateContent xmlns:mc="http://schemas.openxmlformats.org/markup-compatibility/2006" xmlns:xdr14="http://schemas.microsoft.com/office/excel/2010/spreadsheetDrawing">
      <mc:Choice Requires="xdr14">
        <xdr:contentPart xmlns:r="http://schemas.openxmlformats.org/officeDocument/2006/relationships" r:id="rId282">
          <xdr14:nvContentPartPr>
            <xdr14:cNvPr id="78" name="Tinta 77">
              <a:extLst>
                <a:ext uri="{FF2B5EF4-FFF2-40B4-BE49-F238E27FC236}">
                  <a16:creationId xmlns:a16="http://schemas.microsoft.com/office/drawing/2014/main" id="{659C042E-8AC2-4A5C-B617-5DD50FF50BD1}"/>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83"/>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7305</xdr:rowOff>
    </xdr:to>
    <mc:AlternateContent xmlns:mc="http://schemas.openxmlformats.org/markup-compatibility/2006" xmlns:xdr14="http://schemas.microsoft.com/office/excel/2010/spreadsheetDrawing">
      <mc:Choice Requires="xdr14">
        <xdr:contentPart xmlns:r="http://schemas.openxmlformats.org/officeDocument/2006/relationships" r:id="rId284">
          <xdr14:nvContentPartPr>
            <xdr14:cNvPr id="79" name="Tinta 78">
              <a:extLst>
                <a:ext uri="{FF2B5EF4-FFF2-40B4-BE49-F238E27FC236}">
                  <a16:creationId xmlns:a16="http://schemas.microsoft.com/office/drawing/2014/main" id="{08E876A0-AACE-4BE2-8B9F-686150FB99D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85"/>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7305</xdr:rowOff>
    </xdr:to>
    <mc:AlternateContent xmlns:mc="http://schemas.openxmlformats.org/markup-compatibility/2006" xmlns:xdr14="http://schemas.microsoft.com/office/excel/2010/spreadsheetDrawing">
      <mc:Choice Requires="xdr14">
        <xdr:contentPart xmlns:r="http://schemas.openxmlformats.org/officeDocument/2006/relationships" r:id="rId286">
          <xdr14:nvContentPartPr>
            <xdr14:cNvPr id="80" name="Tinta 79">
              <a:extLst>
                <a:ext uri="{FF2B5EF4-FFF2-40B4-BE49-F238E27FC236}">
                  <a16:creationId xmlns:a16="http://schemas.microsoft.com/office/drawing/2014/main" id="{2E2AECF5-3294-430B-BC3C-745326FEBE0C}"/>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87"/>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7305</xdr:rowOff>
    </xdr:to>
    <mc:AlternateContent xmlns:mc="http://schemas.openxmlformats.org/markup-compatibility/2006" xmlns:xdr14="http://schemas.microsoft.com/office/excel/2010/spreadsheetDrawing">
      <mc:Choice Requires="xdr14">
        <xdr:contentPart xmlns:r="http://schemas.openxmlformats.org/officeDocument/2006/relationships" r:id="rId288">
          <xdr14:nvContentPartPr>
            <xdr14:cNvPr id="81" name="Tinta 80">
              <a:extLst>
                <a:ext uri="{FF2B5EF4-FFF2-40B4-BE49-F238E27FC236}">
                  <a16:creationId xmlns:a16="http://schemas.microsoft.com/office/drawing/2014/main" id="{BC7B1829-B930-46C7-8443-C4CB31DEC11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89"/>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7305</xdr:rowOff>
    </xdr:to>
    <mc:AlternateContent xmlns:mc="http://schemas.openxmlformats.org/markup-compatibility/2006" xmlns:xdr14="http://schemas.microsoft.com/office/excel/2010/spreadsheetDrawing">
      <mc:Choice Requires="xdr14">
        <xdr:contentPart xmlns:r="http://schemas.openxmlformats.org/officeDocument/2006/relationships" r:id="rId290">
          <xdr14:nvContentPartPr>
            <xdr14:cNvPr id="82" name="Tinta 81">
              <a:extLst>
                <a:ext uri="{FF2B5EF4-FFF2-40B4-BE49-F238E27FC236}">
                  <a16:creationId xmlns:a16="http://schemas.microsoft.com/office/drawing/2014/main" id="{E8826213-D2D0-43A8-8E95-6C857FC9F96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91"/>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7305</xdr:rowOff>
    </xdr:to>
    <mc:AlternateContent xmlns:mc="http://schemas.openxmlformats.org/markup-compatibility/2006" xmlns:xdr14="http://schemas.microsoft.com/office/excel/2010/spreadsheetDrawing">
      <mc:Choice Requires="xdr14">
        <xdr:contentPart xmlns:r="http://schemas.openxmlformats.org/officeDocument/2006/relationships" r:id="rId292">
          <xdr14:nvContentPartPr>
            <xdr14:cNvPr id="83" name="Tinta 82">
              <a:extLst>
                <a:ext uri="{FF2B5EF4-FFF2-40B4-BE49-F238E27FC236}">
                  <a16:creationId xmlns:a16="http://schemas.microsoft.com/office/drawing/2014/main" id="{01723015-240A-428D-B784-DA7B7EEE297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93"/>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7305</xdr:rowOff>
    </xdr:to>
    <mc:AlternateContent xmlns:mc="http://schemas.openxmlformats.org/markup-compatibility/2006" xmlns:xdr14="http://schemas.microsoft.com/office/excel/2010/spreadsheetDrawing">
      <mc:Choice Requires="xdr14">
        <xdr:contentPart xmlns:r="http://schemas.openxmlformats.org/officeDocument/2006/relationships" r:id="rId294">
          <xdr14:nvContentPartPr>
            <xdr14:cNvPr id="84" name="Tinta 83">
              <a:extLst>
                <a:ext uri="{FF2B5EF4-FFF2-40B4-BE49-F238E27FC236}">
                  <a16:creationId xmlns:a16="http://schemas.microsoft.com/office/drawing/2014/main" id="{B6EE67D6-0408-4A90-91EF-88E21B55B47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83"/>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7305</xdr:rowOff>
    </xdr:to>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85" name="Tinta 84">
              <a:extLst>
                <a:ext uri="{FF2B5EF4-FFF2-40B4-BE49-F238E27FC236}">
                  <a16:creationId xmlns:a16="http://schemas.microsoft.com/office/drawing/2014/main" id="{F8BA9BC1-69E3-4F9F-9B79-E824427FFBE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85"/>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7305</xdr:rowOff>
    </xdr:to>
    <mc:AlternateContent xmlns:mc="http://schemas.openxmlformats.org/markup-compatibility/2006" xmlns:xdr14="http://schemas.microsoft.com/office/excel/2010/spreadsheetDrawing">
      <mc:Choice Requires="xdr14">
        <xdr:contentPart xmlns:r="http://schemas.openxmlformats.org/officeDocument/2006/relationships" r:id="rId296">
          <xdr14:nvContentPartPr>
            <xdr14:cNvPr id="86" name="Tinta 85">
              <a:extLst>
                <a:ext uri="{FF2B5EF4-FFF2-40B4-BE49-F238E27FC236}">
                  <a16:creationId xmlns:a16="http://schemas.microsoft.com/office/drawing/2014/main" id="{2274444F-40B1-446D-BEC5-14466BCBE55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87"/>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7305</xdr:rowOff>
    </xdr:to>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87" name="Tinta 86">
              <a:extLst>
                <a:ext uri="{FF2B5EF4-FFF2-40B4-BE49-F238E27FC236}">
                  <a16:creationId xmlns:a16="http://schemas.microsoft.com/office/drawing/2014/main" id="{738FFD84-F697-4F39-AEC5-F74D817DDB86}"/>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89"/>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7305</xdr:rowOff>
    </xdr:to>
    <mc:AlternateContent xmlns:mc="http://schemas.openxmlformats.org/markup-compatibility/2006" xmlns:xdr14="http://schemas.microsoft.com/office/excel/2010/spreadsheetDrawing">
      <mc:Choice Requires="xdr14">
        <xdr:contentPart xmlns:r="http://schemas.openxmlformats.org/officeDocument/2006/relationships" r:id="rId298">
          <xdr14:nvContentPartPr>
            <xdr14:cNvPr id="88" name="Tinta 87">
              <a:extLst>
                <a:ext uri="{FF2B5EF4-FFF2-40B4-BE49-F238E27FC236}">
                  <a16:creationId xmlns:a16="http://schemas.microsoft.com/office/drawing/2014/main" id="{F635C465-A6BB-4C81-A635-E0411731FF0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91"/>
            <a:stretch>
              <a:fillRect/>
            </a:stretch>
          </xdr:blipFill>
          <xdr:spPr>
            <a:xfrm>
              <a:off x="7086960" y="2210040"/>
              <a:ext cx="18000" cy="18000"/>
            </a:xfrm>
            <a:prstGeom prst="rect">
              <a:avLst/>
            </a:prstGeom>
          </xdr:spPr>
        </xdr:pic>
      </mc:Fallback>
    </mc:AlternateContent>
    <xdr:clientData/>
  </xdr:twoCellAnchor>
  <xdr:twoCellAnchor editAs="oneCell">
    <xdr:from>
      <xdr:col>10</xdr:col>
      <xdr:colOff>0</xdr:colOff>
      <xdr:row>3</xdr:row>
      <xdr:rowOff>1751089</xdr:rowOff>
    </xdr:from>
    <xdr:to>
      <xdr:col>10</xdr:col>
      <xdr:colOff>0</xdr:colOff>
      <xdr:row>4</xdr:row>
      <xdr:rowOff>7305</xdr:rowOff>
    </xdr:to>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89" name="Tinta 88">
              <a:extLst>
                <a:ext uri="{FF2B5EF4-FFF2-40B4-BE49-F238E27FC236}">
                  <a16:creationId xmlns:a16="http://schemas.microsoft.com/office/drawing/2014/main" id="{B588D4D0-972A-440B-A881-B88ABEE320D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93"/>
            <a:stretch>
              <a:fillRect/>
            </a:stretch>
          </xdr:blipFill>
          <xdr:spPr>
            <a:xfrm>
              <a:off x="7086960" y="2210040"/>
              <a:ext cx="18000" cy="18000"/>
            </a:xfrm>
            <a:prstGeom prst="rect">
              <a:avLst/>
            </a:prstGeom>
          </xdr:spPr>
        </xdr:pic>
      </mc:Fallback>
    </mc:AlternateContent>
    <xdr:clientData/>
  </xdr:twoCellAnchor>
  <xdr:twoCellAnchor editAs="oneCell">
    <xdr:from>
      <xdr:col>4</xdr:col>
      <xdr:colOff>0</xdr:colOff>
      <xdr:row>3</xdr:row>
      <xdr:rowOff>1751089</xdr:rowOff>
    </xdr:from>
    <xdr:to>
      <xdr:col>4</xdr:col>
      <xdr:colOff>0</xdr:colOff>
      <xdr:row>11</xdr:row>
      <xdr:rowOff>77119</xdr:rowOff>
    </xdr:to>
    <mc:AlternateContent xmlns:mc="http://schemas.openxmlformats.org/markup-compatibility/2006" xmlns:xdr14="http://schemas.microsoft.com/office/excel/2010/spreadsheetDrawing">
      <mc:Choice Requires="xdr14">
        <xdr:contentPart xmlns:r="http://schemas.openxmlformats.org/officeDocument/2006/relationships" r:id="rId300">
          <xdr14:nvContentPartPr>
            <xdr14:cNvPr id="90" name="Tinta 89">
              <a:extLst>
                <a:ext uri="{FF2B5EF4-FFF2-40B4-BE49-F238E27FC236}">
                  <a16:creationId xmlns:a16="http://schemas.microsoft.com/office/drawing/2014/main" id="{A4562A86-7755-48CF-AE33-EAE5E1701F28}"/>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335"/>
            <a:stretch>
              <a:fillRect/>
            </a:stretch>
          </xdr:blipFill>
          <xdr:spPr>
            <a:xfrm>
              <a:off x="7086960" y="2210040"/>
              <a:ext cx="18000" cy="18000"/>
            </a:xfrm>
            <a:prstGeom prst="rect">
              <a:avLst/>
            </a:prstGeom>
          </xdr:spPr>
        </xdr:pic>
      </mc:Fallback>
    </mc:AlternateContent>
    <xdr:clientData/>
  </xdr:twoCellAnchor>
  <xdr:twoCellAnchor editAs="oneCell">
    <xdr:from>
      <xdr:col>4</xdr:col>
      <xdr:colOff>0</xdr:colOff>
      <xdr:row>3</xdr:row>
      <xdr:rowOff>1751089</xdr:rowOff>
    </xdr:from>
    <xdr:to>
      <xdr:col>4</xdr:col>
      <xdr:colOff>0</xdr:colOff>
      <xdr:row>11</xdr:row>
      <xdr:rowOff>77119</xdr:rowOff>
    </xdr:to>
    <mc:AlternateContent xmlns:mc="http://schemas.openxmlformats.org/markup-compatibility/2006" xmlns:xdr14="http://schemas.microsoft.com/office/excel/2010/spreadsheetDrawing">
      <mc:Choice Requires="xdr14">
        <xdr:contentPart xmlns:r="http://schemas.openxmlformats.org/officeDocument/2006/relationships" r:id="rId336">
          <xdr14:nvContentPartPr>
            <xdr14:cNvPr id="91" name="Tinta 90">
              <a:extLst>
                <a:ext uri="{FF2B5EF4-FFF2-40B4-BE49-F238E27FC236}">
                  <a16:creationId xmlns:a16="http://schemas.microsoft.com/office/drawing/2014/main" id="{40EE1DBA-D460-45C4-BCDC-A5C6D458FD9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337"/>
            <a:stretch>
              <a:fillRect/>
            </a:stretch>
          </xdr:blipFill>
          <xdr:spPr>
            <a:xfrm>
              <a:off x="7086960" y="2210040"/>
              <a:ext cx="18000" cy="18000"/>
            </a:xfrm>
            <a:prstGeom prst="rect">
              <a:avLst/>
            </a:prstGeom>
          </xdr:spPr>
        </xdr:pic>
      </mc:Fallback>
    </mc:AlternateContent>
    <xdr:clientData/>
  </xdr:twoCellAnchor>
  <xdr:twoCellAnchor editAs="oneCell">
    <xdr:from>
      <xdr:col>4</xdr:col>
      <xdr:colOff>0</xdr:colOff>
      <xdr:row>3</xdr:row>
      <xdr:rowOff>1751089</xdr:rowOff>
    </xdr:from>
    <xdr:to>
      <xdr:col>4</xdr:col>
      <xdr:colOff>0</xdr:colOff>
      <xdr:row>11</xdr:row>
      <xdr:rowOff>77119</xdr:rowOff>
    </xdr:to>
    <mc:AlternateContent xmlns:mc="http://schemas.openxmlformats.org/markup-compatibility/2006" xmlns:xdr14="http://schemas.microsoft.com/office/excel/2010/spreadsheetDrawing">
      <mc:Choice Requires="xdr14">
        <xdr:contentPart xmlns:r="http://schemas.openxmlformats.org/officeDocument/2006/relationships" r:id="rId338">
          <xdr14:nvContentPartPr>
            <xdr14:cNvPr id="92" name="Tinta 91">
              <a:extLst>
                <a:ext uri="{FF2B5EF4-FFF2-40B4-BE49-F238E27FC236}">
                  <a16:creationId xmlns:a16="http://schemas.microsoft.com/office/drawing/2014/main" id="{D460BE27-D041-4882-B0F9-7729BF9B223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340"/>
            <a:stretch>
              <a:fillRect/>
            </a:stretch>
          </xdr:blipFill>
          <xdr:spPr>
            <a:xfrm>
              <a:off x="7086960" y="2210040"/>
              <a:ext cx="18000" cy="18000"/>
            </a:xfrm>
            <a:prstGeom prst="rect">
              <a:avLst/>
            </a:prstGeom>
          </xdr:spPr>
        </xdr:pic>
      </mc:Fallback>
    </mc:AlternateContent>
    <xdr:clientData/>
  </xdr:twoCellAnchor>
  <xdr:oneCellAnchor>
    <xdr:from>
      <xdr:col>5</xdr:col>
      <xdr:colOff>3670243</xdr:colOff>
      <xdr:row>85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93" name="Tinta 92">
              <a:extLst>
                <a:ext uri="{FF2B5EF4-FFF2-40B4-BE49-F238E27FC236}">
                  <a16:creationId xmlns:a16="http://schemas.microsoft.com/office/drawing/2014/main" id="{C960332D-9FBD-4694-9FED-629B5FB9B78A}"/>
                </a:ext>
              </a:extLst>
            </xdr14:cNvPr>
            <xdr14:cNvContentPartPr/>
          </xdr14:nvContentPartPr>
          <xdr14:nvPr macro=""/>
          <xdr14:xfrm>
            <a:off x="8121016" y="202917137"/>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340"/>
            <a:stretch>
              <a:fillRect/>
            </a:stretch>
          </xdr:blipFill>
          <xdr:spPr>
            <a:xfrm>
              <a:off x="2172240" y="838440"/>
              <a:ext cx="18000" cy="18000"/>
            </a:xfrm>
            <a:prstGeom prst="rect">
              <a:avLst/>
            </a:prstGeom>
          </xdr:spPr>
        </xdr:pic>
      </mc:Fallback>
    </mc:AlternateContent>
    <xdr:clientData/>
  </xdr:oneCellAnchor>
  <xdr:twoCellAnchor editAs="oneCell">
    <xdr:from>
      <xdr:col>4</xdr:col>
      <xdr:colOff>0</xdr:colOff>
      <xdr:row>3</xdr:row>
      <xdr:rowOff>1751089</xdr:rowOff>
    </xdr:from>
    <xdr:to>
      <xdr:col>4</xdr:col>
      <xdr:colOff>0</xdr:colOff>
      <xdr:row>11</xdr:row>
      <xdr:rowOff>77119</xdr:rowOff>
    </xdr:to>
    <mc:AlternateContent xmlns:mc="http://schemas.openxmlformats.org/markup-compatibility/2006" xmlns:xdr14="http://schemas.microsoft.com/office/excel/2010/spreadsheetDrawing">
      <mc:Choice Requires="xdr14">
        <xdr:contentPart xmlns:r="http://schemas.openxmlformats.org/officeDocument/2006/relationships" r:id="rId342">
          <xdr14:nvContentPartPr>
            <xdr14:cNvPr id="94" name="Tinta 93">
              <a:extLst>
                <a:ext uri="{FF2B5EF4-FFF2-40B4-BE49-F238E27FC236}">
                  <a16:creationId xmlns:a16="http://schemas.microsoft.com/office/drawing/2014/main" id="{5E9A3E93-12BE-4612-84E5-EDDFBCD1664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346"/>
            <a:stretch>
              <a:fillRect/>
            </a:stretch>
          </xdr:blipFill>
          <xdr:spPr>
            <a:xfrm>
              <a:off x="7086960" y="2210040"/>
              <a:ext cx="18000" cy="18000"/>
            </a:xfrm>
            <a:prstGeom prst="rect">
              <a:avLst/>
            </a:prstGeom>
          </xdr:spPr>
        </xdr:pic>
      </mc:Fallback>
    </mc:AlternateContent>
    <xdr:clientData/>
  </xdr:twoCellAnchor>
  <xdr:twoCellAnchor editAs="oneCell">
    <xdr:from>
      <xdr:col>4</xdr:col>
      <xdr:colOff>0</xdr:colOff>
      <xdr:row>3</xdr:row>
      <xdr:rowOff>1751089</xdr:rowOff>
    </xdr:from>
    <xdr:to>
      <xdr:col>4</xdr:col>
      <xdr:colOff>0</xdr:colOff>
      <xdr:row>11</xdr:row>
      <xdr:rowOff>77119</xdr:rowOff>
    </xdr:to>
    <mc:AlternateContent xmlns:mc="http://schemas.openxmlformats.org/markup-compatibility/2006" xmlns:xdr14="http://schemas.microsoft.com/office/excel/2010/spreadsheetDrawing">
      <mc:Choice Requires="xdr14">
        <xdr:contentPart xmlns:r="http://schemas.openxmlformats.org/officeDocument/2006/relationships" r:id="rId347">
          <xdr14:nvContentPartPr>
            <xdr14:cNvPr id="95" name="Tinta 94">
              <a:extLst>
                <a:ext uri="{FF2B5EF4-FFF2-40B4-BE49-F238E27FC236}">
                  <a16:creationId xmlns:a16="http://schemas.microsoft.com/office/drawing/2014/main" id="{3E8A99AD-93CB-4C73-A04E-E902336A66E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348"/>
            <a:stretch>
              <a:fillRect/>
            </a:stretch>
          </xdr:blipFill>
          <xdr:spPr>
            <a:xfrm>
              <a:off x="7086960" y="2210040"/>
              <a:ext cx="18000" cy="18000"/>
            </a:xfrm>
            <a:prstGeom prst="rect">
              <a:avLst/>
            </a:prstGeom>
          </xdr:spPr>
        </xdr:pic>
      </mc:Fallback>
    </mc:AlternateContent>
    <xdr:clientData/>
  </xdr:twoCellAnchor>
  <xdr:twoCellAnchor editAs="oneCell">
    <xdr:from>
      <xdr:col>4</xdr:col>
      <xdr:colOff>0</xdr:colOff>
      <xdr:row>3</xdr:row>
      <xdr:rowOff>1751089</xdr:rowOff>
    </xdr:from>
    <xdr:to>
      <xdr:col>4</xdr:col>
      <xdr:colOff>0</xdr:colOff>
      <xdr:row>11</xdr:row>
      <xdr:rowOff>77119</xdr:rowOff>
    </xdr:to>
    <mc:AlternateContent xmlns:mc="http://schemas.openxmlformats.org/markup-compatibility/2006" xmlns:xdr14="http://schemas.microsoft.com/office/excel/2010/spreadsheetDrawing">
      <mc:Choice Requires="xdr14">
        <xdr:contentPart xmlns:r="http://schemas.openxmlformats.org/officeDocument/2006/relationships" r:id="rId349">
          <xdr14:nvContentPartPr>
            <xdr14:cNvPr id="96" name="Tinta 95">
              <a:extLst>
                <a:ext uri="{FF2B5EF4-FFF2-40B4-BE49-F238E27FC236}">
                  <a16:creationId xmlns:a16="http://schemas.microsoft.com/office/drawing/2014/main" id="{2495FAC0-C71D-47F2-B6D0-530D05D6501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350"/>
            <a:stretch>
              <a:fillRect/>
            </a:stretch>
          </xdr:blipFill>
          <xdr:spPr>
            <a:xfrm>
              <a:off x="7086960" y="2210040"/>
              <a:ext cx="18000" cy="18000"/>
            </a:xfrm>
            <a:prstGeom prst="rect">
              <a:avLst/>
            </a:prstGeom>
          </xdr:spPr>
        </xdr:pic>
      </mc:Fallback>
    </mc:AlternateContent>
    <xdr:clientData/>
  </xdr:two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
          <xdr14:nvContentPartPr>
            <xdr14:cNvPr id="97" name="Tinta 96">
              <a:extLst>
                <a:ext uri="{FF2B5EF4-FFF2-40B4-BE49-F238E27FC236}">
                  <a16:creationId xmlns:a16="http://schemas.microsoft.com/office/drawing/2014/main" id="{8CD07353-A0E4-4951-8506-2E7E96724F64}"/>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87"/>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
          <xdr14:nvContentPartPr>
            <xdr14:cNvPr id="98" name="Tinta 97">
              <a:extLst>
                <a:ext uri="{FF2B5EF4-FFF2-40B4-BE49-F238E27FC236}">
                  <a16:creationId xmlns:a16="http://schemas.microsoft.com/office/drawing/2014/main" id="{0053516F-8D31-48CA-9DCC-D480EEA5BD73}"/>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87"/>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
          <xdr14:nvContentPartPr>
            <xdr14:cNvPr id="99" name="Tinta 98">
              <a:extLst>
                <a:ext uri="{FF2B5EF4-FFF2-40B4-BE49-F238E27FC236}">
                  <a16:creationId xmlns:a16="http://schemas.microsoft.com/office/drawing/2014/main" id="{E93E8D59-1962-4E14-95EE-486922417CB6}"/>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83"/>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
          <xdr14:nvContentPartPr>
            <xdr14:cNvPr id="100" name="Tinta 99">
              <a:extLst>
                <a:ext uri="{FF2B5EF4-FFF2-40B4-BE49-F238E27FC236}">
                  <a16:creationId xmlns:a16="http://schemas.microsoft.com/office/drawing/2014/main" id="{02AAA439-68D1-40C9-A2BF-28A6F9FC1B3F}"/>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83"/>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
          <xdr14:nvContentPartPr>
            <xdr14:cNvPr id="101" name="Tinta 100">
              <a:extLst>
                <a:ext uri="{FF2B5EF4-FFF2-40B4-BE49-F238E27FC236}">
                  <a16:creationId xmlns:a16="http://schemas.microsoft.com/office/drawing/2014/main" id="{185D3A51-13AB-4AD6-89B0-9123BF85A688}"/>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83"/>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
          <xdr14:nvContentPartPr>
            <xdr14:cNvPr id="102" name="Tinta 101">
              <a:extLst>
                <a:ext uri="{FF2B5EF4-FFF2-40B4-BE49-F238E27FC236}">
                  <a16:creationId xmlns:a16="http://schemas.microsoft.com/office/drawing/2014/main" id="{E638363B-0680-4A83-97DB-DD22FEB89DA4}"/>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83"/>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
          <xdr14:nvContentPartPr>
            <xdr14:cNvPr id="103" name="Tinta 102">
              <a:extLst>
                <a:ext uri="{FF2B5EF4-FFF2-40B4-BE49-F238E27FC236}">
                  <a16:creationId xmlns:a16="http://schemas.microsoft.com/office/drawing/2014/main" id="{BA7B1535-CEA0-48D0-A52B-1ADD2EBA607F}"/>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83"/>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
          <xdr14:nvContentPartPr>
            <xdr14:cNvPr id="104" name="Tinta 103">
              <a:extLst>
                <a:ext uri="{FF2B5EF4-FFF2-40B4-BE49-F238E27FC236}">
                  <a16:creationId xmlns:a16="http://schemas.microsoft.com/office/drawing/2014/main" id="{447F81E4-F3FE-4789-870C-64DBDA974065}"/>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83"/>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
          <xdr14:nvContentPartPr>
            <xdr14:cNvPr id="105" name="Tinta 104">
              <a:extLst>
                <a:ext uri="{FF2B5EF4-FFF2-40B4-BE49-F238E27FC236}">
                  <a16:creationId xmlns:a16="http://schemas.microsoft.com/office/drawing/2014/main" id="{F2153B16-6A15-4771-BBC2-AE839CF7CC4B}"/>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83"/>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
          <xdr14:nvContentPartPr>
            <xdr14:cNvPr id="106" name="Tinta 105">
              <a:extLst>
                <a:ext uri="{FF2B5EF4-FFF2-40B4-BE49-F238E27FC236}">
                  <a16:creationId xmlns:a16="http://schemas.microsoft.com/office/drawing/2014/main" id="{4E324821-B411-4CBE-BE36-6C7B37E0EB5B}"/>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83"/>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
          <xdr14:nvContentPartPr>
            <xdr14:cNvPr id="107" name="Tinta 106">
              <a:extLst>
                <a:ext uri="{FF2B5EF4-FFF2-40B4-BE49-F238E27FC236}">
                  <a16:creationId xmlns:a16="http://schemas.microsoft.com/office/drawing/2014/main" id="{DC9C350F-9F92-4EED-869A-C2F15A1E45A4}"/>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83"/>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
          <xdr14:nvContentPartPr>
            <xdr14:cNvPr id="108" name="Tinta 107">
              <a:extLst>
                <a:ext uri="{FF2B5EF4-FFF2-40B4-BE49-F238E27FC236}">
                  <a16:creationId xmlns:a16="http://schemas.microsoft.com/office/drawing/2014/main" id="{4A83E0B4-2B75-4C0F-95A0-7FE6F485B15C}"/>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83"/>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
          <xdr14:nvContentPartPr>
            <xdr14:cNvPr id="109" name="Tinta 108">
              <a:extLst>
                <a:ext uri="{FF2B5EF4-FFF2-40B4-BE49-F238E27FC236}">
                  <a16:creationId xmlns:a16="http://schemas.microsoft.com/office/drawing/2014/main" id="{F859007C-17C3-477E-8FAE-EBDAB95A9035}"/>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83"/>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
          <xdr14:nvContentPartPr>
            <xdr14:cNvPr id="110" name="Tinta 109">
              <a:extLst>
                <a:ext uri="{FF2B5EF4-FFF2-40B4-BE49-F238E27FC236}">
                  <a16:creationId xmlns:a16="http://schemas.microsoft.com/office/drawing/2014/main" id="{28120739-9E87-45E2-A73C-C252DFE1857C}"/>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87"/>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
          <xdr14:nvContentPartPr>
            <xdr14:cNvPr id="111" name="Tinta 110">
              <a:extLst>
                <a:ext uri="{FF2B5EF4-FFF2-40B4-BE49-F238E27FC236}">
                  <a16:creationId xmlns:a16="http://schemas.microsoft.com/office/drawing/2014/main" id="{73F5F8F1-4FB3-434D-B494-1ABE398B6860}"/>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87"/>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
          <xdr14:nvContentPartPr>
            <xdr14:cNvPr id="112" name="Tinta 111">
              <a:extLst>
                <a:ext uri="{FF2B5EF4-FFF2-40B4-BE49-F238E27FC236}">
                  <a16:creationId xmlns:a16="http://schemas.microsoft.com/office/drawing/2014/main" id="{1F065595-7D78-4377-9813-7192D76A4F5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83"/>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
          <xdr14:nvContentPartPr>
            <xdr14:cNvPr id="113" name="Tinta 112">
              <a:extLst>
                <a:ext uri="{FF2B5EF4-FFF2-40B4-BE49-F238E27FC236}">
                  <a16:creationId xmlns:a16="http://schemas.microsoft.com/office/drawing/2014/main" id="{0D86A1B6-8869-4C02-AD29-18DD1047436F}"/>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83"/>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
          <xdr14:nvContentPartPr>
            <xdr14:cNvPr id="114" name="Tinta 113">
              <a:extLst>
                <a:ext uri="{FF2B5EF4-FFF2-40B4-BE49-F238E27FC236}">
                  <a16:creationId xmlns:a16="http://schemas.microsoft.com/office/drawing/2014/main" id="{621D3CC3-70B8-47EE-8AA8-6ADD5A68ABCB}"/>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83"/>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
          <xdr14:nvContentPartPr>
            <xdr14:cNvPr id="115" name="Tinta 114">
              <a:extLst>
                <a:ext uri="{FF2B5EF4-FFF2-40B4-BE49-F238E27FC236}">
                  <a16:creationId xmlns:a16="http://schemas.microsoft.com/office/drawing/2014/main" id="{2E910D3B-011F-4F66-9AB4-0E1AF23DB285}"/>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83"/>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
          <xdr14:nvContentPartPr>
            <xdr14:cNvPr id="116" name="Tinta 115">
              <a:extLst>
                <a:ext uri="{FF2B5EF4-FFF2-40B4-BE49-F238E27FC236}">
                  <a16:creationId xmlns:a16="http://schemas.microsoft.com/office/drawing/2014/main" id="{C46B46CE-555F-44F5-98FD-F43629682461}"/>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83"/>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
          <xdr14:nvContentPartPr>
            <xdr14:cNvPr id="117" name="Tinta 116">
              <a:extLst>
                <a:ext uri="{FF2B5EF4-FFF2-40B4-BE49-F238E27FC236}">
                  <a16:creationId xmlns:a16="http://schemas.microsoft.com/office/drawing/2014/main" id="{D82FBDC3-C4A6-43B6-967C-04B7F85EAE46}"/>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83"/>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
          <xdr14:nvContentPartPr>
            <xdr14:cNvPr id="118" name="Tinta 117">
              <a:extLst>
                <a:ext uri="{FF2B5EF4-FFF2-40B4-BE49-F238E27FC236}">
                  <a16:creationId xmlns:a16="http://schemas.microsoft.com/office/drawing/2014/main" id="{719C9B68-4130-4887-B1C5-F553361AC25D}"/>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83"/>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
          <xdr14:nvContentPartPr>
            <xdr14:cNvPr id="119" name="Tinta 118">
              <a:extLst>
                <a:ext uri="{FF2B5EF4-FFF2-40B4-BE49-F238E27FC236}">
                  <a16:creationId xmlns:a16="http://schemas.microsoft.com/office/drawing/2014/main" id="{4447EA3F-EE8D-466E-9132-16D0B048448F}"/>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83"/>
            <a:stretch>
              <a:fillRect/>
            </a:stretch>
          </xdr:blipFill>
          <xdr:spPr>
            <a:xfrm>
              <a:off x="2172240" y="83844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
          <xdr14:nvContentPartPr>
            <xdr14:cNvPr id="120" name="Tinta 119">
              <a:extLst>
                <a:ext uri="{FF2B5EF4-FFF2-40B4-BE49-F238E27FC236}">
                  <a16:creationId xmlns:a16="http://schemas.microsoft.com/office/drawing/2014/main" id="{1016C3A0-E9C5-455C-B816-3EE3A7C34F48}"/>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83"/>
            <a:stretch>
              <a:fillRect/>
            </a:stretch>
          </xdr:blipFill>
          <xdr:spPr>
            <a:xfrm>
              <a:off x="6439320" y="38578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
          <xdr14:nvContentPartPr>
            <xdr14:cNvPr id="121" name="Tinta 120">
              <a:extLst>
                <a:ext uri="{FF2B5EF4-FFF2-40B4-BE49-F238E27FC236}">
                  <a16:creationId xmlns:a16="http://schemas.microsoft.com/office/drawing/2014/main" id="{A76BA29F-5EAE-4B4B-9CAE-9FA6910ADF11}"/>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83"/>
            <a:stretch>
              <a:fillRect/>
            </a:stretch>
          </xdr:blipFill>
          <xdr:spPr>
            <a:xfrm>
              <a:off x="6677640" y="3886680"/>
              <a:ext cx="18000" cy="18000"/>
            </a:xfrm>
            <a:prstGeom prst="rect">
              <a:avLst/>
            </a:prstGeom>
          </xdr:spPr>
        </xdr:pic>
      </mc:Fallback>
    </mc:AlternateContent>
    <xdr:clientData/>
  </xdr:oneCellAnchor>
  <xdr:oneCellAnchor>
    <xdr:from>
      <xdr:col>9</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
          <xdr14:nvContentPartPr>
            <xdr14:cNvPr id="122" name="Tinta 121">
              <a:extLst>
                <a:ext uri="{FF2B5EF4-FFF2-40B4-BE49-F238E27FC236}">
                  <a16:creationId xmlns:a16="http://schemas.microsoft.com/office/drawing/2014/main" id="{3C1723F5-D2EE-4030-8113-CDB2138A93B1}"/>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83"/>
            <a:stretch>
              <a:fillRect/>
            </a:stretch>
          </xdr:blipFill>
          <xdr:spPr>
            <a:xfrm>
              <a:off x="2172240" y="838440"/>
              <a:ext cx="18000" cy="18000"/>
            </a:xfrm>
            <a:prstGeom prst="rect">
              <a:avLst/>
            </a:prstGeom>
          </xdr:spPr>
        </xdr:pic>
      </mc:Fallback>
    </mc:AlternateContent>
    <xdr:clientData/>
  </xdr:oneCellAnchor>
</xdr:wsDr>
</file>

<file path=xl/drawings/drawing6.xml><?xml version="1.0" encoding="utf-8"?>
<xdr:wsDr xmlns:xdr="http://schemas.openxmlformats.org/drawingml/2006/spreadsheetDrawing" xmlns:a="http://schemas.openxmlformats.org/drawingml/2006/main">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id="{24E4069C-780F-4607-A485-C6F52D591C05}"/>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3" name="Tinta 2">
              <a:extLst>
                <a:ext uri="{FF2B5EF4-FFF2-40B4-BE49-F238E27FC236}">
                  <a16:creationId xmlns:a16="http://schemas.microsoft.com/office/drawing/2014/main" id="{0E339202-D4B6-41DD-B697-B5E83DD134C3}"/>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4" name="Tinta 3">
              <a:extLst>
                <a:ext uri="{FF2B5EF4-FFF2-40B4-BE49-F238E27FC236}">
                  <a16:creationId xmlns:a16="http://schemas.microsoft.com/office/drawing/2014/main" id="{6E4EA7BD-F00B-47F8-A8FF-E75E21DF478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5" name="Tinta 4">
              <a:extLst>
                <a:ext uri="{FF2B5EF4-FFF2-40B4-BE49-F238E27FC236}">
                  <a16:creationId xmlns:a16="http://schemas.microsoft.com/office/drawing/2014/main" id="{5D7CD211-A854-4F68-A1F7-29635236130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6" name="Tinta 5">
              <a:extLst>
                <a:ext uri="{FF2B5EF4-FFF2-40B4-BE49-F238E27FC236}">
                  <a16:creationId xmlns:a16="http://schemas.microsoft.com/office/drawing/2014/main" id="{C61633A4-C8DA-4886-B71E-3E15B6E717A1}"/>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7" name="Tinta 6">
              <a:extLst>
                <a:ext uri="{FF2B5EF4-FFF2-40B4-BE49-F238E27FC236}">
                  <a16:creationId xmlns:a16="http://schemas.microsoft.com/office/drawing/2014/main" id="{3263AAD8-F8D0-467A-9612-5C92476413D9}"/>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8" name="Tinta 7">
              <a:extLst>
                <a:ext uri="{FF2B5EF4-FFF2-40B4-BE49-F238E27FC236}">
                  <a16:creationId xmlns:a16="http://schemas.microsoft.com/office/drawing/2014/main" id="{98A62631-81C9-476D-B716-90DD8DC13BB5}"/>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9" name="Tinta 8">
              <a:extLst>
                <a:ext uri="{FF2B5EF4-FFF2-40B4-BE49-F238E27FC236}">
                  <a16:creationId xmlns:a16="http://schemas.microsoft.com/office/drawing/2014/main" id="{DE2AB680-236D-458F-AFEA-3F1FA50E940E}"/>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0" name="Tinta 9">
              <a:extLst>
                <a:ext uri="{FF2B5EF4-FFF2-40B4-BE49-F238E27FC236}">
                  <a16:creationId xmlns:a16="http://schemas.microsoft.com/office/drawing/2014/main" id="{1CF20269-A0FA-4B33-B5F6-BCC5F6131D86}"/>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1" name="Tinta 10">
              <a:extLst>
                <a:ext uri="{FF2B5EF4-FFF2-40B4-BE49-F238E27FC236}">
                  <a16:creationId xmlns:a16="http://schemas.microsoft.com/office/drawing/2014/main" id="{082A89D5-AFE2-4D71-942B-340911AF3828}"/>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 name="Tinta 11">
              <a:extLst>
                <a:ext uri="{FF2B5EF4-FFF2-40B4-BE49-F238E27FC236}">
                  <a16:creationId xmlns:a16="http://schemas.microsoft.com/office/drawing/2014/main" id="{DAE0E1AF-4D25-4EFA-930C-213820473A64}"/>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 name="Tinta 12">
              <a:extLst>
                <a:ext uri="{FF2B5EF4-FFF2-40B4-BE49-F238E27FC236}">
                  <a16:creationId xmlns:a16="http://schemas.microsoft.com/office/drawing/2014/main" id="{C81BD3A8-5053-4660-8E9D-DFD4C6F8E9B5}"/>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4" name="Tinta 13">
              <a:extLst>
                <a:ext uri="{FF2B5EF4-FFF2-40B4-BE49-F238E27FC236}">
                  <a16:creationId xmlns:a16="http://schemas.microsoft.com/office/drawing/2014/main" id="{D3BA60E6-A78D-4A4C-9388-4FC83A8A9D79}"/>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5" name="Tinta 14">
              <a:extLst>
                <a:ext uri="{FF2B5EF4-FFF2-40B4-BE49-F238E27FC236}">
                  <a16:creationId xmlns:a16="http://schemas.microsoft.com/office/drawing/2014/main" id="{6129B97D-CF2D-456A-A91A-D2DF4410BE7F}"/>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6" name="Tinta 15">
              <a:extLst>
                <a:ext uri="{FF2B5EF4-FFF2-40B4-BE49-F238E27FC236}">
                  <a16:creationId xmlns:a16="http://schemas.microsoft.com/office/drawing/2014/main" id="{ECA879AB-165D-47FF-AEE4-F6813ABB8E8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7" name="Tinta 16">
              <a:extLst>
                <a:ext uri="{FF2B5EF4-FFF2-40B4-BE49-F238E27FC236}">
                  <a16:creationId xmlns:a16="http://schemas.microsoft.com/office/drawing/2014/main" id="{D59B8B96-209F-40D3-850A-7BF0C100DAC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8" name="Tinta 17">
              <a:extLst>
                <a:ext uri="{FF2B5EF4-FFF2-40B4-BE49-F238E27FC236}">
                  <a16:creationId xmlns:a16="http://schemas.microsoft.com/office/drawing/2014/main" id="{C49D5A16-9287-4059-8E0A-8E0626225D68}"/>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9" name="Tinta 18">
              <a:extLst>
                <a:ext uri="{FF2B5EF4-FFF2-40B4-BE49-F238E27FC236}">
                  <a16:creationId xmlns:a16="http://schemas.microsoft.com/office/drawing/2014/main" id="{B64174DD-441B-4126-BC25-6DFC8BC7DD60}"/>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 name="Tinta 19">
              <a:extLst>
                <a:ext uri="{FF2B5EF4-FFF2-40B4-BE49-F238E27FC236}">
                  <a16:creationId xmlns:a16="http://schemas.microsoft.com/office/drawing/2014/main" id="{0B22D1F2-0E50-4E49-AAE5-91AE921A92C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1" name="Tinta 20">
              <a:extLst>
                <a:ext uri="{FF2B5EF4-FFF2-40B4-BE49-F238E27FC236}">
                  <a16:creationId xmlns:a16="http://schemas.microsoft.com/office/drawing/2014/main" id="{8CEA7E03-EA8D-482D-BCF1-8063330848C7}"/>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 name="Tinta 21">
              <a:extLst>
                <a:ext uri="{FF2B5EF4-FFF2-40B4-BE49-F238E27FC236}">
                  <a16:creationId xmlns:a16="http://schemas.microsoft.com/office/drawing/2014/main" id="{49EBA5E5-4F45-4AD3-9A58-EF1E54941632}"/>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3" name="Tinta 22">
              <a:extLst>
                <a:ext uri="{FF2B5EF4-FFF2-40B4-BE49-F238E27FC236}">
                  <a16:creationId xmlns:a16="http://schemas.microsoft.com/office/drawing/2014/main" id="{796AF3FD-A283-48BF-ABB2-8B17BEB4A7DA}"/>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4" name="Tinta 23">
              <a:extLst>
                <a:ext uri="{FF2B5EF4-FFF2-40B4-BE49-F238E27FC236}">
                  <a16:creationId xmlns:a16="http://schemas.microsoft.com/office/drawing/2014/main" id="{CBD0E577-8C2D-4E54-B1E0-9E5447D1F3A8}"/>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5" name="Tinta 24">
              <a:extLst>
                <a:ext uri="{FF2B5EF4-FFF2-40B4-BE49-F238E27FC236}">
                  <a16:creationId xmlns:a16="http://schemas.microsoft.com/office/drawing/2014/main" id="{F077BF10-07AA-4F31-AC4B-BA7854ABA31C}"/>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6" name="Tinta 25">
              <a:extLst>
                <a:ext uri="{FF2B5EF4-FFF2-40B4-BE49-F238E27FC236}">
                  <a16:creationId xmlns:a16="http://schemas.microsoft.com/office/drawing/2014/main" id="{02634F8E-CB16-4EC6-925E-97739BA686FB}"/>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7" name="Tinta 26">
              <a:extLst>
                <a:ext uri="{FF2B5EF4-FFF2-40B4-BE49-F238E27FC236}">
                  <a16:creationId xmlns:a16="http://schemas.microsoft.com/office/drawing/2014/main" id="{A7A92B8F-9ED8-414C-89DA-9426B9530443}"/>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8" name="Tinta 27">
              <a:extLst>
                <a:ext uri="{FF2B5EF4-FFF2-40B4-BE49-F238E27FC236}">
                  <a16:creationId xmlns:a16="http://schemas.microsoft.com/office/drawing/2014/main" id="{F76AB257-AC93-40C0-A868-81939A1F5441}"/>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9" name="Tinta 28">
              <a:extLst>
                <a:ext uri="{FF2B5EF4-FFF2-40B4-BE49-F238E27FC236}">
                  <a16:creationId xmlns:a16="http://schemas.microsoft.com/office/drawing/2014/main" id="{A0CD0F6B-0C43-42CC-ADFC-EA67B0E686FA}"/>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30" name="Tinta 29">
              <a:extLst>
                <a:ext uri="{FF2B5EF4-FFF2-40B4-BE49-F238E27FC236}">
                  <a16:creationId xmlns:a16="http://schemas.microsoft.com/office/drawing/2014/main" id="{10F923EE-5284-43A1-9057-C208745A42B1}"/>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1" name="Tinta 30">
              <a:extLst>
                <a:ext uri="{FF2B5EF4-FFF2-40B4-BE49-F238E27FC236}">
                  <a16:creationId xmlns:a16="http://schemas.microsoft.com/office/drawing/2014/main" id="{1EC0E78A-2996-48CF-B644-CA518032B282}"/>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32" name="Tinta 31">
              <a:extLst>
                <a:ext uri="{FF2B5EF4-FFF2-40B4-BE49-F238E27FC236}">
                  <a16:creationId xmlns:a16="http://schemas.microsoft.com/office/drawing/2014/main" id="{FF19B0BD-4921-4EBE-99E3-8403E92A31F7}"/>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3" name="Tinta 32">
              <a:extLst>
                <a:ext uri="{FF2B5EF4-FFF2-40B4-BE49-F238E27FC236}">
                  <a16:creationId xmlns:a16="http://schemas.microsoft.com/office/drawing/2014/main" id="{E1B72F2A-0F66-41C7-BCCB-1A8FC48BA049}"/>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34" name="Tinta 33">
              <a:extLst>
                <a:ext uri="{FF2B5EF4-FFF2-40B4-BE49-F238E27FC236}">
                  <a16:creationId xmlns:a16="http://schemas.microsoft.com/office/drawing/2014/main" id="{E3B59A5D-3E2C-4CEE-93DB-98E012703089}"/>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35" name="Tinta 34">
              <a:extLst>
                <a:ext uri="{FF2B5EF4-FFF2-40B4-BE49-F238E27FC236}">
                  <a16:creationId xmlns:a16="http://schemas.microsoft.com/office/drawing/2014/main" id="{82BAFE1C-1F2F-4E02-ADEC-15046C01FBCF}"/>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36" name="Tinta 35">
              <a:extLst>
                <a:ext uri="{FF2B5EF4-FFF2-40B4-BE49-F238E27FC236}">
                  <a16:creationId xmlns:a16="http://schemas.microsoft.com/office/drawing/2014/main" id="{A9E1AD9D-FC68-4252-AAA2-2B420795549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37" name="Tinta 36">
              <a:extLst>
                <a:ext uri="{FF2B5EF4-FFF2-40B4-BE49-F238E27FC236}">
                  <a16:creationId xmlns:a16="http://schemas.microsoft.com/office/drawing/2014/main" id="{C4005A97-3E37-49E7-B633-809F30E5CDD1}"/>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38" name="Tinta 37">
              <a:extLst>
                <a:ext uri="{FF2B5EF4-FFF2-40B4-BE49-F238E27FC236}">
                  <a16:creationId xmlns:a16="http://schemas.microsoft.com/office/drawing/2014/main" id="{150EF71F-0AA1-4562-88B8-E92178038002}"/>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39" name="Tinta 38">
              <a:extLst>
                <a:ext uri="{FF2B5EF4-FFF2-40B4-BE49-F238E27FC236}">
                  <a16:creationId xmlns:a16="http://schemas.microsoft.com/office/drawing/2014/main" id="{AC6F646A-4394-4FA2-AFB4-D0AC8E8D7030}"/>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40" name="Tinta 39">
              <a:extLst>
                <a:ext uri="{FF2B5EF4-FFF2-40B4-BE49-F238E27FC236}">
                  <a16:creationId xmlns:a16="http://schemas.microsoft.com/office/drawing/2014/main" id="{2E3D8871-2290-4415-AD0E-2A28B428753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41" name="Tinta 40">
              <a:extLst>
                <a:ext uri="{FF2B5EF4-FFF2-40B4-BE49-F238E27FC236}">
                  <a16:creationId xmlns:a16="http://schemas.microsoft.com/office/drawing/2014/main" id="{9143E9F1-F0C5-4A16-A281-C1C7E277F9D7}"/>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42" name="Tinta 41">
              <a:extLst>
                <a:ext uri="{FF2B5EF4-FFF2-40B4-BE49-F238E27FC236}">
                  <a16:creationId xmlns:a16="http://schemas.microsoft.com/office/drawing/2014/main" id="{79675EED-C44E-4DFC-976B-DEFD6814C6D8}"/>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43" name="Tinta 42">
              <a:extLst>
                <a:ext uri="{FF2B5EF4-FFF2-40B4-BE49-F238E27FC236}">
                  <a16:creationId xmlns:a16="http://schemas.microsoft.com/office/drawing/2014/main" id="{9DACD40A-2E1F-4C11-888A-EC928B5DE399}"/>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44" name="Tinta 43">
              <a:extLst>
                <a:ext uri="{FF2B5EF4-FFF2-40B4-BE49-F238E27FC236}">
                  <a16:creationId xmlns:a16="http://schemas.microsoft.com/office/drawing/2014/main" id="{21453932-B696-4F27-8C5D-AD37DAA5CDC3}"/>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45" name="Tinta 44">
              <a:extLst>
                <a:ext uri="{FF2B5EF4-FFF2-40B4-BE49-F238E27FC236}">
                  <a16:creationId xmlns:a16="http://schemas.microsoft.com/office/drawing/2014/main" id="{69143146-2445-4CEE-9864-4517C81BC2D1}"/>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46" name="Tinta 45">
              <a:extLst>
                <a:ext uri="{FF2B5EF4-FFF2-40B4-BE49-F238E27FC236}">
                  <a16:creationId xmlns:a16="http://schemas.microsoft.com/office/drawing/2014/main" id="{182EDD71-FDE0-4B59-B2FA-C1EF4DFCF918}"/>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47" name="Tinta 46">
              <a:extLst>
                <a:ext uri="{FF2B5EF4-FFF2-40B4-BE49-F238E27FC236}">
                  <a16:creationId xmlns:a16="http://schemas.microsoft.com/office/drawing/2014/main" id="{627BBF8D-FF36-4A3D-A12D-A19604E1AD5E}"/>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8" name="Tinta 47">
              <a:extLst>
                <a:ext uri="{FF2B5EF4-FFF2-40B4-BE49-F238E27FC236}">
                  <a16:creationId xmlns:a16="http://schemas.microsoft.com/office/drawing/2014/main" id="{8631723E-FFEA-4AB2-8327-B5CBA639022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49" name="Tinta 48">
              <a:extLst>
                <a:ext uri="{FF2B5EF4-FFF2-40B4-BE49-F238E27FC236}">
                  <a16:creationId xmlns:a16="http://schemas.microsoft.com/office/drawing/2014/main" id="{FC784591-9725-4876-9810-8748F42812A1}"/>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50" name="Tinta 49">
              <a:extLst>
                <a:ext uri="{FF2B5EF4-FFF2-40B4-BE49-F238E27FC236}">
                  <a16:creationId xmlns:a16="http://schemas.microsoft.com/office/drawing/2014/main" id="{C159F596-C17A-44D6-B48A-24DDC8C435BC}"/>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51" name="Tinta 50">
              <a:extLst>
                <a:ext uri="{FF2B5EF4-FFF2-40B4-BE49-F238E27FC236}">
                  <a16:creationId xmlns:a16="http://schemas.microsoft.com/office/drawing/2014/main" id="{0D098178-CA4B-43D7-A873-A50D7FFAC43D}"/>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52" name="Tinta 51">
              <a:extLst>
                <a:ext uri="{FF2B5EF4-FFF2-40B4-BE49-F238E27FC236}">
                  <a16:creationId xmlns:a16="http://schemas.microsoft.com/office/drawing/2014/main" id="{3D48FC69-9DAC-4762-A2DA-A98981F5B81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53" name="Tinta 52">
              <a:extLst>
                <a:ext uri="{FF2B5EF4-FFF2-40B4-BE49-F238E27FC236}">
                  <a16:creationId xmlns:a16="http://schemas.microsoft.com/office/drawing/2014/main" id="{1CA73853-35B5-4654-A2F2-1DE477A4AB00}"/>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54" name="Tinta 53">
              <a:extLst>
                <a:ext uri="{FF2B5EF4-FFF2-40B4-BE49-F238E27FC236}">
                  <a16:creationId xmlns:a16="http://schemas.microsoft.com/office/drawing/2014/main" id="{4C67903C-C450-4897-B3AF-1390E798A071}"/>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55" name="Tinta 54">
              <a:extLst>
                <a:ext uri="{FF2B5EF4-FFF2-40B4-BE49-F238E27FC236}">
                  <a16:creationId xmlns:a16="http://schemas.microsoft.com/office/drawing/2014/main" id="{EBDD0BAB-186A-4D38-ABF1-46AC198AED88}"/>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56" name="Tinta 55">
              <a:extLst>
                <a:ext uri="{FF2B5EF4-FFF2-40B4-BE49-F238E27FC236}">
                  <a16:creationId xmlns:a16="http://schemas.microsoft.com/office/drawing/2014/main" id="{780BF271-2B23-4C14-9F24-31564A1F18E3}"/>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57" name="Tinta 56">
              <a:extLst>
                <a:ext uri="{FF2B5EF4-FFF2-40B4-BE49-F238E27FC236}">
                  <a16:creationId xmlns:a16="http://schemas.microsoft.com/office/drawing/2014/main" id="{A2AAD591-5ADB-44FF-B644-07E3757EBF37}"/>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58" name="Tinta 57">
              <a:extLst>
                <a:ext uri="{FF2B5EF4-FFF2-40B4-BE49-F238E27FC236}">
                  <a16:creationId xmlns:a16="http://schemas.microsoft.com/office/drawing/2014/main" id="{A2A3251D-D160-4B42-82D3-4A5DA17153BD}"/>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59" name="Tinta 58">
              <a:extLst>
                <a:ext uri="{FF2B5EF4-FFF2-40B4-BE49-F238E27FC236}">
                  <a16:creationId xmlns:a16="http://schemas.microsoft.com/office/drawing/2014/main" id="{F1F87882-0356-4152-AAA0-BA77D0D7CC6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0" name="Tinta 59">
              <a:extLst>
                <a:ext uri="{FF2B5EF4-FFF2-40B4-BE49-F238E27FC236}">
                  <a16:creationId xmlns:a16="http://schemas.microsoft.com/office/drawing/2014/main" id="{AD8CBE67-B912-4FE7-8671-D6168B133A6D}"/>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61" name="Tinta 60">
              <a:extLst>
                <a:ext uri="{FF2B5EF4-FFF2-40B4-BE49-F238E27FC236}">
                  <a16:creationId xmlns:a16="http://schemas.microsoft.com/office/drawing/2014/main" id="{4014DA4E-9A65-4154-A94F-28974451900E}"/>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62" name="Tinta 61">
              <a:extLst>
                <a:ext uri="{FF2B5EF4-FFF2-40B4-BE49-F238E27FC236}">
                  <a16:creationId xmlns:a16="http://schemas.microsoft.com/office/drawing/2014/main" id="{99BFCE9F-34FB-4840-B4BB-7756530081E2}"/>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63" name="Tinta 62">
              <a:extLst>
                <a:ext uri="{FF2B5EF4-FFF2-40B4-BE49-F238E27FC236}">
                  <a16:creationId xmlns:a16="http://schemas.microsoft.com/office/drawing/2014/main" id="{9F9EC4ED-DB43-47C8-AA0B-9584A513B133}"/>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64" name="Tinta 63">
              <a:extLst>
                <a:ext uri="{FF2B5EF4-FFF2-40B4-BE49-F238E27FC236}">
                  <a16:creationId xmlns:a16="http://schemas.microsoft.com/office/drawing/2014/main" id="{6E936521-BED0-4632-A4B7-7884E946926B}"/>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65" name="Tinta 64">
              <a:extLst>
                <a:ext uri="{FF2B5EF4-FFF2-40B4-BE49-F238E27FC236}">
                  <a16:creationId xmlns:a16="http://schemas.microsoft.com/office/drawing/2014/main" id="{40CB984B-C14D-4DCD-87E4-06E7CA8716F5}"/>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wsDr>
</file>

<file path=xl/drawings/drawing7.xml><?xml version="1.0" encoding="utf-8"?>
<xdr:wsDr xmlns:xdr="http://schemas.openxmlformats.org/drawingml/2006/spreadsheetDrawing" xmlns:a="http://schemas.openxmlformats.org/drawingml/2006/main">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id="{D9A0A8CC-EB44-4600-87A3-9AEAC2EE06F3}"/>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3" name="Tinta 2">
              <a:extLst>
                <a:ext uri="{FF2B5EF4-FFF2-40B4-BE49-F238E27FC236}">
                  <a16:creationId xmlns:a16="http://schemas.microsoft.com/office/drawing/2014/main" id="{709A8EFE-B735-4BA3-8108-E28387199ACC}"/>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4" name="Tinta 3">
              <a:extLst>
                <a:ext uri="{FF2B5EF4-FFF2-40B4-BE49-F238E27FC236}">
                  <a16:creationId xmlns:a16="http://schemas.microsoft.com/office/drawing/2014/main" id="{7F5EAAED-E0C8-4110-A77E-DF533847BCF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5" name="Tinta 4">
              <a:extLst>
                <a:ext uri="{FF2B5EF4-FFF2-40B4-BE49-F238E27FC236}">
                  <a16:creationId xmlns:a16="http://schemas.microsoft.com/office/drawing/2014/main" id="{F30B0E5E-C027-44B1-A5DC-A3F5A17C61FD}"/>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6" name="Tinta 5">
              <a:extLst>
                <a:ext uri="{FF2B5EF4-FFF2-40B4-BE49-F238E27FC236}">
                  <a16:creationId xmlns:a16="http://schemas.microsoft.com/office/drawing/2014/main" id="{BA0CAD1D-B7DC-4EC8-8E40-64EB8FBC2F1B}"/>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7" name="Tinta 6">
              <a:extLst>
                <a:ext uri="{FF2B5EF4-FFF2-40B4-BE49-F238E27FC236}">
                  <a16:creationId xmlns:a16="http://schemas.microsoft.com/office/drawing/2014/main" id="{4FB4A3BB-8D13-44BE-B04B-9FE4D8F1AFDB}"/>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8" name="Tinta 7">
              <a:extLst>
                <a:ext uri="{FF2B5EF4-FFF2-40B4-BE49-F238E27FC236}">
                  <a16:creationId xmlns:a16="http://schemas.microsoft.com/office/drawing/2014/main" id="{B9028A4C-78B2-478A-AD7D-8159C74E26D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9" name="Tinta 8">
              <a:extLst>
                <a:ext uri="{FF2B5EF4-FFF2-40B4-BE49-F238E27FC236}">
                  <a16:creationId xmlns:a16="http://schemas.microsoft.com/office/drawing/2014/main" id="{3376D19B-1109-4319-927B-4D1E66377B22}"/>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0" name="Tinta 9">
              <a:extLst>
                <a:ext uri="{FF2B5EF4-FFF2-40B4-BE49-F238E27FC236}">
                  <a16:creationId xmlns:a16="http://schemas.microsoft.com/office/drawing/2014/main" id="{7C972395-0BBA-4507-AA0D-1FFA48983CFC}"/>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1" name="Tinta 10">
              <a:extLst>
                <a:ext uri="{FF2B5EF4-FFF2-40B4-BE49-F238E27FC236}">
                  <a16:creationId xmlns:a16="http://schemas.microsoft.com/office/drawing/2014/main" id="{F3FB8C66-5C5D-4C9A-83B9-8F7F43915726}"/>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 name="Tinta 11">
              <a:extLst>
                <a:ext uri="{FF2B5EF4-FFF2-40B4-BE49-F238E27FC236}">
                  <a16:creationId xmlns:a16="http://schemas.microsoft.com/office/drawing/2014/main" id="{0F0896FD-62E5-4F70-819F-0FF09D8CEDD3}"/>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 name="Tinta 12">
              <a:extLst>
                <a:ext uri="{FF2B5EF4-FFF2-40B4-BE49-F238E27FC236}">
                  <a16:creationId xmlns:a16="http://schemas.microsoft.com/office/drawing/2014/main" id="{A5F53308-9755-4C5E-8C2E-E4ACAC78453F}"/>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4" name="Tinta 13">
              <a:extLst>
                <a:ext uri="{FF2B5EF4-FFF2-40B4-BE49-F238E27FC236}">
                  <a16:creationId xmlns:a16="http://schemas.microsoft.com/office/drawing/2014/main" id="{0C228DBB-02E6-438D-9226-AA351ACA9774}"/>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5817</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5" name="Tinta 14">
              <a:extLst>
                <a:ext uri="{FF2B5EF4-FFF2-40B4-BE49-F238E27FC236}">
                  <a16:creationId xmlns:a16="http://schemas.microsoft.com/office/drawing/2014/main" id="{B6B329D6-C76C-4923-B03F-92DB82B0BCE8}"/>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5817</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6" name="Tinta 15">
              <a:extLst>
                <a:ext uri="{FF2B5EF4-FFF2-40B4-BE49-F238E27FC236}">
                  <a16:creationId xmlns:a16="http://schemas.microsoft.com/office/drawing/2014/main" id="{3A6EFD13-DD73-42AB-AA5E-ADCB25F30141}"/>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5817</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7" name="Tinta 16">
              <a:extLst>
                <a:ext uri="{FF2B5EF4-FFF2-40B4-BE49-F238E27FC236}">
                  <a16:creationId xmlns:a16="http://schemas.microsoft.com/office/drawing/2014/main" id="{00796AEF-7442-44C3-A6C7-517B70C2CC6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5817</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8" name="Tinta 17">
              <a:extLst>
                <a:ext uri="{FF2B5EF4-FFF2-40B4-BE49-F238E27FC236}">
                  <a16:creationId xmlns:a16="http://schemas.microsoft.com/office/drawing/2014/main" id="{34FF4216-560F-4E09-B394-6FA5C37E426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5817</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9" name="Tinta 18">
              <a:extLst>
                <a:ext uri="{FF2B5EF4-FFF2-40B4-BE49-F238E27FC236}">
                  <a16:creationId xmlns:a16="http://schemas.microsoft.com/office/drawing/2014/main" id="{B3AC83C0-6A06-4AE0-939A-2D1A5062EBF8}"/>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5817</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 name="Tinta 19">
              <a:extLst>
                <a:ext uri="{FF2B5EF4-FFF2-40B4-BE49-F238E27FC236}">
                  <a16:creationId xmlns:a16="http://schemas.microsoft.com/office/drawing/2014/main" id="{C558F44F-8F21-4169-86D1-3E6471D9AB4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1" name="Tinta 20">
              <a:extLst>
                <a:ext uri="{FF2B5EF4-FFF2-40B4-BE49-F238E27FC236}">
                  <a16:creationId xmlns:a16="http://schemas.microsoft.com/office/drawing/2014/main" id="{2EFCB7E4-55D5-46E7-A617-106EED997C6A}"/>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 name="Tinta 21">
              <a:extLst>
                <a:ext uri="{FF2B5EF4-FFF2-40B4-BE49-F238E27FC236}">
                  <a16:creationId xmlns:a16="http://schemas.microsoft.com/office/drawing/2014/main" id="{68ABFD9F-A9D3-4A4E-953B-29C066B6E893}"/>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3" name="Tinta 22">
              <a:extLst>
                <a:ext uri="{FF2B5EF4-FFF2-40B4-BE49-F238E27FC236}">
                  <a16:creationId xmlns:a16="http://schemas.microsoft.com/office/drawing/2014/main" id="{C9037200-E18B-484B-AF7D-09910B9749CC}"/>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4" name="Tinta 23">
              <a:extLst>
                <a:ext uri="{FF2B5EF4-FFF2-40B4-BE49-F238E27FC236}">
                  <a16:creationId xmlns:a16="http://schemas.microsoft.com/office/drawing/2014/main" id="{16CB1743-34BA-47F4-AA0B-B18F81F400FE}"/>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5" name="Tinta 24">
              <a:extLst>
                <a:ext uri="{FF2B5EF4-FFF2-40B4-BE49-F238E27FC236}">
                  <a16:creationId xmlns:a16="http://schemas.microsoft.com/office/drawing/2014/main" id="{33C9A3FC-621C-4E55-ACFB-7CE44470789E}"/>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6" name="Tinta 25">
              <a:extLst>
                <a:ext uri="{FF2B5EF4-FFF2-40B4-BE49-F238E27FC236}">
                  <a16:creationId xmlns:a16="http://schemas.microsoft.com/office/drawing/2014/main" id="{3B3B0012-B088-407E-91CE-A06F51467905}"/>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7" name="Tinta 26">
              <a:extLst>
                <a:ext uri="{FF2B5EF4-FFF2-40B4-BE49-F238E27FC236}">
                  <a16:creationId xmlns:a16="http://schemas.microsoft.com/office/drawing/2014/main" id="{C8AE5A36-98DA-4881-92FB-C07AEBB3BE8E}"/>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8" name="Tinta 27">
              <a:extLst>
                <a:ext uri="{FF2B5EF4-FFF2-40B4-BE49-F238E27FC236}">
                  <a16:creationId xmlns:a16="http://schemas.microsoft.com/office/drawing/2014/main" id="{163C812D-4F52-477E-A8C7-136C57790DEF}"/>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9" name="Tinta 28">
              <a:extLst>
                <a:ext uri="{FF2B5EF4-FFF2-40B4-BE49-F238E27FC236}">
                  <a16:creationId xmlns:a16="http://schemas.microsoft.com/office/drawing/2014/main" id="{FE28DF6F-8DA4-48F4-B019-DDEC0220D254}"/>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30" name="Tinta 29">
              <a:extLst>
                <a:ext uri="{FF2B5EF4-FFF2-40B4-BE49-F238E27FC236}">
                  <a16:creationId xmlns:a16="http://schemas.microsoft.com/office/drawing/2014/main" id="{ABDC92D0-2C30-4B4B-AE05-0D768F44BA0E}"/>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1" name="Tinta 30">
              <a:extLst>
                <a:ext uri="{FF2B5EF4-FFF2-40B4-BE49-F238E27FC236}">
                  <a16:creationId xmlns:a16="http://schemas.microsoft.com/office/drawing/2014/main" id="{46978E9F-350C-44E3-9204-DF98EB8D7D72}"/>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32" name="Tinta 31">
              <a:extLst>
                <a:ext uri="{FF2B5EF4-FFF2-40B4-BE49-F238E27FC236}">
                  <a16:creationId xmlns:a16="http://schemas.microsoft.com/office/drawing/2014/main" id="{251F5F8F-2555-4AC3-A8EE-1DDC0C34E6B8}"/>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3" name="Tinta 32">
              <a:extLst>
                <a:ext uri="{FF2B5EF4-FFF2-40B4-BE49-F238E27FC236}">
                  <a16:creationId xmlns:a16="http://schemas.microsoft.com/office/drawing/2014/main" id="{4B0CB624-0505-4964-B104-A28751D8D014}"/>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34" name="Tinta 33">
              <a:extLst>
                <a:ext uri="{FF2B5EF4-FFF2-40B4-BE49-F238E27FC236}">
                  <a16:creationId xmlns:a16="http://schemas.microsoft.com/office/drawing/2014/main" id="{18447466-DEE3-4AEC-A887-1BC1E1D4CC51}"/>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35" name="Tinta 34">
              <a:extLst>
                <a:ext uri="{FF2B5EF4-FFF2-40B4-BE49-F238E27FC236}">
                  <a16:creationId xmlns:a16="http://schemas.microsoft.com/office/drawing/2014/main" id="{99767CF8-187C-452F-BE0D-23FAC522668D}"/>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36" name="Tinta 35">
              <a:extLst>
                <a:ext uri="{FF2B5EF4-FFF2-40B4-BE49-F238E27FC236}">
                  <a16:creationId xmlns:a16="http://schemas.microsoft.com/office/drawing/2014/main" id="{96C67C08-7A31-4F06-A8DD-5B4C36D1D1F8}"/>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37" name="Tinta 36">
              <a:extLst>
                <a:ext uri="{FF2B5EF4-FFF2-40B4-BE49-F238E27FC236}">
                  <a16:creationId xmlns:a16="http://schemas.microsoft.com/office/drawing/2014/main" id="{2F9AF86D-8DC5-4AB4-AC4B-3D002AE2492F}"/>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38" name="Tinta 37">
              <a:extLst>
                <a:ext uri="{FF2B5EF4-FFF2-40B4-BE49-F238E27FC236}">
                  <a16:creationId xmlns:a16="http://schemas.microsoft.com/office/drawing/2014/main" id="{06BD6530-FE73-4CCD-A9C7-9186AB00A1BE}"/>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39" name="Tinta 38">
              <a:extLst>
                <a:ext uri="{FF2B5EF4-FFF2-40B4-BE49-F238E27FC236}">
                  <a16:creationId xmlns:a16="http://schemas.microsoft.com/office/drawing/2014/main" id="{1FA21FCD-961E-4306-8DD6-B81741DF6287}"/>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40" name="Tinta 39">
              <a:extLst>
                <a:ext uri="{FF2B5EF4-FFF2-40B4-BE49-F238E27FC236}">
                  <a16:creationId xmlns:a16="http://schemas.microsoft.com/office/drawing/2014/main" id="{E6603F3D-76C9-4EDA-8F79-21F1A86BDF2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41" name="Tinta 40">
              <a:extLst>
                <a:ext uri="{FF2B5EF4-FFF2-40B4-BE49-F238E27FC236}">
                  <a16:creationId xmlns:a16="http://schemas.microsoft.com/office/drawing/2014/main" id="{2F1EB35F-ADB0-4187-BED0-C285DEA8B9A4}"/>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42" name="Tinta 41">
              <a:extLst>
                <a:ext uri="{FF2B5EF4-FFF2-40B4-BE49-F238E27FC236}">
                  <a16:creationId xmlns:a16="http://schemas.microsoft.com/office/drawing/2014/main" id="{6B74A8B8-E384-48D7-91CB-B936EF5DBF1C}"/>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43" name="Tinta 42">
              <a:extLst>
                <a:ext uri="{FF2B5EF4-FFF2-40B4-BE49-F238E27FC236}">
                  <a16:creationId xmlns:a16="http://schemas.microsoft.com/office/drawing/2014/main" id="{B61336F3-A266-40FE-914E-6C416B06148B}"/>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44" name="Tinta 43">
              <a:extLst>
                <a:ext uri="{FF2B5EF4-FFF2-40B4-BE49-F238E27FC236}">
                  <a16:creationId xmlns:a16="http://schemas.microsoft.com/office/drawing/2014/main" id="{20DF882A-58B9-4329-8D32-FDE0740F699A}"/>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45" name="Tinta 44">
              <a:extLst>
                <a:ext uri="{FF2B5EF4-FFF2-40B4-BE49-F238E27FC236}">
                  <a16:creationId xmlns:a16="http://schemas.microsoft.com/office/drawing/2014/main" id="{E49ED524-A32A-428C-83B9-3E192235D2D2}"/>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46" name="Tinta 45">
              <a:extLst>
                <a:ext uri="{FF2B5EF4-FFF2-40B4-BE49-F238E27FC236}">
                  <a16:creationId xmlns:a16="http://schemas.microsoft.com/office/drawing/2014/main" id="{62C5B64C-AE70-4C24-A7B8-85220E6FC6EB}"/>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5817</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47" name="Tinta 46">
              <a:extLst>
                <a:ext uri="{FF2B5EF4-FFF2-40B4-BE49-F238E27FC236}">
                  <a16:creationId xmlns:a16="http://schemas.microsoft.com/office/drawing/2014/main" id="{15B35F4C-5B5F-4092-8741-066D9823021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5817</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8" name="Tinta 47">
              <a:extLst>
                <a:ext uri="{FF2B5EF4-FFF2-40B4-BE49-F238E27FC236}">
                  <a16:creationId xmlns:a16="http://schemas.microsoft.com/office/drawing/2014/main" id="{3DCB2627-61C3-473F-89B5-2286ABAAD511}"/>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5817</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49" name="Tinta 48">
              <a:extLst>
                <a:ext uri="{FF2B5EF4-FFF2-40B4-BE49-F238E27FC236}">
                  <a16:creationId xmlns:a16="http://schemas.microsoft.com/office/drawing/2014/main" id="{7D6FBEEC-3868-466D-9F94-435586FF6D3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5817</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50" name="Tinta 49">
              <a:extLst>
                <a:ext uri="{FF2B5EF4-FFF2-40B4-BE49-F238E27FC236}">
                  <a16:creationId xmlns:a16="http://schemas.microsoft.com/office/drawing/2014/main" id="{BCC32044-9760-4312-B059-B049537DE171}"/>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5817</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51" name="Tinta 50">
              <a:extLst>
                <a:ext uri="{FF2B5EF4-FFF2-40B4-BE49-F238E27FC236}">
                  <a16:creationId xmlns:a16="http://schemas.microsoft.com/office/drawing/2014/main" id="{65B9A4C1-640C-488B-A6C6-0D7D884BBEEF}"/>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5817</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52" name="Tinta 51">
              <a:extLst>
                <a:ext uri="{FF2B5EF4-FFF2-40B4-BE49-F238E27FC236}">
                  <a16:creationId xmlns:a16="http://schemas.microsoft.com/office/drawing/2014/main" id="{EB160B33-F172-4B5F-9765-7265CE27A8D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53" name="Tinta 52">
              <a:extLst>
                <a:ext uri="{FF2B5EF4-FFF2-40B4-BE49-F238E27FC236}">
                  <a16:creationId xmlns:a16="http://schemas.microsoft.com/office/drawing/2014/main" id="{2B5AD169-3E5C-465D-8453-747E1A73D692}"/>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54" name="Tinta 53">
              <a:extLst>
                <a:ext uri="{FF2B5EF4-FFF2-40B4-BE49-F238E27FC236}">
                  <a16:creationId xmlns:a16="http://schemas.microsoft.com/office/drawing/2014/main" id="{A1171C59-2B9D-4650-ACAB-87F836CE7416}"/>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55" name="Tinta 54">
              <a:extLst>
                <a:ext uri="{FF2B5EF4-FFF2-40B4-BE49-F238E27FC236}">
                  <a16:creationId xmlns:a16="http://schemas.microsoft.com/office/drawing/2014/main" id="{1B30F5AA-FBFD-4AB3-BB06-6D3E9C5F05A8}"/>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56" name="Tinta 55">
              <a:extLst>
                <a:ext uri="{FF2B5EF4-FFF2-40B4-BE49-F238E27FC236}">
                  <a16:creationId xmlns:a16="http://schemas.microsoft.com/office/drawing/2014/main" id="{E0A8D59B-454E-4453-8120-1E37B7A04933}"/>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57" name="Tinta 56">
              <a:extLst>
                <a:ext uri="{FF2B5EF4-FFF2-40B4-BE49-F238E27FC236}">
                  <a16:creationId xmlns:a16="http://schemas.microsoft.com/office/drawing/2014/main" id="{4954EEFF-2A9F-4D0A-B72D-607F3100EB7D}"/>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58" name="Tinta 57">
              <a:extLst>
                <a:ext uri="{FF2B5EF4-FFF2-40B4-BE49-F238E27FC236}">
                  <a16:creationId xmlns:a16="http://schemas.microsoft.com/office/drawing/2014/main" id="{CCC97C21-BE3F-4012-AD20-A99E1FAB04C2}"/>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59" name="Tinta 58">
              <a:extLst>
                <a:ext uri="{FF2B5EF4-FFF2-40B4-BE49-F238E27FC236}">
                  <a16:creationId xmlns:a16="http://schemas.microsoft.com/office/drawing/2014/main" id="{98C0930D-C48C-4854-B423-9757266A1E48}"/>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0" name="Tinta 59">
              <a:extLst>
                <a:ext uri="{FF2B5EF4-FFF2-40B4-BE49-F238E27FC236}">
                  <a16:creationId xmlns:a16="http://schemas.microsoft.com/office/drawing/2014/main" id="{D0695BDF-668B-442B-82F4-8427AAC7BE1C}"/>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61" name="Tinta 60">
              <a:extLst>
                <a:ext uri="{FF2B5EF4-FFF2-40B4-BE49-F238E27FC236}">
                  <a16:creationId xmlns:a16="http://schemas.microsoft.com/office/drawing/2014/main" id="{72D74021-1CC6-4F80-A8B4-21C3E152D758}"/>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62" name="Tinta 61">
              <a:extLst>
                <a:ext uri="{FF2B5EF4-FFF2-40B4-BE49-F238E27FC236}">
                  <a16:creationId xmlns:a16="http://schemas.microsoft.com/office/drawing/2014/main" id="{1AE1D6F9-8CD6-4749-A90D-ACB8CDD67836}"/>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63" name="Tinta 62">
              <a:extLst>
                <a:ext uri="{FF2B5EF4-FFF2-40B4-BE49-F238E27FC236}">
                  <a16:creationId xmlns:a16="http://schemas.microsoft.com/office/drawing/2014/main" id="{C68BCB32-8E10-4574-BB9E-AC660F73A557}"/>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64" name="Tinta 63">
              <a:extLst>
                <a:ext uri="{FF2B5EF4-FFF2-40B4-BE49-F238E27FC236}">
                  <a16:creationId xmlns:a16="http://schemas.microsoft.com/office/drawing/2014/main" id="{5B8243AC-6134-4401-AEA9-0F5B56FD53FC}"/>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65" name="Tinta 64">
              <a:extLst>
                <a:ext uri="{FF2B5EF4-FFF2-40B4-BE49-F238E27FC236}">
                  <a16:creationId xmlns:a16="http://schemas.microsoft.com/office/drawing/2014/main" id="{7825176A-BF73-46F3-BE5B-94AD9A6EDD2E}"/>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wsDr>
</file>

<file path=xl/drawings/drawing8.xml><?xml version="1.0" encoding="utf-8"?>
<xdr:wsDr xmlns:xdr="http://schemas.openxmlformats.org/drawingml/2006/spreadsheetDrawing" xmlns:a="http://schemas.openxmlformats.org/drawingml/2006/main">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id="{D3A28850-9D01-4EC1-AFC2-CCF518264300}"/>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3" name="Tinta 2">
              <a:extLst>
                <a:ext uri="{FF2B5EF4-FFF2-40B4-BE49-F238E27FC236}">
                  <a16:creationId xmlns:a16="http://schemas.microsoft.com/office/drawing/2014/main" id="{129A4323-F6E8-4B66-9761-FA6584EB863A}"/>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4" name="Tinta 3">
              <a:extLst>
                <a:ext uri="{FF2B5EF4-FFF2-40B4-BE49-F238E27FC236}">
                  <a16:creationId xmlns:a16="http://schemas.microsoft.com/office/drawing/2014/main" id="{CFB5C527-1B84-4E2C-BAE8-6070DBFE01B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5" name="Tinta 4">
              <a:extLst>
                <a:ext uri="{FF2B5EF4-FFF2-40B4-BE49-F238E27FC236}">
                  <a16:creationId xmlns:a16="http://schemas.microsoft.com/office/drawing/2014/main" id="{E489BEF6-D4B4-42B9-AE73-EE9F8396A721}"/>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6" name="Tinta 5">
              <a:extLst>
                <a:ext uri="{FF2B5EF4-FFF2-40B4-BE49-F238E27FC236}">
                  <a16:creationId xmlns:a16="http://schemas.microsoft.com/office/drawing/2014/main" id="{E0D78953-E61B-44EF-8641-CE1C7722CECA}"/>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7" name="Tinta 6">
              <a:extLst>
                <a:ext uri="{FF2B5EF4-FFF2-40B4-BE49-F238E27FC236}">
                  <a16:creationId xmlns:a16="http://schemas.microsoft.com/office/drawing/2014/main" id="{879C626E-CFF3-4564-AAAE-C89CB9B1CE2C}"/>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8" name="Tinta 7">
              <a:extLst>
                <a:ext uri="{FF2B5EF4-FFF2-40B4-BE49-F238E27FC236}">
                  <a16:creationId xmlns:a16="http://schemas.microsoft.com/office/drawing/2014/main" id="{AA5A63B6-94EE-4479-A996-BE960FA6251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9" name="Tinta 8">
              <a:extLst>
                <a:ext uri="{FF2B5EF4-FFF2-40B4-BE49-F238E27FC236}">
                  <a16:creationId xmlns:a16="http://schemas.microsoft.com/office/drawing/2014/main" id="{064A36CF-978E-4B39-A67D-F4E467663457}"/>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0" name="Tinta 9">
              <a:extLst>
                <a:ext uri="{FF2B5EF4-FFF2-40B4-BE49-F238E27FC236}">
                  <a16:creationId xmlns:a16="http://schemas.microsoft.com/office/drawing/2014/main" id="{0AFE88DA-BC81-4512-8AB6-9555849555B5}"/>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1" name="Tinta 10">
              <a:extLst>
                <a:ext uri="{FF2B5EF4-FFF2-40B4-BE49-F238E27FC236}">
                  <a16:creationId xmlns:a16="http://schemas.microsoft.com/office/drawing/2014/main" id="{10682E05-CDD7-48E7-9689-17B071135F8F}"/>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 name="Tinta 11">
              <a:extLst>
                <a:ext uri="{FF2B5EF4-FFF2-40B4-BE49-F238E27FC236}">
                  <a16:creationId xmlns:a16="http://schemas.microsoft.com/office/drawing/2014/main" id="{022DB998-E3DF-4D4C-BB5A-5BE6174833AB}"/>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 name="Tinta 12">
              <a:extLst>
                <a:ext uri="{FF2B5EF4-FFF2-40B4-BE49-F238E27FC236}">
                  <a16:creationId xmlns:a16="http://schemas.microsoft.com/office/drawing/2014/main" id="{0CF7AD10-DA6B-4DA3-97A2-6DF0B332AAEF}"/>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4" name="Tinta 13">
              <a:extLst>
                <a:ext uri="{FF2B5EF4-FFF2-40B4-BE49-F238E27FC236}">
                  <a16:creationId xmlns:a16="http://schemas.microsoft.com/office/drawing/2014/main" id="{733D3524-3138-4E3E-A8C1-A9207310F4C3}"/>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15602</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5" name="Tinta 14">
              <a:extLst>
                <a:ext uri="{FF2B5EF4-FFF2-40B4-BE49-F238E27FC236}">
                  <a16:creationId xmlns:a16="http://schemas.microsoft.com/office/drawing/2014/main" id="{209092D5-FF26-40D2-B65E-6CACE8D83D64}"/>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15602</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6" name="Tinta 15">
              <a:extLst>
                <a:ext uri="{FF2B5EF4-FFF2-40B4-BE49-F238E27FC236}">
                  <a16:creationId xmlns:a16="http://schemas.microsoft.com/office/drawing/2014/main" id="{FBAF0D0D-5B45-4E32-B9AD-F1E5AE933167}"/>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15602</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7" name="Tinta 16">
              <a:extLst>
                <a:ext uri="{FF2B5EF4-FFF2-40B4-BE49-F238E27FC236}">
                  <a16:creationId xmlns:a16="http://schemas.microsoft.com/office/drawing/2014/main" id="{40830AAB-9890-4A6C-837B-4FD757F8374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15602</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8" name="Tinta 17">
              <a:extLst>
                <a:ext uri="{FF2B5EF4-FFF2-40B4-BE49-F238E27FC236}">
                  <a16:creationId xmlns:a16="http://schemas.microsoft.com/office/drawing/2014/main" id="{191406DE-33BD-4CFD-AF56-EDBC2D005379}"/>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15602</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9" name="Tinta 18">
              <a:extLst>
                <a:ext uri="{FF2B5EF4-FFF2-40B4-BE49-F238E27FC236}">
                  <a16:creationId xmlns:a16="http://schemas.microsoft.com/office/drawing/2014/main" id="{C3BC51D2-E0CD-4A4C-8488-2CDB45C16BD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15602</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 name="Tinta 19">
              <a:extLst>
                <a:ext uri="{FF2B5EF4-FFF2-40B4-BE49-F238E27FC236}">
                  <a16:creationId xmlns:a16="http://schemas.microsoft.com/office/drawing/2014/main" id="{C5902044-6638-4731-9575-04E7CB4B199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1" name="Tinta 20">
              <a:extLst>
                <a:ext uri="{FF2B5EF4-FFF2-40B4-BE49-F238E27FC236}">
                  <a16:creationId xmlns:a16="http://schemas.microsoft.com/office/drawing/2014/main" id="{35A45AFD-BD7A-4A05-A73F-6DE8DC47E920}"/>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 name="Tinta 21">
              <a:extLst>
                <a:ext uri="{FF2B5EF4-FFF2-40B4-BE49-F238E27FC236}">
                  <a16:creationId xmlns:a16="http://schemas.microsoft.com/office/drawing/2014/main" id="{C468E396-E6A0-4745-8E77-456763FE2908}"/>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3" name="Tinta 22">
              <a:extLst>
                <a:ext uri="{FF2B5EF4-FFF2-40B4-BE49-F238E27FC236}">
                  <a16:creationId xmlns:a16="http://schemas.microsoft.com/office/drawing/2014/main" id="{1AD9E23D-4D32-4E73-872F-2DB98797478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4" name="Tinta 23">
              <a:extLst>
                <a:ext uri="{FF2B5EF4-FFF2-40B4-BE49-F238E27FC236}">
                  <a16:creationId xmlns:a16="http://schemas.microsoft.com/office/drawing/2014/main" id="{8F867D64-C5B5-49A2-9C24-E343C45BE0C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5" name="Tinta 24">
              <a:extLst>
                <a:ext uri="{FF2B5EF4-FFF2-40B4-BE49-F238E27FC236}">
                  <a16:creationId xmlns:a16="http://schemas.microsoft.com/office/drawing/2014/main" id="{9B50D226-863B-455C-8E53-865D9D5CB72F}"/>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6" name="Tinta 25">
              <a:extLst>
                <a:ext uri="{FF2B5EF4-FFF2-40B4-BE49-F238E27FC236}">
                  <a16:creationId xmlns:a16="http://schemas.microsoft.com/office/drawing/2014/main" id="{A53FCB26-8BD7-4AEC-A89C-73D89618AE98}"/>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7" name="Tinta 26">
              <a:extLst>
                <a:ext uri="{FF2B5EF4-FFF2-40B4-BE49-F238E27FC236}">
                  <a16:creationId xmlns:a16="http://schemas.microsoft.com/office/drawing/2014/main" id="{032729C3-DC41-436A-BCF8-3ABB82F9C3D4}"/>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8" name="Tinta 27">
              <a:extLst>
                <a:ext uri="{FF2B5EF4-FFF2-40B4-BE49-F238E27FC236}">
                  <a16:creationId xmlns:a16="http://schemas.microsoft.com/office/drawing/2014/main" id="{02635EC7-5FAC-4585-B3A7-2A5E2131A208}"/>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9" name="Tinta 28">
              <a:extLst>
                <a:ext uri="{FF2B5EF4-FFF2-40B4-BE49-F238E27FC236}">
                  <a16:creationId xmlns:a16="http://schemas.microsoft.com/office/drawing/2014/main" id="{4B6D92E1-C093-4EDC-8126-18127A2D1657}"/>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30" name="Tinta 29">
              <a:extLst>
                <a:ext uri="{FF2B5EF4-FFF2-40B4-BE49-F238E27FC236}">
                  <a16:creationId xmlns:a16="http://schemas.microsoft.com/office/drawing/2014/main" id="{F6E34CC6-C507-4680-AE7B-B3DAB5486477}"/>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1" name="Tinta 30">
              <a:extLst>
                <a:ext uri="{FF2B5EF4-FFF2-40B4-BE49-F238E27FC236}">
                  <a16:creationId xmlns:a16="http://schemas.microsoft.com/office/drawing/2014/main" id="{ED8837EF-3BAA-47DD-A604-00AEC554D2CD}"/>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32" name="Tinta 31">
              <a:extLst>
                <a:ext uri="{FF2B5EF4-FFF2-40B4-BE49-F238E27FC236}">
                  <a16:creationId xmlns:a16="http://schemas.microsoft.com/office/drawing/2014/main" id="{82D2AF07-CFB4-4539-A054-6A52579C541C}"/>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3" name="Tinta 32">
              <a:extLst>
                <a:ext uri="{FF2B5EF4-FFF2-40B4-BE49-F238E27FC236}">
                  <a16:creationId xmlns:a16="http://schemas.microsoft.com/office/drawing/2014/main" id="{53D17C29-7B5A-4235-89BD-EB09F59BAE96}"/>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34" name="Tinta 33">
              <a:extLst>
                <a:ext uri="{FF2B5EF4-FFF2-40B4-BE49-F238E27FC236}">
                  <a16:creationId xmlns:a16="http://schemas.microsoft.com/office/drawing/2014/main" id="{BA89196E-9082-4876-9D72-1D011E095C5F}"/>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35" name="Tinta 34">
              <a:extLst>
                <a:ext uri="{FF2B5EF4-FFF2-40B4-BE49-F238E27FC236}">
                  <a16:creationId xmlns:a16="http://schemas.microsoft.com/office/drawing/2014/main" id="{D35C91BB-858F-4AE8-B3F2-643436CD2FF1}"/>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36" name="Tinta 35">
              <a:extLst>
                <a:ext uri="{FF2B5EF4-FFF2-40B4-BE49-F238E27FC236}">
                  <a16:creationId xmlns:a16="http://schemas.microsoft.com/office/drawing/2014/main" id="{0E3CEA51-B19F-4BC3-8F41-AA3FABDE556D}"/>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37" name="Tinta 36">
              <a:extLst>
                <a:ext uri="{FF2B5EF4-FFF2-40B4-BE49-F238E27FC236}">
                  <a16:creationId xmlns:a16="http://schemas.microsoft.com/office/drawing/2014/main" id="{D3D2F275-39EA-4A6F-AE21-E06C4B193945}"/>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38" name="Tinta 37">
              <a:extLst>
                <a:ext uri="{FF2B5EF4-FFF2-40B4-BE49-F238E27FC236}">
                  <a16:creationId xmlns:a16="http://schemas.microsoft.com/office/drawing/2014/main" id="{62B9E711-CFC6-4AE0-BF85-6A97BEFC18AE}"/>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39" name="Tinta 38">
              <a:extLst>
                <a:ext uri="{FF2B5EF4-FFF2-40B4-BE49-F238E27FC236}">
                  <a16:creationId xmlns:a16="http://schemas.microsoft.com/office/drawing/2014/main" id="{9DC801D6-DAA0-407C-AA31-553DBE422504}"/>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40" name="Tinta 39">
              <a:extLst>
                <a:ext uri="{FF2B5EF4-FFF2-40B4-BE49-F238E27FC236}">
                  <a16:creationId xmlns:a16="http://schemas.microsoft.com/office/drawing/2014/main" id="{36AB0526-9FC4-4A8D-9A4D-3489153DB35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41" name="Tinta 40">
              <a:extLst>
                <a:ext uri="{FF2B5EF4-FFF2-40B4-BE49-F238E27FC236}">
                  <a16:creationId xmlns:a16="http://schemas.microsoft.com/office/drawing/2014/main" id="{DB3881A6-2AE3-483F-B89F-DDE4DF820DF1}"/>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42" name="Tinta 41">
              <a:extLst>
                <a:ext uri="{FF2B5EF4-FFF2-40B4-BE49-F238E27FC236}">
                  <a16:creationId xmlns:a16="http://schemas.microsoft.com/office/drawing/2014/main" id="{97C9F6FA-5C6E-4263-9152-8AE9238A5DB6}"/>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43" name="Tinta 42">
              <a:extLst>
                <a:ext uri="{FF2B5EF4-FFF2-40B4-BE49-F238E27FC236}">
                  <a16:creationId xmlns:a16="http://schemas.microsoft.com/office/drawing/2014/main" id="{0782A527-5DEE-4BF4-9FF9-C44F8ED88815}"/>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44" name="Tinta 43">
              <a:extLst>
                <a:ext uri="{FF2B5EF4-FFF2-40B4-BE49-F238E27FC236}">
                  <a16:creationId xmlns:a16="http://schemas.microsoft.com/office/drawing/2014/main" id="{A45157D2-F0F2-47E5-B142-2B9DD85B5285}"/>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45" name="Tinta 44">
              <a:extLst>
                <a:ext uri="{FF2B5EF4-FFF2-40B4-BE49-F238E27FC236}">
                  <a16:creationId xmlns:a16="http://schemas.microsoft.com/office/drawing/2014/main" id="{5BFC3B3E-5962-46AE-8912-CC0E91BB0763}"/>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46" name="Tinta 45">
              <a:extLst>
                <a:ext uri="{FF2B5EF4-FFF2-40B4-BE49-F238E27FC236}">
                  <a16:creationId xmlns:a16="http://schemas.microsoft.com/office/drawing/2014/main" id="{811ECC37-9C27-4F3C-A509-A7C9B6A90C25}"/>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15602</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47" name="Tinta 46">
              <a:extLst>
                <a:ext uri="{FF2B5EF4-FFF2-40B4-BE49-F238E27FC236}">
                  <a16:creationId xmlns:a16="http://schemas.microsoft.com/office/drawing/2014/main" id="{23F1F585-4D04-4B82-BA1C-097406BDAC7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15602</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8" name="Tinta 47">
              <a:extLst>
                <a:ext uri="{FF2B5EF4-FFF2-40B4-BE49-F238E27FC236}">
                  <a16:creationId xmlns:a16="http://schemas.microsoft.com/office/drawing/2014/main" id="{0A715829-BDBD-421D-BE98-EA07DF5DE7D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15602</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49" name="Tinta 48">
              <a:extLst>
                <a:ext uri="{FF2B5EF4-FFF2-40B4-BE49-F238E27FC236}">
                  <a16:creationId xmlns:a16="http://schemas.microsoft.com/office/drawing/2014/main" id="{9A45D9C5-2901-4E06-A62A-5BAAE0DD0437}"/>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15602</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50" name="Tinta 49">
              <a:extLst>
                <a:ext uri="{FF2B5EF4-FFF2-40B4-BE49-F238E27FC236}">
                  <a16:creationId xmlns:a16="http://schemas.microsoft.com/office/drawing/2014/main" id="{F1F75DAA-5A2F-40B6-A15C-74BCC223E487}"/>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15602</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51" name="Tinta 50">
              <a:extLst>
                <a:ext uri="{FF2B5EF4-FFF2-40B4-BE49-F238E27FC236}">
                  <a16:creationId xmlns:a16="http://schemas.microsoft.com/office/drawing/2014/main" id="{D7C60526-A88F-415C-BA45-9D3C38BEC3CF}"/>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15602</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52" name="Tinta 51">
              <a:extLst>
                <a:ext uri="{FF2B5EF4-FFF2-40B4-BE49-F238E27FC236}">
                  <a16:creationId xmlns:a16="http://schemas.microsoft.com/office/drawing/2014/main" id="{91BA3836-2BB2-4B6E-AA6A-8234AD200A5E}"/>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53" name="Tinta 52">
              <a:extLst>
                <a:ext uri="{FF2B5EF4-FFF2-40B4-BE49-F238E27FC236}">
                  <a16:creationId xmlns:a16="http://schemas.microsoft.com/office/drawing/2014/main" id="{A7C9E472-0B3C-41FD-A242-36B7BC531339}"/>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54" name="Tinta 53">
              <a:extLst>
                <a:ext uri="{FF2B5EF4-FFF2-40B4-BE49-F238E27FC236}">
                  <a16:creationId xmlns:a16="http://schemas.microsoft.com/office/drawing/2014/main" id="{EC318A1D-DB29-4D69-BEF0-FB080F937898}"/>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55" name="Tinta 54">
              <a:extLst>
                <a:ext uri="{FF2B5EF4-FFF2-40B4-BE49-F238E27FC236}">
                  <a16:creationId xmlns:a16="http://schemas.microsoft.com/office/drawing/2014/main" id="{69422BA5-470C-4744-A9FD-C9DC6079C93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56" name="Tinta 55">
              <a:extLst>
                <a:ext uri="{FF2B5EF4-FFF2-40B4-BE49-F238E27FC236}">
                  <a16:creationId xmlns:a16="http://schemas.microsoft.com/office/drawing/2014/main" id="{D4D905C9-0D14-4C50-8FB1-952F98EE57A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57" name="Tinta 56">
              <a:extLst>
                <a:ext uri="{FF2B5EF4-FFF2-40B4-BE49-F238E27FC236}">
                  <a16:creationId xmlns:a16="http://schemas.microsoft.com/office/drawing/2014/main" id="{04DE3C25-B567-4807-B570-88D1D23A1304}"/>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58" name="Tinta 57">
              <a:extLst>
                <a:ext uri="{FF2B5EF4-FFF2-40B4-BE49-F238E27FC236}">
                  <a16:creationId xmlns:a16="http://schemas.microsoft.com/office/drawing/2014/main" id="{7E34EB00-B958-4AE4-A812-AD16E9FC97BA}"/>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59" name="Tinta 58">
              <a:extLst>
                <a:ext uri="{FF2B5EF4-FFF2-40B4-BE49-F238E27FC236}">
                  <a16:creationId xmlns:a16="http://schemas.microsoft.com/office/drawing/2014/main" id="{5679C479-8BB6-4069-ADF0-F17DAE080EBB}"/>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0" name="Tinta 59">
              <a:extLst>
                <a:ext uri="{FF2B5EF4-FFF2-40B4-BE49-F238E27FC236}">
                  <a16:creationId xmlns:a16="http://schemas.microsoft.com/office/drawing/2014/main" id="{C9811EAE-E6A5-4E25-8FCE-BAA42A21D9F9}"/>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61" name="Tinta 60">
              <a:extLst>
                <a:ext uri="{FF2B5EF4-FFF2-40B4-BE49-F238E27FC236}">
                  <a16:creationId xmlns:a16="http://schemas.microsoft.com/office/drawing/2014/main" id="{4671DFEF-1A28-4521-804C-3C1E1338476B}"/>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62" name="Tinta 61">
              <a:extLst>
                <a:ext uri="{FF2B5EF4-FFF2-40B4-BE49-F238E27FC236}">
                  <a16:creationId xmlns:a16="http://schemas.microsoft.com/office/drawing/2014/main" id="{C6757F39-EE58-4D8C-A40D-2D0635950BEB}"/>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63" name="Tinta 62">
              <a:extLst>
                <a:ext uri="{FF2B5EF4-FFF2-40B4-BE49-F238E27FC236}">
                  <a16:creationId xmlns:a16="http://schemas.microsoft.com/office/drawing/2014/main" id="{C0263B55-BAF9-4BAE-85EB-0C94C12B33E3}"/>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64" name="Tinta 63">
              <a:extLst>
                <a:ext uri="{FF2B5EF4-FFF2-40B4-BE49-F238E27FC236}">
                  <a16:creationId xmlns:a16="http://schemas.microsoft.com/office/drawing/2014/main" id="{48299337-91E1-4BDE-B2E3-B7EFE6988CB5}"/>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65" name="Tinta 64">
              <a:extLst>
                <a:ext uri="{FF2B5EF4-FFF2-40B4-BE49-F238E27FC236}">
                  <a16:creationId xmlns:a16="http://schemas.microsoft.com/office/drawing/2014/main" id="{28CF02AB-90E3-4378-8328-CEF580E11798}"/>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wsDr>
</file>

<file path=xl/drawings/drawing9.xml><?xml version="1.0" encoding="utf-8"?>
<xdr:wsDr xmlns:xdr="http://schemas.openxmlformats.org/drawingml/2006/spreadsheetDrawing" xmlns:a="http://schemas.openxmlformats.org/drawingml/2006/main">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id="{CDE59611-A6C4-4ED0-A8B6-B308E8965864}"/>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3" name="Tinta 2">
              <a:extLst>
                <a:ext uri="{FF2B5EF4-FFF2-40B4-BE49-F238E27FC236}">
                  <a16:creationId xmlns:a16="http://schemas.microsoft.com/office/drawing/2014/main" id="{D3125180-5C0C-41EC-8FE2-BB87100EE400}"/>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4" name="Tinta 3">
              <a:extLst>
                <a:ext uri="{FF2B5EF4-FFF2-40B4-BE49-F238E27FC236}">
                  <a16:creationId xmlns:a16="http://schemas.microsoft.com/office/drawing/2014/main" id="{2A34AA0B-6AE1-433F-BAAF-815AB4258A77}"/>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5" name="Tinta 4">
              <a:extLst>
                <a:ext uri="{FF2B5EF4-FFF2-40B4-BE49-F238E27FC236}">
                  <a16:creationId xmlns:a16="http://schemas.microsoft.com/office/drawing/2014/main" id="{B8BD5D45-0402-4855-81C9-C29C19DB094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6" name="Tinta 5">
              <a:extLst>
                <a:ext uri="{FF2B5EF4-FFF2-40B4-BE49-F238E27FC236}">
                  <a16:creationId xmlns:a16="http://schemas.microsoft.com/office/drawing/2014/main" id="{11FE095B-74DB-47CD-A764-AA26BB7E2E25}"/>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7" name="Tinta 6">
              <a:extLst>
                <a:ext uri="{FF2B5EF4-FFF2-40B4-BE49-F238E27FC236}">
                  <a16:creationId xmlns:a16="http://schemas.microsoft.com/office/drawing/2014/main" id="{4616E55C-A1C1-4D04-A242-1C6B0D723B78}"/>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8" name="Tinta 7">
              <a:extLst>
                <a:ext uri="{FF2B5EF4-FFF2-40B4-BE49-F238E27FC236}">
                  <a16:creationId xmlns:a16="http://schemas.microsoft.com/office/drawing/2014/main" id="{5C5500CD-7EA9-4D94-AA98-0B1D14BF7419}"/>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9" name="Tinta 8">
              <a:extLst>
                <a:ext uri="{FF2B5EF4-FFF2-40B4-BE49-F238E27FC236}">
                  <a16:creationId xmlns:a16="http://schemas.microsoft.com/office/drawing/2014/main" id="{09ED491C-B9A5-4A3A-8B13-29294BAA7B93}"/>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0" name="Tinta 9">
              <a:extLst>
                <a:ext uri="{FF2B5EF4-FFF2-40B4-BE49-F238E27FC236}">
                  <a16:creationId xmlns:a16="http://schemas.microsoft.com/office/drawing/2014/main" id="{BA170BF2-F226-420C-9721-1CD5234DBAF6}"/>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1" name="Tinta 10">
              <a:extLst>
                <a:ext uri="{FF2B5EF4-FFF2-40B4-BE49-F238E27FC236}">
                  <a16:creationId xmlns:a16="http://schemas.microsoft.com/office/drawing/2014/main" id="{2BB8080C-7AF0-47B9-AC40-FF59F81C989F}"/>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 name="Tinta 11">
              <a:extLst>
                <a:ext uri="{FF2B5EF4-FFF2-40B4-BE49-F238E27FC236}">
                  <a16:creationId xmlns:a16="http://schemas.microsoft.com/office/drawing/2014/main" id="{774A22FB-6FB0-4E8F-870F-649F83A9A7F2}"/>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 name="Tinta 12">
              <a:extLst>
                <a:ext uri="{FF2B5EF4-FFF2-40B4-BE49-F238E27FC236}">
                  <a16:creationId xmlns:a16="http://schemas.microsoft.com/office/drawing/2014/main" id="{2407951F-02F8-4F1B-805A-D4E61BAC0937}"/>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4" name="Tinta 13">
              <a:extLst>
                <a:ext uri="{FF2B5EF4-FFF2-40B4-BE49-F238E27FC236}">
                  <a16:creationId xmlns:a16="http://schemas.microsoft.com/office/drawing/2014/main" id="{F23A5F63-3F23-4902-BAFA-4F43659835FD}"/>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5" name="Tinta 14">
              <a:extLst>
                <a:ext uri="{FF2B5EF4-FFF2-40B4-BE49-F238E27FC236}">
                  <a16:creationId xmlns:a16="http://schemas.microsoft.com/office/drawing/2014/main" id="{10CA8B41-07F9-4C79-8C6B-F6D347E6C23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6" name="Tinta 15">
              <a:extLst>
                <a:ext uri="{FF2B5EF4-FFF2-40B4-BE49-F238E27FC236}">
                  <a16:creationId xmlns:a16="http://schemas.microsoft.com/office/drawing/2014/main" id="{E6DB44A2-589F-4638-A9EF-409BC9976723}"/>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7" name="Tinta 16">
              <a:extLst>
                <a:ext uri="{FF2B5EF4-FFF2-40B4-BE49-F238E27FC236}">
                  <a16:creationId xmlns:a16="http://schemas.microsoft.com/office/drawing/2014/main" id="{90B3AE83-0684-4C3F-8710-414B63AEB9E1}"/>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8" name="Tinta 17">
              <a:extLst>
                <a:ext uri="{FF2B5EF4-FFF2-40B4-BE49-F238E27FC236}">
                  <a16:creationId xmlns:a16="http://schemas.microsoft.com/office/drawing/2014/main" id="{80C6EAF5-136B-436C-ADC0-977698334570}"/>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9" name="Tinta 18">
              <a:extLst>
                <a:ext uri="{FF2B5EF4-FFF2-40B4-BE49-F238E27FC236}">
                  <a16:creationId xmlns:a16="http://schemas.microsoft.com/office/drawing/2014/main" id="{05A2D313-0D6C-403A-969B-349188A06208}"/>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 name="Tinta 19">
              <a:extLst>
                <a:ext uri="{FF2B5EF4-FFF2-40B4-BE49-F238E27FC236}">
                  <a16:creationId xmlns:a16="http://schemas.microsoft.com/office/drawing/2014/main" id="{665A60BE-A4B8-4818-BEE9-3D25DFB108AA}"/>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1" name="Tinta 20">
              <a:extLst>
                <a:ext uri="{FF2B5EF4-FFF2-40B4-BE49-F238E27FC236}">
                  <a16:creationId xmlns:a16="http://schemas.microsoft.com/office/drawing/2014/main" id="{DF2D21DD-6530-40A1-964C-9D8BE0720651}"/>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 name="Tinta 21">
              <a:extLst>
                <a:ext uri="{FF2B5EF4-FFF2-40B4-BE49-F238E27FC236}">
                  <a16:creationId xmlns:a16="http://schemas.microsoft.com/office/drawing/2014/main" id="{E8ED7E84-ADCD-4A4A-8605-8C7E810F545F}"/>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3" name="Tinta 22">
              <a:extLst>
                <a:ext uri="{FF2B5EF4-FFF2-40B4-BE49-F238E27FC236}">
                  <a16:creationId xmlns:a16="http://schemas.microsoft.com/office/drawing/2014/main" id="{0BDD5FBC-5673-4C23-9A55-E9A1ADD97E0A}"/>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4" name="Tinta 23">
              <a:extLst>
                <a:ext uri="{FF2B5EF4-FFF2-40B4-BE49-F238E27FC236}">
                  <a16:creationId xmlns:a16="http://schemas.microsoft.com/office/drawing/2014/main" id="{713449B2-C46C-47F9-BE2D-0A8AF280C384}"/>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5" name="Tinta 24">
              <a:extLst>
                <a:ext uri="{FF2B5EF4-FFF2-40B4-BE49-F238E27FC236}">
                  <a16:creationId xmlns:a16="http://schemas.microsoft.com/office/drawing/2014/main" id="{89DE87C5-68BC-4B90-A4A3-CF133942525F}"/>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6" name="Tinta 25">
              <a:extLst>
                <a:ext uri="{FF2B5EF4-FFF2-40B4-BE49-F238E27FC236}">
                  <a16:creationId xmlns:a16="http://schemas.microsoft.com/office/drawing/2014/main" id="{56B520AB-C639-450F-82DC-42EADD834EA5}"/>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7" name="Tinta 26">
              <a:extLst>
                <a:ext uri="{FF2B5EF4-FFF2-40B4-BE49-F238E27FC236}">
                  <a16:creationId xmlns:a16="http://schemas.microsoft.com/office/drawing/2014/main" id="{4E4B3203-421B-4406-85BA-8E529E422E2A}"/>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8" name="Tinta 27">
              <a:extLst>
                <a:ext uri="{FF2B5EF4-FFF2-40B4-BE49-F238E27FC236}">
                  <a16:creationId xmlns:a16="http://schemas.microsoft.com/office/drawing/2014/main" id="{E705C0AE-291A-4748-88A1-361075094420}"/>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9" name="Tinta 28">
              <a:extLst>
                <a:ext uri="{FF2B5EF4-FFF2-40B4-BE49-F238E27FC236}">
                  <a16:creationId xmlns:a16="http://schemas.microsoft.com/office/drawing/2014/main" id="{3789E655-74AD-4E66-ABD3-C42556BE6515}"/>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30" name="Tinta 29">
              <a:extLst>
                <a:ext uri="{FF2B5EF4-FFF2-40B4-BE49-F238E27FC236}">
                  <a16:creationId xmlns:a16="http://schemas.microsoft.com/office/drawing/2014/main" id="{28DCC87C-EDA3-4816-946D-36A5B017C90B}"/>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1" name="Tinta 30">
              <a:extLst>
                <a:ext uri="{FF2B5EF4-FFF2-40B4-BE49-F238E27FC236}">
                  <a16:creationId xmlns:a16="http://schemas.microsoft.com/office/drawing/2014/main" id="{7240000E-D8F7-48E3-A40F-7468EC5DD3BB}"/>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32" name="Tinta 31">
              <a:extLst>
                <a:ext uri="{FF2B5EF4-FFF2-40B4-BE49-F238E27FC236}">
                  <a16:creationId xmlns:a16="http://schemas.microsoft.com/office/drawing/2014/main" id="{42DD48DB-4A7D-4C98-9AA7-F86FECC1067E}"/>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3" name="Tinta 32">
              <a:extLst>
                <a:ext uri="{FF2B5EF4-FFF2-40B4-BE49-F238E27FC236}">
                  <a16:creationId xmlns:a16="http://schemas.microsoft.com/office/drawing/2014/main" id="{D0B28B16-685A-49F7-BB79-CD588A12B733}"/>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34" name="Tinta 33">
              <a:extLst>
                <a:ext uri="{FF2B5EF4-FFF2-40B4-BE49-F238E27FC236}">
                  <a16:creationId xmlns:a16="http://schemas.microsoft.com/office/drawing/2014/main" id="{8FA1D502-F534-4348-99A6-02D8672EF230}"/>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35" name="Tinta 34">
              <a:extLst>
                <a:ext uri="{FF2B5EF4-FFF2-40B4-BE49-F238E27FC236}">
                  <a16:creationId xmlns:a16="http://schemas.microsoft.com/office/drawing/2014/main" id="{84B90F49-B704-4651-9559-33D98A3FC944}"/>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36" name="Tinta 35">
              <a:extLst>
                <a:ext uri="{FF2B5EF4-FFF2-40B4-BE49-F238E27FC236}">
                  <a16:creationId xmlns:a16="http://schemas.microsoft.com/office/drawing/2014/main" id="{56B5C635-264D-469B-A826-F640ABBDF1E4}"/>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37" name="Tinta 36">
              <a:extLst>
                <a:ext uri="{FF2B5EF4-FFF2-40B4-BE49-F238E27FC236}">
                  <a16:creationId xmlns:a16="http://schemas.microsoft.com/office/drawing/2014/main" id="{5F08C979-5CA6-41E4-BCDB-6A682448E150}"/>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38" name="Tinta 37">
              <a:extLst>
                <a:ext uri="{FF2B5EF4-FFF2-40B4-BE49-F238E27FC236}">
                  <a16:creationId xmlns:a16="http://schemas.microsoft.com/office/drawing/2014/main" id="{E8158548-A4C4-49A8-8B5A-647BCCAF464C}"/>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39" name="Tinta 38">
              <a:extLst>
                <a:ext uri="{FF2B5EF4-FFF2-40B4-BE49-F238E27FC236}">
                  <a16:creationId xmlns:a16="http://schemas.microsoft.com/office/drawing/2014/main" id="{94FC5C88-2C69-4480-95D3-4018A689657E}"/>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40" name="Tinta 39">
              <a:extLst>
                <a:ext uri="{FF2B5EF4-FFF2-40B4-BE49-F238E27FC236}">
                  <a16:creationId xmlns:a16="http://schemas.microsoft.com/office/drawing/2014/main" id="{F8CC7978-4220-407E-9F28-28BB9813A971}"/>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41" name="Tinta 40">
              <a:extLst>
                <a:ext uri="{FF2B5EF4-FFF2-40B4-BE49-F238E27FC236}">
                  <a16:creationId xmlns:a16="http://schemas.microsoft.com/office/drawing/2014/main" id="{B6ADC4F0-E07C-4066-A088-570426A73C7D}"/>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42" name="Tinta 41">
              <a:extLst>
                <a:ext uri="{FF2B5EF4-FFF2-40B4-BE49-F238E27FC236}">
                  <a16:creationId xmlns:a16="http://schemas.microsoft.com/office/drawing/2014/main" id="{6F725D2F-430A-4365-9723-E04D28CC47C7}"/>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43" name="Tinta 42">
              <a:extLst>
                <a:ext uri="{FF2B5EF4-FFF2-40B4-BE49-F238E27FC236}">
                  <a16:creationId xmlns:a16="http://schemas.microsoft.com/office/drawing/2014/main" id="{BEB57320-8A61-408E-9E03-28A450007002}"/>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44" name="Tinta 43">
              <a:extLst>
                <a:ext uri="{FF2B5EF4-FFF2-40B4-BE49-F238E27FC236}">
                  <a16:creationId xmlns:a16="http://schemas.microsoft.com/office/drawing/2014/main" id="{B0148323-A2E6-49E2-B33B-63DE3F9CF1DA}"/>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45" name="Tinta 44">
              <a:extLst>
                <a:ext uri="{FF2B5EF4-FFF2-40B4-BE49-F238E27FC236}">
                  <a16:creationId xmlns:a16="http://schemas.microsoft.com/office/drawing/2014/main" id="{4798B100-1F23-4016-A26A-688B0DCDFF50}"/>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5</xdr:col>
      <xdr:colOff>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46" name="Tinta 45">
              <a:extLst>
                <a:ext uri="{FF2B5EF4-FFF2-40B4-BE49-F238E27FC236}">
                  <a16:creationId xmlns:a16="http://schemas.microsoft.com/office/drawing/2014/main" id="{95474B06-3F66-40FC-9EF8-71455C319DE3}"/>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47" name="Tinta 46">
              <a:extLst>
                <a:ext uri="{FF2B5EF4-FFF2-40B4-BE49-F238E27FC236}">
                  <a16:creationId xmlns:a16="http://schemas.microsoft.com/office/drawing/2014/main" id="{03B1D621-1D3D-48CE-879D-454C2B9AF06C}"/>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8" name="Tinta 47">
              <a:extLst>
                <a:ext uri="{FF2B5EF4-FFF2-40B4-BE49-F238E27FC236}">
                  <a16:creationId xmlns:a16="http://schemas.microsoft.com/office/drawing/2014/main" id="{E4CD6FE8-48EA-46A0-98A2-D8E22BF7F287}"/>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8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49" name="Tinta 48">
              <a:extLst>
                <a:ext uri="{FF2B5EF4-FFF2-40B4-BE49-F238E27FC236}">
                  <a16:creationId xmlns:a16="http://schemas.microsoft.com/office/drawing/2014/main" id="{5D234CFD-67FB-4C8A-B190-E481C772D26E}"/>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119"/>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50" name="Tinta 49">
              <a:extLst>
                <a:ext uri="{FF2B5EF4-FFF2-40B4-BE49-F238E27FC236}">
                  <a16:creationId xmlns:a16="http://schemas.microsoft.com/office/drawing/2014/main" id="{8FC11C7B-6C26-4108-90B5-E146530F416B}"/>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2"/>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51" name="Tinta 50">
              <a:extLst>
                <a:ext uri="{FF2B5EF4-FFF2-40B4-BE49-F238E27FC236}">
                  <a16:creationId xmlns:a16="http://schemas.microsoft.com/office/drawing/2014/main" id="{0EA169B6-CCB6-4D4B-9A80-F38441B781B2}"/>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5"/>
            <a:stretch>
              <a:fillRect/>
            </a:stretch>
          </xdr:blipFill>
          <xdr:spPr>
            <a:xfrm>
              <a:off x="7086960" y="2210040"/>
              <a:ext cx="18000" cy="18000"/>
            </a:xfrm>
            <a:prstGeom prst="rect">
              <a:avLst/>
            </a:prstGeom>
          </xdr:spPr>
        </xdr:pic>
      </mc:Fallback>
    </mc:AlternateContent>
    <xdr:clientData/>
  </xdr:twoCellAnchor>
  <xdr:twoCellAnchor editAs="oneCell">
    <xdr:from>
      <xdr:col>5</xdr:col>
      <xdr:colOff>0</xdr:colOff>
      <xdr:row>3</xdr:row>
      <xdr:rowOff>1751089</xdr:rowOff>
    </xdr:from>
    <xdr:to>
      <xdr:col>5</xdr:col>
      <xdr:colOff>0</xdr:colOff>
      <xdr:row>4</xdr:row>
      <xdr:rowOff>7489</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52" name="Tinta 51">
              <a:extLst>
                <a:ext uri="{FF2B5EF4-FFF2-40B4-BE49-F238E27FC236}">
                  <a16:creationId xmlns:a16="http://schemas.microsoft.com/office/drawing/2014/main" id="{0A34A095-E97A-4102-AC41-B9E94AD2C665}"/>
                </a:ext>
              </a:extLst>
            </xdr14:cNvPr>
            <xdr14:cNvContentPartPr/>
          </xdr14:nvContentPartPr>
          <xdr14:nvPr macro=""/>
          <xdr14:xfrm>
            <a:off x="6853145" y="2668953"/>
            <a:ext cx="360" cy="360"/>
          </xdr14:xfrm>
        </xdr:contentPart>
      </mc:Choice>
      <mc:Fallback xmlns="">
        <xdr:pic>
          <xdr:nvPicPr>
            <xdr:cNvPr id="9" name="Tinta 8">
              <a:extLst>
                <a:ext uri="{FF2B5EF4-FFF2-40B4-BE49-F238E27FC236}">
                  <a16:creationId xmlns:a16="http://schemas.microsoft.com/office/drawing/2014/main" id="{FDECF7A9-0529-4DC6-8595-9BDC4661FB17}"/>
                </a:ext>
              </a:extLst>
            </xdr:cNvPr>
            <xdr:cNvPicPr/>
          </xdr:nvPicPr>
          <xdr:blipFill>
            <a:blip xmlns:r="http://schemas.openxmlformats.org/officeDocument/2006/relationships" r:embed="rId218"/>
            <a:stretch>
              <a:fillRect/>
            </a:stretch>
          </xdr:blipFill>
          <xdr:spPr>
            <a:xfrm>
              <a:off x="7086960" y="2210040"/>
              <a:ext cx="18000" cy="18000"/>
            </a:xfrm>
            <a:prstGeom prst="rect">
              <a:avLst/>
            </a:prstGeom>
          </xdr:spPr>
        </xdr:pic>
      </mc:Fallback>
    </mc:AlternateContent>
    <xdr:clientData/>
  </xdr:two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53" name="Tinta 52">
              <a:extLst>
                <a:ext uri="{FF2B5EF4-FFF2-40B4-BE49-F238E27FC236}">
                  <a16:creationId xmlns:a16="http://schemas.microsoft.com/office/drawing/2014/main" id="{8257A0AC-A9B7-4E2C-82E1-E5364D6147DB}"/>
                </a:ext>
              </a:extLst>
            </xdr14:cNvPr>
            <xdr14:cNvContentPartPr/>
          </xdr14:nvContentPartPr>
          <xdr14:nvPr macro=""/>
          <xdr14:xfrm>
            <a:off x="9888681" y="20684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119"/>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86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54" name="Tinta 53">
              <a:extLst>
                <a:ext uri="{FF2B5EF4-FFF2-40B4-BE49-F238E27FC236}">
                  <a16:creationId xmlns:a16="http://schemas.microsoft.com/office/drawing/2014/main" id="{0EA74894-DB90-4720-9A37-724ECD2D3DBD}"/>
                </a:ext>
              </a:extLst>
            </xdr14:cNvPr>
            <xdr14:cNvContentPartPr/>
          </xdr14:nvContentPartPr>
          <xdr14:nvPr macro=""/>
          <xdr14:xfrm>
            <a:off x="9888681" y="20684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119"/>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55" name="Tinta 54">
              <a:extLst>
                <a:ext uri="{FF2B5EF4-FFF2-40B4-BE49-F238E27FC236}">
                  <a16:creationId xmlns:a16="http://schemas.microsoft.com/office/drawing/2014/main" id="{0BFF7B77-71DD-4C9A-A455-FD66AE1AB8DD}"/>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56" name="Tinta 55">
              <a:extLst>
                <a:ext uri="{FF2B5EF4-FFF2-40B4-BE49-F238E27FC236}">
                  <a16:creationId xmlns:a16="http://schemas.microsoft.com/office/drawing/2014/main" id="{15D8D6C3-3B3E-4BB4-AC33-A0AE2CB0D1A3}"/>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57" name="Tinta 56">
              <a:extLst>
                <a:ext uri="{FF2B5EF4-FFF2-40B4-BE49-F238E27FC236}">
                  <a16:creationId xmlns:a16="http://schemas.microsoft.com/office/drawing/2014/main" id="{310DE84A-FB75-4D9A-8CB8-35B64B43EB80}"/>
                </a:ext>
              </a:extLst>
            </xdr14:cNvPr>
            <xdr14:cNvContentPartPr/>
          </xdr14:nvContentPartPr>
          <xdr14:nvPr macro=""/>
          <xdr14:xfrm>
            <a:off x="9888681" y="247996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58" name="Tinta 57">
              <a:extLst>
                <a:ext uri="{FF2B5EF4-FFF2-40B4-BE49-F238E27FC236}">
                  <a16:creationId xmlns:a16="http://schemas.microsoft.com/office/drawing/2014/main" id="{1B448E3B-E4C8-478B-AC06-8DFCB3D8B4BB}"/>
                </a:ext>
              </a:extLst>
            </xdr14:cNvPr>
            <xdr14:cNvContentPartPr/>
          </xdr14:nvContentPartPr>
          <xdr14:nvPr macro=""/>
          <xdr14:xfrm>
            <a:off x="9888681" y="247996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104</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59" name="Tinta 58">
              <a:extLst>
                <a:ext uri="{FF2B5EF4-FFF2-40B4-BE49-F238E27FC236}">
                  <a16:creationId xmlns:a16="http://schemas.microsoft.com/office/drawing/2014/main" id="{E829447A-6506-40A5-856E-04144C97F258}"/>
                </a:ext>
              </a:extLst>
            </xdr14:cNvPr>
            <xdr14:cNvContentPartPr/>
          </xdr14:nvContentPartPr>
          <xdr14:nvPr macro=""/>
          <xdr14:xfrm>
            <a:off x="9888681" y="247996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60" name="Tinta 59">
              <a:extLst>
                <a:ext uri="{FF2B5EF4-FFF2-40B4-BE49-F238E27FC236}">
                  <a16:creationId xmlns:a16="http://schemas.microsoft.com/office/drawing/2014/main" id="{8A0AA599-C901-45A3-8BE2-5777E2C8CD3B}"/>
                </a:ext>
              </a:extLst>
            </xdr14:cNvPr>
            <xdr14:cNvContentPartPr/>
          </xdr14:nvContentPartPr>
          <xdr14:nvPr macro=""/>
          <xdr14:xfrm>
            <a:off x="9888681" y="250282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61" name="Tinta 60">
              <a:extLst>
                <a:ext uri="{FF2B5EF4-FFF2-40B4-BE49-F238E27FC236}">
                  <a16:creationId xmlns:a16="http://schemas.microsoft.com/office/drawing/2014/main" id="{D4A75403-D18B-45F4-A718-DE3F38EABFBE}"/>
                </a:ext>
              </a:extLst>
            </xdr14:cNvPr>
            <xdr14:cNvContentPartPr/>
          </xdr14:nvContentPartPr>
          <xdr14:nvPr macro=""/>
          <xdr14:xfrm>
            <a:off x="9888681" y="250282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105</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62" name="Tinta 61">
              <a:extLst>
                <a:ext uri="{FF2B5EF4-FFF2-40B4-BE49-F238E27FC236}">
                  <a16:creationId xmlns:a16="http://schemas.microsoft.com/office/drawing/2014/main" id="{2553B0E0-6AD6-4D58-9290-DC19524E4B38}"/>
                </a:ext>
              </a:extLst>
            </xdr14:cNvPr>
            <xdr14:cNvContentPartPr/>
          </xdr14:nvContentPartPr>
          <xdr14:nvPr macro=""/>
          <xdr14:xfrm>
            <a:off x="9888681" y="250282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63" name="Tinta 62">
              <a:extLst>
                <a:ext uri="{FF2B5EF4-FFF2-40B4-BE49-F238E27FC236}">
                  <a16:creationId xmlns:a16="http://schemas.microsoft.com/office/drawing/2014/main" id="{1AC50544-3C84-4FF9-A70D-A6823A472A12}"/>
                </a:ext>
              </a:extLst>
            </xdr14:cNvPr>
            <xdr14:cNvContentPartPr/>
          </xdr14:nvContentPartPr>
          <xdr14:nvPr macro=""/>
          <xdr14:xfrm>
            <a:off x="9888681" y="252568364"/>
            <a:ext cx="360" cy="360"/>
          </xdr14:xfrm>
        </xdr:contentPart>
      </mc:Choice>
      <mc:Fallback xmlns="">
        <xdr:pic>
          <xdr:nvPicPr>
            <xdr:cNvPr id="2" name="Tinta 1">
              <a:extLst>
                <a:ext uri="{FF2B5EF4-FFF2-40B4-BE49-F238E27FC236}">
                  <a16:creationId xmlns:a16="http://schemas.microsoft.com/office/drawing/2014/main" id="{75A15299-5687-435E-8E9C-02F3947A141E}"/>
                </a:ext>
              </a:extLst>
            </xdr:cNvPr>
            <xdr:cNvPicPr/>
          </xdr:nvPicPr>
          <xdr:blipFill>
            <a:blip xmlns:r="http://schemas.openxmlformats.org/officeDocument/2006/relationships" r:embed="rId2"/>
            <a:stretch>
              <a:fillRect/>
            </a:stretch>
          </xdr:blipFill>
          <xdr:spPr>
            <a:xfrm>
              <a:off x="6439320" y="38578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64" name="Tinta 63">
              <a:extLst>
                <a:ext uri="{FF2B5EF4-FFF2-40B4-BE49-F238E27FC236}">
                  <a16:creationId xmlns:a16="http://schemas.microsoft.com/office/drawing/2014/main" id="{6409C278-2331-4776-B1A4-0807C1601A11}"/>
                </a:ext>
              </a:extLst>
            </xdr14:cNvPr>
            <xdr14:cNvContentPartPr/>
          </xdr14:nvContentPartPr>
          <xdr14:nvPr macro=""/>
          <xdr14:xfrm>
            <a:off x="9888681" y="252568364"/>
            <a:ext cx="360" cy="360"/>
          </xdr14:xfrm>
        </xdr:contentPart>
      </mc:Choice>
      <mc:Fallback xmlns="">
        <xdr:pic>
          <xdr:nvPicPr>
            <xdr:cNvPr id="3" name="Tinta 2">
              <a:extLst>
                <a:ext uri="{FF2B5EF4-FFF2-40B4-BE49-F238E27FC236}">
                  <a16:creationId xmlns:a16="http://schemas.microsoft.com/office/drawing/2014/main" id="{DEF2F61F-C107-46C5-9C65-F0314172C03A}"/>
                </a:ext>
              </a:extLst>
            </xdr:cNvPr>
            <xdr:cNvPicPr/>
          </xdr:nvPicPr>
          <xdr:blipFill>
            <a:blip xmlns:r="http://schemas.openxmlformats.org/officeDocument/2006/relationships" r:embed="rId2"/>
            <a:stretch>
              <a:fillRect/>
            </a:stretch>
          </xdr:blipFill>
          <xdr:spPr>
            <a:xfrm>
              <a:off x="6677640" y="3886680"/>
              <a:ext cx="18000" cy="18000"/>
            </a:xfrm>
            <a:prstGeom prst="rect">
              <a:avLst/>
            </a:prstGeom>
          </xdr:spPr>
        </xdr:pic>
      </mc:Fallback>
    </mc:AlternateContent>
    <xdr:clientData/>
  </xdr:oneCellAnchor>
  <xdr:oneCellAnchor>
    <xdr:from>
      <xdr:col>3</xdr:col>
      <xdr:colOff>1610590</xdr:colOff>
      <xdr:row>106</xdr:row>
      <xdr:rowOff>450273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65" name="Tinta 64">
              <a:extLst>
                <a:ext uri="{FF2B5EF4-FFF2-40B4-BE49-F238E27FC236}">
                  <a16:creationId xmlns:a16="http://schemas.microsoft.com/office/drawing/2014/main" id="{E2F6676F-A3BF-4178-9996-12DCAF1746E8}"/>
                </a:ext>
              </a:extLst>
            </xdr14:cNvPr>
            <xdr14:cNvContentPartPr/>
          </xdr14:nvContentPartPr>
          <xdr14:nvPr macro=""/>
          <xdr14:xfrm>
            <a:off x="9888681" y="252568364"/>
            <a:ext cx="360" cy="360"/>
          </xdr14:xfrm>
        </xdr:contentPart>
      </mc:Choice>
      <mc:Fallback xmlns="">
        <xdr:pic>
          <xdr:nvPicPr>
            <xdr:cNvPr id="10" name="Tinta 9">
              <a:extLst>
                <a:ext uri="{FF2B5EF4-FFF2-40B4-BE49-F238E27FC236}">
                  <a16:creationId xmlns:a16="http://schemas.microsoft.com/office/drawing/2014/main" id="{4115F444-FCD0-4E6D-BEC4-20F5431E3FEF}"/>
                </a:ext>
              </a:extLst>
            </xdr:cNvPr>
            <xdr:cNvPicPr/>
          </xdr:nvPicPr>
          <xdr:blipFill>
            <a:blip xmlns:r="http://schemas.openxmlformats.org/officeDocument/2006/relationships" r:embed="rId2"/>
            <a:stretch>
              <a:fillRect/>
            </a:stretch>
          </xdr:blipFill>
          <xdr:spPr>
            <a:xfrm>
              <a:off x="2172240" y="838440"/>
              <a:ext cx="18000" cy="1800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ilha%20Global/Planilha%20Global%20-%20PE%20058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II "/>
      <sheetName val="Planilha Ajustada"/>
      <sheetName val="Anexo da ARP"/>
    </sheetNames>
    <sheetDataSet>
      <sheetData sheetId="0"/>
      <sheetData sheetId="1"/>
      <sheetData sheetId="2">
        <row r="3">
          <cell r="N3" t="str">
            <v>339030.28</v>
          </cell>
        </row>
        <row r="4">
          <cell r="N4" t="str">
            <v>339030.28</v>
          </cell>
        </row>
        <row r="5">
          <cell r="N5" t="str">
            <v>339030.28</v>
          </cell>
        </row>
        <row r="6">
          <cell r="N6" t="str">
            <v>339030.28</v>
          </cell>
        </row>
        <row r="7">
          <cell r="N7" t="str">
            <v>339030.28</v>
          </cell>
        </row>
        <row r="8">
          <cell r="N8" t="str">
            <v>339030.28</v>
          </cell>
        </row>
        <row r="9">
          <cell r="N9" t="str">
            <v>339030.28</v>
          </cell>
        </row>
        <row r="10">
          <cell r="N10" t="str">
            <v>339030.28</v>
          </cell>
        </row>
        <row r="11">
          <cell r="N11" t="str">
            <v>339030.28</v>
          </cell>
        </row>
        <row r="12">
          <cell r="N12" t="str">
            <v>339030.28</v>
          </cell>
        </row>
        <row r="13">
          <cell r="N13" t="str">
            <v>339030.28</v>
          </cell>
        </row>
        <row r="14">
          <cell r="N14" t="str">
            <v>339030.28</v>
          </cell>
        </row>
        <row r="15">
          <cell r="N15" t="str">
            <v>339030.28</v>
          </cell>
        </row>
        <row r="16">
          <cell r="N16" t="str">
            <v>339030.28</v>
          </cell>
        </row>
        <row r="17">
          <cell r="N17" t="str">
            <v>339030.28</v>
          </cell>
        </row>
        <row r="18">
          <cell r="N18" t="str">
            <v>339030.28</v>
          </cell>
        </row>
        <row r="19">
          <cell r="N19" t="str">
            <v>339030.28</v>
          </cell>
        </row>
        <row r="20">
          <cell r="N20" t="str">
            <v>339030.28</v>
          </cell>
        </row>
        <row r="21">
          <cell r="N21" t="str">
            <v>339030.28</v>
          </cell>
        </row>
        <row r="22">
          <cell r="N22" t="str">
            <v>339030.28</v>
          </cell>
        </row>
        <row r="23">
          <cell r="N23" t="str">
            <v>339030.28</v>
          </cell>
        </row>
        <row r="24">
          <cell r="N24" t="str">
            <v>339030.28</v>
          </cell>
        </row>
        <row r="25">
          <cell r="N25" t="str">
            <v>339030.28</v>
          </cell>
        </row>
        <row r="26">
          <cell r="N26" t="str">
            <v>339030.28</v>
          </cell>
        </row>
        <row r="27">
          <cell r="N27" t="str">
            <v>339030.28</v>
          </cell>
        </row>
        <row r="28">
          <cell r="N28" t="str">
            <v>339030.28</v>
          </cell>
        </row>
        <row r="29">
          <cell r="N29" t="str">
            <v>339030.28</v>
          </cell>
        </row>
        <row r="30">
          <cell r="N30" t="str">
            <v>339030.28</v>
          </cell>
        </row>
        <row r="31">
          <cell r="N31" t="str">
            <v>339030.28</v>
          </cell>
        </row>
        <row r="32">
          <cell r="N32" t="str">
            <v>339030.28</v>
          </cell>
        </row>
        <row r="33">
          <cell r="N33" t="str">
            <v>339030.28</v>
          </cell>
        </row>
        <row r="34">
          <cell r="N34" t="str">
            <v>339030.28</v>
          </cell>
        </row>
        <row r="35">
          <cell r="N35" t="str">
            <v>339030.28</v>
          </cell>
        </row>
        <row r="36">
          <cell r="N36" t="str">
            <v>339030.28</v>
          </cell>
        </row>
        <row r="37">
          <cell r="N37" t="str">
            <v>339030.28</v>
          </cell>
        </row>
        <row r="38">
          <cell r="N38" t="str">
            <v>339030.28</v>
          </cell>
        </row>
        <row r="39">
          <cell r="N39" t="str">
            <v>339030.28</v>
          </cell>
        </row>
        <row r="40">
          <cell r="N40" t="str">
            <v>339030.28</v>
          </cell>
        </row>
        <row r="41">
          <cell r="N41" t="str">
            <v>339030.28</v>
          </cell>
        </row>
        <row r="42">
          <cell r="N42" t="str">
            <v>339030.28</v>
          </cell>
        </row>
        <row r="43">
          <cell r="N43" t="str">
            <v>339030.28</v>
          </cell>
        </row>
        <row r="44">
          <cell r="N44" t="str">
            <v>339030.28</v>
          </cell>
        </row>
        <row r="45">
          <cell r="N45" t="str">
            <v>339030.28</v>
          </cell>
        </row>
        <row r="46">
          <cell r="N46" t="str">
            <v>339030.28</v>
          </cell>
        </row>
        <row r="47">
          <cell r="N47" t="str">
            <v>339030.28</v>
          </cell>
        </row>
        <row r="48">
          <cell r="N48" t="str">
            <v>339030.28</v>
          </cell>
        </row>
        <row r="49">
          <cell r="N49" t="str">
            <v>339030.28</v>
          </cell>
        </row>
        <row r="50">
          <cell r="N50" t="str">
            <v>339030.28</v>
          </cell>
        </row>
        <row r="51">
          <cell r="N51" t="str">
            <v>339030.28</v>
          </cell>
        </row>
        <row r="52">
          <cell r="N52" t="str">
            <v>339030.28</v>
          </cell>
        </row>
        <row r="53">
          <cell r="N53" t="str">
            <v>339030.28</v>
          </cell>
        </row>
        <row r="54">
          <cell r="N54" t="str">
            <v>339030.28</v>
          </cell>
        </row>
        <row r="55">
          <cell r="N55" t="str">
            <v>339030.28</v>
          </cell>
        </row>
        <row r="56">
          <cell r="N56" t="str">
            <v>339030.28</v>
          </cell>
        </row>
        <row r="57">
          <cell r="N57" t="str">
            <v>339030.28</v>
          </cell>
        </row>
        <row r="58">
          <cell r="N58" t="str">
            <v>339030.28</v>
          </cell>
        </row>
        <row r="59">
          <cell r="N59" t="str">
            <v>339030.28</v>
          </cell>
        </row>
        <row r="60">
          <cell r="N60" t="str">
            <v>339030.28</v>
          </cell>
        </row>
        <row r="61">
          <cell r="N61" t="str">
            <v>339030.28</v>
          </cell>
        </row>
        <row r="62">
          <cell r="N62" t="str">
            <v>339030.28</v>
          </cell>
        </row>
        <row r="63">
          <cell r="N63" t="str">
            <v>339030.28</v>
          </cell>
        </row>
        <row r="64">
          <cell r="N64" t="str">
            <v>339030.28</v>
          </cell>
        </row>
        <row r="65">
          <cell r="N65" t="str">
            <v>339030.28</v>
          </cell>
        </row>
        <row r="66">
          <cell r="N66" t="str">
            <v>339030.28</v>
          </cell>
        </row>
        <row r="67">
          <cell r="N67" t="str">
            <v>339030.28</v>
          </cell>
        </row>
        <row r="68">
          <cell r="N68" t="str">
            <v>339030.28</v>
          </cell>
        </row>
        <row r="69">
          <cell r="N69" t="str">
            <v>339030.28</v>
          </cell>
        </row>
        <row r="70">
          <cell r="N70" t="str">
            <v>339030.28</v>
          </cell>
        </row>
        <row r="71">
          <cell r="N71" t="str">
            <v>339030.44</v>
          </cell>
        </row>
        <row r="72">
          <cell r="N72" t="str">
            <v>339030.28</v>
          </cell>
        </row>
        <row r="73">
          <cell r="N73" t="str">
            <v>339030.44</v>
          </cell>
        </row>
        <row r="74">
          <cell r="N74" t="str">
            <v>339030.44</v>
          </cell>
        </row>
        <row r="75">
          <cell r="N75" t="str">
            <v>339030.44</v>
          </cell>
        </row>
        <row r="76">
          <cell r="N76" t="str">
            <v>339030.44</v>
          </cell>
        </row>
        <row r="77">
          <cell r="N77" t="str">
            <v>339030.22</v>
          </cell>
        </row>
        <row r="78">
          <cell r="N78" t="str">
            <v>339030.22</v>
          </cell>
        </row>
        <row r="79">
          <cell r="N79" t="str">
            <v>339030.22</v>
          </cell>
        </row>
        <row r="80">
          <cell r="N80" t="str">
            <v>339030.22</v>
          </cell>
        </row>
        <row r="81">
          <cell r="N81" t="str">
            <v>339030.28</v>
          </cell>
        </row>
        <row r="82">
          <cell r="N82" t="str">
            <v>339030.44</v>
          </cell>
        </row>
        <row r="83">
          <cell r="N83" t="str">
            <v>339030.44</v>
          </cell>
        </row>
        <row r="84">
          <cell r="N84" t="str">
            <v>339030.44</v>
          </cell>
        </row>
        <row r="85">
          <cell r="N85" t="str">
            <v>339030.44</v>
          </cell>
        </row>
        <row r="86">
          <cell r="N86" t="str">
            <v>339030.44</v>
          </cell>
        </row>
        <row r="87">
          <cell r="N87" t="str">
            <v>339030.44</v>
          </cell>
        </row>
        <row r="88">
          <cell r="N88" t="str">
            <v>339030.44</v>
          </cell>
        </row>
        <row r="89">
          <cell r="N89" t="str">
            <v>339030.28</v>
          </cell>
        </row>
        <row r="90">
          <cell r="N90" t="str">
            <v>339030.44</v>
          </cell>
        </row>
        <row r="91">
          <cell r="N91" t="str">
            <v>339030.44</v>
          </cell>
        </row>
        <row r="92">
          <cell r="N92" t="str">
            <v>449052.24</v>
          </cell>
        </row>
        <row r="93">
          <cell r="N93" t="str">
            <v>449052.24</v>
          </cell>
        </row>
        <row r="94">
          <cell r="N94" t="str">
            <v>339030.28</v>
          </cell>
        </row>
        <row r="95">
          <cell r="N95" t="str">
            <v>339030.99</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19:59:38.65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19:59:38.69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4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9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9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9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9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20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20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20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20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20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20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4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20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20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20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20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21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21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21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1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1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1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4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1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1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1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1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2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2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2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2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2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2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4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2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2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2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2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3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3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3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3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3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3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4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3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3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3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3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4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4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4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4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4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4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5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4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4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4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4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5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5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5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5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5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5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5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5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5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5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5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6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6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6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6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6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6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5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6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6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6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6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7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7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7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7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7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7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5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3.07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1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1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1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1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1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1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1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1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1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5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2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2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2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2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0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2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2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2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2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2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0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2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19:59:38.69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5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3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3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3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3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3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3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3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3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3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3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5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4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4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4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4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4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4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4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4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4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4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5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5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5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5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5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5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5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5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5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5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5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5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6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6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6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6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6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6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6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6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6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6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5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7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7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7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7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57.97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3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3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4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4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4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6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4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4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4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4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4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4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4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5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5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5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08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5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5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5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5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5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5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5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6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6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6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08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6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6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6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6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6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6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6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7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7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7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08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7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7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7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7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7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7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7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8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8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8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08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8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8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8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8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8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8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8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9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9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9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19:59:38.69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08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9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9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9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9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9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9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49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50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04.50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1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08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1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1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1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1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1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1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1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1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2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2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09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2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2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2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2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2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2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2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2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3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3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09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3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3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3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3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3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3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3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3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4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4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09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4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4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4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4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4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4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4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4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5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5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09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5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5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5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5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5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5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5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5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6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6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09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6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6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6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6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6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6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6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6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7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7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09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7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7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6.77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78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79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79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79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79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79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79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09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79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79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79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79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0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0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0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0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0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0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09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0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0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0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0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1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1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1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1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1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1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19:59:38.69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09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1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1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1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1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2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2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2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2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2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2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09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2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2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2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2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3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3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3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3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3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3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10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3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3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3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3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4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4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4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4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4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4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10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4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4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4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4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5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5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7:35.85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07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6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6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10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6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7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7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7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7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7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7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7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7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7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10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7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8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8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8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8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8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8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8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8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8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10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8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9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9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9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9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9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9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9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9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9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10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19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0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0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0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0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0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0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0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0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0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10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0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1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1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1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1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1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1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1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1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1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10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1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2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2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2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2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2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2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2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2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2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00:08.98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10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1T17:23:37.22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10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11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11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11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11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11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46.11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9:24.70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9:24.70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00:08.98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9:24.70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9:24.70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9:24.70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2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2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2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2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3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3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3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00:08.98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3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3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3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3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3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3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3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4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4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4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00:08.98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4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4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4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4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4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4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4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5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5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5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00:08.98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5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5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5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5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5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5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5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6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6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6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00:08.98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6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6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6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6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6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6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6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7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7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7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19:59:38.68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03:58.77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7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7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7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7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7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7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7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8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8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8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03:58.77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8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8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8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8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8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8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3:51.98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7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7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7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03:58.77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7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7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7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7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7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7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7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8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8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8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03:58.77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8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8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8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8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8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8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8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9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9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1:28.89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03:58.77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7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7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7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7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8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8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8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8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8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8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03:58.77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8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8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8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8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9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9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9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9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9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9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03:58.77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9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9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9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89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90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8:34.90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2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2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3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3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03:58.78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3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3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3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3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3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3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3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3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4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4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03:58.78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4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4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4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4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4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4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4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4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5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5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03:58.78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5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5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5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5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5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5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5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5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6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6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19:59:38.68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03:58.78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6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6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6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6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6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6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6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6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7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7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03:58.78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7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7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7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7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7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7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7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7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8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8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03:58.78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8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8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8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8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8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8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8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8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9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0.79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0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89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89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89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89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89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89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89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89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89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0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0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0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0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0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0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0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0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0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0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0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1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0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1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1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1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1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1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1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1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1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1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2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0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2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2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2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2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2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2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2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2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2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3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0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3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3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3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3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3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3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3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3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3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4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0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4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0:07.94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8:27.79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18:27.79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4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4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4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4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5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5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0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5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5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5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5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5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5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5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5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6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6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19:59:38.68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0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6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6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6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6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6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6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6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6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7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7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0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7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7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7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7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7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7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7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7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8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8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0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8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8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8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8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8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8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8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8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9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9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1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9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9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9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9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9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9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9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59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60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60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1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60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60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60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60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60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60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60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07.60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5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5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1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5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5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5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5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5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5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5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5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6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6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1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6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6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6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6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6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6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6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6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7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7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1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7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7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7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7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7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7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7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7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2:30.58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68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1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68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68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68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69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69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69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69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69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69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69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1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4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69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69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69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70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70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70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70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70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70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4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70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19:59:38.68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1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70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70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70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71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50:36.71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3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3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3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3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3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1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3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4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4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4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4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4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4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4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4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4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1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4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5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5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5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5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5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5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5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5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5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2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5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6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6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6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6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6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6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6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6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6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2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6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7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7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7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7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7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7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7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7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7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2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7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8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8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8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8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8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8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8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8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8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2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8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9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9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9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9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9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9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9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4.59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7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20:22.42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7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7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7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7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7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7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8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8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8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8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2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8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8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8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8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8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8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9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9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9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9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2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9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9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9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9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9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19.99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0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0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5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0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19:59:38.68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2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0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0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0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0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0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0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1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1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1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1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2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1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1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1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1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1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1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2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2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2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2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3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2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2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2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2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2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2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3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3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3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3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3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3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3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0.03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1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1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2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2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2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2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2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3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2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2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2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2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2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3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3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3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3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3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3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3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3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3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3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3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4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4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4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4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4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3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4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4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4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4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4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5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5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5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5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5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3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5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5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5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5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5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6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6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6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6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6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3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6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6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6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6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6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7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7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7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7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7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3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7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7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7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7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7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8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25.38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4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6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4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4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19:59:38.68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3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4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4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4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4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5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5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5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5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5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5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3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5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7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5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7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5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7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5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7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6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7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6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7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6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6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6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6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4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6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6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6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6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7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7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7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7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7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7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4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7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7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7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7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8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8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8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8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8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8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4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8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8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8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7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8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7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9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7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9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7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9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7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9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7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9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9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4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9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9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9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59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60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60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60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60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60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60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4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1.60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2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2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2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2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2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2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2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2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3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4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3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3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3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3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3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7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3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7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3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7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3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7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3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7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4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4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4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4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4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4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4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4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4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4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4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5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4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5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5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5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5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5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5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5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5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5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6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19:59:38.69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4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6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6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6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6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6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6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6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8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6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8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6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8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7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4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7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8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7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8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7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7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7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7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7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7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7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8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5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8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8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8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8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5:10.08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7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7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7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7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7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4-17T19:47:15.75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8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8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8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8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8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8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8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8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8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8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8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2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9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8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9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8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9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8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9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8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9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9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9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9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9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09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2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0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0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0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0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0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0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0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0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0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0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2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1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1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1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1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1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1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1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1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1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1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3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2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8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2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8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2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8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2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8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2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8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2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8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2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2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2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2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3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3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3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3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3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3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3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3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3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3.13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6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3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7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7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7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7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7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7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7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7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7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8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7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19:59:38.69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3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8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8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8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8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8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8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8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8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8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8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3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9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9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9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9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9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9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9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9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9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89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3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0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0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0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0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0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0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0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0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0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0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3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1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1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1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1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1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1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1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1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1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1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3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2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2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2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2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2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2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2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2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2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2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3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3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3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36.93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4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5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5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5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5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5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5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3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5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5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5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59"/>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6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6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6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6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6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6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4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6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67"/>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6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6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7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7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72"/>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7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7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7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43"/>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7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7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7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7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8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8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8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8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84"/>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8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2:59.94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8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87"/>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8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8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90"/>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91"/>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9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93"/>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94"/>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9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4T20:34:48.19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8.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7.xml"/><Relationship Id="rId1" Type="http://schemas.openxmlformats.org/officeDocument/2006/relationships/printerSettings" Target="../printerSettings/printerSettings9.bin"/><Relationship Id="rId4" Type="http://schemas.openxmlformats.org/officeDocument/2006/relationships/comments" Target="../comments1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9.xml"/><Relationship Id="rId1" Type="http://schemas.openxmlformats.org/officeDocument/2006/relationships/printerSettings" Target="../printerSettings/printerSettings11.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F133"/>
  <sheetViews>
    <sheetView topLeftCell="A111" zoomScale="82" zoomScaleNormal="82" workbookViewId="0">
      <selection activeCell="R1" sqref="R1:R2"/>
    </sheetView>
  </sheetViews>
  <sheetFormatPr defaultColWidth="9.7265625" defaultRowHeight="30.25" customHeight="1"/>
  <cols>
    <col min="1" max="1" width="7.1796875" style="31" customWidth="1"/>
    <col min="2" max="2" width="33.26953125" style="1" customWidth="1"/>
    <col min="3" max="3" width="6.7265625" style="26" bestFit="1" customWidth="1"/>
    <col min="4" max="4" width="36" style="1" customWidth="1"/>
    <col min="5" max="6" width="19" style="31" customWidth="1"/>
    <col min="7" max="7" width="15.54296875" style="31" customWidth="1"/>
    <col min="8" max="8" width="19" style="31" customWidth="1"/>
    <col min="9" max="9" width="8.81640625" style="1" customWidth="1"/>
    <col min="10" max="10" width="8.81640625" style="31" customWidth="1"/>
    <col min="11" max="11" width="13.453125" style="33" bestFit="1" customWidth="1"/>
    <col min="12" max="12" width="12.7265625" style="4" customWidth="1"/>
    <col min="13" max="13" width="13.26953125" style="27" customWidth="1"/>
    <col min="14" max="14" width="12.54296875" style="5" customWidth="1"/>
    <col min="15" max="15" width="13.81640625" style="6" customWidth="1"/>
    <col min="16" max="16" width="12.7265625" style="6" customWidth="1"/>
    <col min="17" max="17" width="14.81640625" style="6" customWidth="1"/>
    <col min="18" max="18" width="14.1796875" style="6" customWidth="1"/>
    <col min="19" max="19" width="15.26953125" style="6" customWidth="1"/>
    <col min="20" max="20" width="15.453125" style="6" customWidth="1"/>
    <col min="21" max="21" width="10.453125" style="6" customWidth="1"/>
    <col min="22" max="22" width="14" style="6" customWidth="1"/>
    <col min="23" max="23" width="13.54296875" style="6" customWidth="1"/>
    <col min="24" max="24" width="14.54296875" style="6" customWidth="1"/>
    <col min="25" max="25" width="14" style="6" customWidth="1"/>
    <col min="26" max="26" width="14.26953125" style="6" customWidth="1"/>
    <col min="27" max="32" width="12.7265625" style="2" customWidth="1"/>
    <col min="33" max="16384" width="9.7265625" style="2"/>
  </cols>
  <sheetData>
    <row r="1" spans="1:32" ht="30.25" customHeight="1">
      <c r="A1" s="248" t="s">
        <v>22</v>
      </c>
      <c r="B1" s="248"/>
      <c r="C1" s="248"/>
      <c r="D1" s="248" t="s">
        <v>23</v>
      </c>
      <c r="E1" s="248"/>
      <c r="F1" s="248"/>
      <c r="G1" s="248"/>
      <c r="H1" s="248"/>
      <c r="I1" s="248"/>
      <c r="J1" s="248"/>
      <c r="K1" s="248"/>
      <c r="L1" s="248" t="s">
        <v>24</v>
      </c>
      <c r="M1" s="248"/>
      <c r="N1" s="248"/>
      <c r="O1" s="222" t="s">
        <v>282</v>
      </c>
      <c r="P1" s="222" t="s">
        <v>283</v>
      </c>
      <c r="Q1" s="222" t="s">
        <v>279</v>
      </c>
      <c r="R1" s="222" t="s">
        <v>284</v>
      </c>
      <c r="S1" s="247" t="s">
        <v>20</v>
      </c>
      <c r="T1" s="247" t="s">
        <v>20</v>
      </c>
      <c r="U1" s="247" t="s">
        <v>20</v>
      </c>
      <c r="V1" s="247" t="s">
        <v>20</v>
      </c>
      <c r="W1" s="247" t="s">
        <v>20</v>
      </c>
      <c r="X1" s="247" t="s">
        <v>20</v>
      </c>
      <c r="Y1" s="247" t="s">
        <v>20</v>
      </c>
      <c r="Z1" s="247" t="s">
        <v>20</v>
      </c>
      <c r="AA1" s="247" t="s">
        <v>20</v>
      </c>
      <c r="AB1" s="247" t="s">
        <v>20</v>
      </c>
      <c r="AC1" s="247" t="s">
        <v>20</v>
      </c>
      <c r="AD1" s="247" t="s">
        <v>20</v>
      </c>
      <c r="AE1" s="247" t="s">
        <v>20</v>
      </c>
      <c r="AF1" s="247" t="s">
        <v>20</v>
      </c>
    </row>
    <row r="2" spans="1:32" ht="30.25" customHeight="1">
      <c r="A2" s="248" t="s">
        <v>528</v>
      </c>
      <c r="B2" s="248"/>
      <c r="C2" s="248"/>
      <c r="D2" s="248"/>
      <c r="E2" s="248"/>
      <c r="F2" s="248"/>
      <c r="G2" s="248"/>
      <c r="H2" s="248"/>
      <c r="I2" s="248"/>
      <c r="J2" s="248"/>
      <c r="K2" s="248"/>
      <c r="L2" s="248"/>
      <c r="M2" s="248"/>
      <c r="N2" s="248"/>
      <c r="O2" s="222"/>
      <c r="P2" s="222"/>
      <c r="Q2" s="222"/>
      <c r="R2" s="222"/>
      <c r="S2" s="247"/>
      <c r="T2" s="247"/>
      <c r="U2" s="247"/>
      <c r="V2" s="247"/>
      <c r="W2" s="247"/>
      <c r="X2" s="247"/>
      <c r="Y2" s="247"/>
      <c r="Z2" s="247"/>
      <c r="AA2" s="247"/>
      <c r="AB2" s="247"/>
      <c r="AC2" s="247"/>
      <c r="AD2" s="247"/>
      <c r="AE2" s="247"/>
      <c r="AF2" s="247"/>
    </row>
    <row r="3" spans="1:32" s="3" customFormat="1" ht="30.25" customHeight="1">
      <c r="A3" s="36" t="s">
        <v>25</v>
      </c>
      <c r="B3" s="39" t="s">
        <v>18</v>
      </c>
      <c r="C3" s="36" t="s">
        <v>4</v>
      </c>
      <c r="D3" s="39" t="s">
        <v>146</v>
      </c>
      <c r="E3" s="37" t="s">
        <v>19</v>
      </c>
      <c r="F3" s="37" t="s">
        <v>335</v>
      </c>
      <c r="G3" s="37" t="s">
        <v>336</v>
      </c>
      <c r="H3" s="37" t="s">
        <v>337</v>
      </c>
      <c r="I3" s="36" t="s">
        <v>5</v>
      </c>
      <c r="J3" s="37" t="s">
        <v>328</v>
      </c>
      <c r="K3" s="32" t="s">
        <v>2</v>
      </c>
      <c r="L3" s="21" t="s">
        <v>7</v>
      </c>
      <c r="M3" s="22" t="s">
        <v>0</v>
      </c>
      <c r="N3" s="19" t="s">
        <v>3</v>
      </c>
      <c r="O3" s="86">
        <v>45181</v>
      </c>
      <c r="P3" s="86">
        <v>45182</v>
      </c>
      <c r="Q3" s="86">
        <v>45182</v>
      </c>
      <c r="R3" s="86">
        <v>45183</v>
      </c>
      <c r="S3" s="42" t="s">
        <v>1</v>
      </c>
      <c r="T3" s="23" t="s">
        <v>1</v>
      </c>
      <c r="U3" s="23" t="s">
        <v>1</v>
      </c>
      <c r="V3" s="23" t="s">
        <v>1</v>
      </c>
      <c r="W3" s="23" t="s">
        <v>1</v>
      </c>
      <c r="X3" s="23" t="s">
        <v>1</v>
      </c>
      <c r="Y3" s="23" t="s">
        <v>1</v>
      </c>
      <c r="Z3" s="23" t="s">
        <v>1</v>
      </c>
      <c r="AA3" s="23" t="s">
        <v>1</v>
      </c>
      <c r="AB3" s="23" t="s">
        <v>1</v>
      </c>
      <c r="AC3" s="23" t="s">
        <v>1</v>
      </c>
      <c r="AD3" s="23" t="s">
        <v>1</v>
      </c>
      <c r="AE3" s="23" t="s">
        <v>1</v>
      </c>
      <c r="AF3" s="23" t="s">
        <v>1</v>
      </c>
    </row>
    <row r="4" spans="1:32" ht="30.25" customHeight="1">
      <c r="A4" s="237">
        <v>1</v>
      </c>
      <c r="B4" s="223" t="s">
        <v>26</v>
      </c>
      <c r="C4" s="54">
        <v>1</v>
      </c>
      <c r="D4" s="61" t="s">
        <v>43</v>
      </c>
      <c r="E4" s="46" t="s">
        <v>147</v>
      </c>
      <c r="F4" s="143" t="s">
        <v>338</v>
      </c>
      <c r="G4" s="144"/>
      <c r="H4" s="144" t="s">
        <v>339</v>
      </c>
      <c r="I4" s="46" t="s">
        <v>17</v>
      </c>
      <c r="J4" s="136" t="str">
        <f>'[1]Anexo da ARP'!N3</f>
        <v>339030.28</v>
      </c>
      <c r="K4" s="72">
        <v>62.41</v>
      </c>
      <c r="L4" s="18"/>
      <c r="M4" s="40">
        <f>L4-(SUM(O4:AF4))</f>
        <v>0</v>
      </c>
      <c r="N4" s="25" t="str">
        <f>IF(M4&lt;0,"ATENÇÃO","OK")</f>
        <v>OK</v>
      </c>
      <c r="O4" s="88"/>
      <c r="P4" s="88"/>
      <c r="Q4" s="88"/>
      <c r="R4" s="88"/>
      <c r="S4" s="41"/>
      <c r="T4" s="38"/>
      <c r="U4" s="38"/>
      <c r="V4" s="38"/>
      <c r="W4" s="38"/>
      <c r="X4" s="38"/>
      <c r="Y4" s="38"/>
      <c r="Z4" s="38"/>
      <c r="AA4" s="38"/>
      <c r="AB4" s="38"/>
      <c r="AC4" s="38"/>
      <c r="AD4" s="38"/>
      <c r="AE4" s="38"/>
      <c r="AF4" s="38"/>
    </row>
    <row r="5" spans="1:32" ht="30.25" customHeight="1">
      <c r="A5" s="237"/>
      <c r="B5" s="228"/>
      <c r="C5" s="54">
        <v>2</v>
      </c>
      <c r="D5" s="61" t="s">
        <v>44</v>
      </c>
      <c r="E5" s="46" t="s">
        <v>148</v>
      </c>
      <c r="F5" s="143" t="s">
        <v>340</v>
      </c>
      <c r="G5" s="144" t="s">
        <v>341</v>
      </c>
      <c r="H5" s="144" t="s">
        <v>339</v>
      </c>
      <c r="I5" s="46" t="s">
        <v>17</v>
      </c>
      <c r="J5" s="136" t="str">
        <f>'[1]Anexo da ARP'!N4</f>
        <v>339030.28</v>
      </c>
      <c r="K5" s="72">
        <v>58.41</v>
      </c>
      <c r="L5" s="18">
        <v>9</v>
      </c>
      <c r="M5" s="24">
        <f>L5-(SUM(O5:AF5))</f>
        <v>0</v>
      </c>
      <c r="N5" s="25" t="str">
        <f t="shared" ref="N5:N26" si="0">IF(M5&lt;0,"ATENÇÃO","OK")</f>
        <v>OK</v>
      </c>
      <c r="O5" s="88"/>
      <c r="P5" s="88">
        <v>9</v>
      </c>
      <c r="Q5" s="88"/>
      <c r="R5" s="88"/>
      <c r="S5" s="41"/>
      <c r="T5" s="38"/>
      <c r="U5" s="38"/>
      <c r="V5" s="38"/>
      <c r="W5" s="38"/>
      <c r="X5" s="38"/>
      <c r="Y5" s="38"/>
      <c r="Z5" s="38"/>
      <c r="AA5" s="38"/>
      <c r="AB5" s="38"/>
      <c r="AC5" s="38"/>
      <c r="AD5" s="38"/>
      <c r="AE5" s="38"/>
      <c r="AF5" s="38"/>
    </row>
    <row r="6" spans="1:32" ht="30.25" customHeight="1">
      <c r="A6" s="237"/>
      <c r="B6" s="224"/>
      <c r="C6" s="54">
        <v>3</v>
      </c>
      <c r="D6" s="61" t="s">
        <v>45</v>
      </c>
      <c r="E6" s="68" t="s">
        <v>149</v>
      </c>
      <c r="F6" s="143" t="s">
        <v>342</v>
      </c>
      <c r="G6" s="144"/>
      <c r="H6" s="144" t="s">
        <v>339</v>
      </c>
      <c r="I6" s="46" t="s">
        <v>17</v>
      </c>
      <c r="J6" s="136" t="str">
        <f>'[1]Anexo da ARP'!N5</f>
        <v>339030.28</v>
      </c>
      <c r="K6" s="72">
        <v>181.86</v>
      </c>
      <c r="L6" s="18">
        <v>2</v>
      </c>
      <c r="M6" s="24">
        <f t="shared" ref="M6:M26" si="1">L6-(SUM(O6:AF6))</f>
        <v>2</v>
      </c>
      <c r="N6" s="25" t="str">
        <f t="shared" si="0"/>
        <v>OK</v>
      </c>
      <c r="O6" s="88"/>
      <c r="P6" s="88"/>
      <c r="Q6" s="88"/>
      <c r="R6" s="88"/>
      <c r="S6" s="41"/>
      <c r="T6" s="38"/>
      <c r="U6" s="38"/>
      <c r="V6" s="38"/>
      <c r="W6" s="38"/>
      <c r="X6" s="38"/>
      <c r="Y6" s="38"/>
      <c r="Z6" s="38"/>
      <c r="AA6" s="38"/>
      <c r="AB6" s="38"/>
      <c r="AC6" s="38"/>
      <c r="AD6" s="38"/>
      <c r="AE6" s="38"/>
      <c r="AF6" s="38"/>
    </row>
    <row r="7" spans="1:32" ht="30.25" hidden="1" customHeight="1">
      <c r="A7" s="48">
        <v>2</v>
      </c>
      <c r="B7" s="55" t="s">
        <v>27</v>
      </c>
      <c r="C7" s="51">
        <v>4</v>
      </c>
      <c r="D7" s="62" t="s">
        <v>46</v>
      </c>
      <c r="E7" s="18"/>
      <c r="F7" s="145" t="s">
        <v>343</v>
      </c>
      <c r="G7" s="146"/>
      <c r="H7" s="144" t="s">
        <v>344</v>
      </c>
      <c r="I7" s="18" t="s">
        <v>17</v>
      </c>
      <c r="J7" s="136" t="str">
        <f>'[1]Anexo da ARP'!N6</f>
        <v>339030.28</v>
      </c>
      <c r="K7" s="73"/>
      <c r="L7" s="18"/>
      <c r="M7" s="24">
        <f t="shared" si="1"/>
        <v>0</v>
      </c>
      <c r="N7" s="25" t="str">
        <f t="shared" si="0"/>
        <v>OK</v>
      </c>
      <c r="O7" s="88"/>
      <c r="P7" s="88"/>
      <c r="Q7" s="88"/>
      <c r="R7" s="88"/>
      <c r="S7" s="41"/>
      <c r="T7" s="38"/>
      <c r="U7" s="38"/>
      <c r="V7" s="38"/>
      <c r="W7" s="38"/>
      <c r="X7" s="38"/>
      <c r="Y7" s="38"/>
      <c r="Z7" s="38"/>
      <c r="AA7" s="38"/>
      <c r="AB7" s="38"/>
      <c r="AC7" s="38"/>
      <c r="AD7" s="38"/>
      <c r="AE7" s="38"/>
      <c r="AF7" s="38"/>
    </row>
    <row r="8" spans="1:32" ht="30.25" customHeight="1">
      <c r="A8" s="49">
        <v>3</v>
      </c>
      <c r="B8" s="56" t="s">
        <v>28</v>
      </c>
      <c r="C8" s="54">
        <v>5</v>
      </c>
      <c r="D8" s="61" t="s">
        <v>47</v>
      </c>
      <c r="E8" s="46" t="s">
        <v>150</v>
      </c>
      <c r="F8" s="145" t="s">
        <v>345</v>
      </c>
      <c r="G8" s="146"/>
      <c r="H8" s="144" t="s">
        <v>344</v>
      </c>
      <c r="I8" s="46" t="s">
        <v>17</v>
      </c>
      <c r="J8" s="136" t="str">
        <f>'[1]Anexo da ARP'!N7</f>
        <v>339030.28</v>
      </c>
      <c r="K8" s="72">
        <v>30.46</v>
      </c>
      <c r="L8" s="18"/>
      <c r="M8" s="24">
        <f t="shared" si="1"/>
        <v>0</v>
      </c>
      <c r="N8" s="25" t="str">
        <f t="shared" si="0"/>
        <v>OK</v>
      </c>
      <c r="O8" s="88"/>
      <c r="P8" s="88"/>
      <c r="Q8" s="88"/>
      <c r="R8" s="88"/>
      <c r="S8" s="41"/>
      <c r="T8" s="38"/>
      <c r="U8" s="38"/>
      <c r="V8" s="38"/>
      <c r="W8" s="38"/>
      <c r="X8" s="38"/>
      <c r="Y8" s="38"/>
      <c r="Z8" s="38"/>
      <c r="AA8" s="38"/>
      <c r="AB8" s="38"/>
      <c r="AC8" s="38"/>
      <c r="AD8" s="38"/>
      <c r="AE8" s="38"/>
      <c r="AF8" s="38"/>
    </row>
    <row r="9" spans="1:32" ht="30.25" hidden="1" customHeight="1">
      <c r="A9" s="238">
        <v>4</v>
      </c>
      <c r="B9" s="229" t="s">
        <v>27</v>
      </c>
      <c r="C9" s="51">
        <v>6</v>
      </c>
      <c r="D9" s="62" t="s">
        <v>48</v>
      </c>
      <c r="E9" s="18" t="s">
        <v>151</v>
      </c>
      <c r="F9" s="143" t="s">
        <v>346</v>
      </c>
      <c r="G9" s="144" t="s">
        <v>347</v>
      </c>
      <c r="H9" s="144" t="s">
        <v>344</v>
      </c>
      <c r="I9" s="18" t="s">
        <v>228</v>
      </c>
      <c r="J9" s="136" t="str">
        <f>'[1]Anexo da ARP'!N8</f>
        <v>339030.28</v>
      </c>
      <c r="K9" s="73"/>
      <c r="L9" s="18"/>
      <c r="M9" s="24">
        <f t="shared" si="1"/>
        <v>0</v>
      </c>
      <c r="N9" s="25" t="str">
        <f t="shared" si="0"/>
        <v>OK</v>
      </c>
      <c r="O9" s="88"/>
      <c r="P9" s="88"/>
      <c r="Q9" s="88"/>
      <c r="R9" s="88"/>
      <c r="S9" s="41"/>
      <c r="T9" s="38"/>
      <c r="U9" s="38"/>
      <c r="V9" s="38"/>
      <c r="W9" s="38"/>
      <c r="X9" s="38"/>
      <c r="Y9" s="38"/>
      <c r="Z9" s="38"/>
      <c r="AA9" s="38"/>
      <c r="AB9" s="38"/>
      <c r="AC9" s="38"/>
      <c r="AD9" s="38"/>
      <c r="AE9" s="38"/>
      <c r="AF9" s="38"/>
    </row>
    <row r="10" spans="1:32" ht="30.25" hidden="1" customHeight="1">
      <c r="A10" s="238"/>
      <c r="B10" s="230"/>
      <c r="C10" s="51">
        <v>7</v>
      </c>
      <c r="D10" s="62" t="s">
        <v>48</v>
      </c>
      <c r="E10" s="18" t="s">
        <v>151</v>
      </c>
      <c r="F10" s="143" t="s">
        <v>348</v>
      </c>
      <c r="G10" s="144" t="s">
        <v>349</v>
      </c>
      <c r="H10" s="144" t="s">
        <v>344</v>
      </c>
      <c r="I10" s="18" t="s">
        <v>229</v>
      </c>
      <c r="J10" s="136" t="str">
        <f>'[1]Anexo da ARP'!N9</f>
        <v>339030.28</v>
      </c>
      <c r="K10" s="73"/>
      <c r="L10" s="18"/>
      <c r="M10" s="24">
        <f t="shared" si="1"/>
        <v>0</v>
      </c>
      <c r="N10" s="25" t="str">
        <f t="shared" si="0"/>
        <v>OK</v>
      </c>
      <c r="O10" s="88"/>
      <c r="P10" s="88"/>
      <c r="Q10" s="88"/>
      <c r="R10" s="88"/>
      <c r="S10" s="41"/>
      <c r="T10" s="38"/>
      <c r="U10" s="38"/>
      <c r="V10" s="38"/>
      <c r="W10" s="38"/>
      <c r="X10" s="38"/>
      <c r="Y10" s="38"/>
      <c r="Z10" s="38"/>
      <c r="AA10" s="38"/>
      <c r="AB10" s="38"/>
      <c r="AC10" s="38"/>
      <c r="AD10" s="38"/>
      <c r="AE10" s="38"/>
      <c r="AF10" s="38"/>
    </row>
    <row r="11" spans="1:32" ht="30.25" customHeight="1">
      <c r="A11" s="237">
        <v>5</v>
      </c>
      <c r="B11" s="223" t="s">
        <v>29</v>
      </c>
      <c r="C11" s="54">
        <v>8</v>
      </c>
      <c r="D11" s="61" t="s">
        <v>49</v>
      </c>
      <c r="E11" s="46" t="s">
        <v>152</v>
      </c>
      <c r="F11" s="145" t="s">
        <v>350</v>
      </c>
      <c r="G11" s="146" t="s">
        <v>351</v>
      </c>
      <c r="H11" s="144" t="s">
        <v>344</v>
      </c>
      <c r="I11" s="46" t="s">
        <v>17</v>
      </c>
      <c r="J11" s="136" t="str">
        <f>'[1]Anexo da ARP'!N10</f>
        <v>339030.28</v>
      </c>
      <c r="K11" s="72">
        <v>4</v>
      </c>
      <c r="L11" s="18">
        <v>2</v>
      </c>
      <c r="M11" s="24">
        <f t="shared" si="1"/>
        <v>2</v>
      </c>
      <c r="N11" s="25" t="str">
        <f t="shared" si="0"/>
        <v>OK</v>
      </c>
      <c r="O11" s="88"/>
      <c r="P11" s="88"/>
      <c r="Q11" s="88"/>
      <c r="R11" s="88"/>
      <c r="S11" s="41"/>
      <c r="T11" s="38"/>
      <c r="U11" s="38"/>
      <c r="V11" s="38"/>
      <c r="W11" s="38"/>
      <c r="X11" s="38"/>
      <c r="Y11" s="38"/>
      <c r="Z11" s="38"/>
      <c r="AA11" s="38"/>
      <c r="AB11" s="38"/>
      <c r="AC11" s="38"/>
      <c r="AD11" s="38"/>
      <c r="AE11" s="38"/>
      <c r="AF11" s="38"/>
    </row>
    <row r="12" spans="1:32" ht="30.25" customHeight="1">
      <c r="A12" s="237"/>
      <c r="B12" s="228"/>
      <c r="C12" s="54">
        <v>9</v>
      </c>
      <c r="D12" s="61" t="s">
        <v>49</v>
      </c>
      <c r="E12" s="46" t="s">
        <v>152</v>
      </c>
      <c r="F12" s="143" t="s">
        <v>352</v>
      </c>
      <c r="G12" s="146" t="s">
        <v>353</v>
      </c>
      <c r="H12" s="144" t="s">
        <v>344</v>
      </c>
      <c r="I12" s="46" t="s">
        <v>17</v>
      </c>
      <c r="J12" s="136" t="str">
        <f>'[1]Anexo da ARP'!N11</f>
        <v>339030.28</v>
      </c>
      <c r="K12" s="72">
        <v>4</v>
      </c>
      <c r="L12" s="18"/>
      <c r="M12" s="24">
        <f t="shared" si="1"/>
        <v>0</v>
      </c>
      <c r="N12" s="25" t="str">
        <f t="shared" si="0"/>
        <v>OK</v>
      </c>
      <c r="O12" s="88"/>
      <c r="P12" s="88"/>
      <c r="Q12" s="88"/>
      <c r="R12" s="88"/>
      <c r="S12" s="41"/>
      <c r="T12" s="38"/>
      <c r="U12" s="38"/>
      <c r="V12" s="38"/>
      <c r="W12" s="38"/>
      <c r="X12" s="38"/>
      <c r="Y12" s="38"/>
      <c r="Z12" s="38"/>
      <c r="AA12" s="38"/>
      <c r="AB12" s="38"/>
      <c r="AC12" s="38"/>
      <c r="AD12" s="38"/>
      <c r="AE12" s="38"/>
      <c r="AF12" s="38"/>
    </row>
    <row r="13" spans="1:32" ht="30.25" customHeight="1">
      <c r="A13" s="237"/>
      <c r="B13" s="228"/>
      <c r="C13" s="54">
        <v>10</v>
      </c>
      <c r="D13" s="61" t="s">
        <v>49</v>
      </c>
      <c r="E13" s="46" t="s">
        <v>152</v>
      </c>
      <c r="F13" s="143" t="s">
        <v>354</v>
      </c>
      <c r="G13" s="146" t="s">
        <v>355</v>
      </c>
      <c r="H13" s="144" t="s">
        <v>344</v>
      </c>
      <c r="I13" s="46" t="s">
        <v>17</v>
      </c>
      <c r="J13" s="136" t="str">
        <f>'[1]Anexo da ARP'!N12</f>
        <v>339030.28</v>
      </c>
      <c r="K13" s="72">
        <v>4</v>
      </c>
      <c r="L13" s="18"/>
      <c r="M13" s="24">
        <f t="shared" si="1"/>
        <v>0</v>
      </c>
      <c r="N13" s="25" t="str">
        <f t="shared" si="0"/>
        <v>OK</v>
      </c>
      <c r="O13" s="88"/>
      <c r="P13" s="88"/>
      <c r="Q13" s="88"/>
      <c r="R13" s="88"/>
      <c r="S13" s="41"/>
      <c r="T13" s="38"/>
      <c r="U13" s="38"/>
      <c r="V13" s="38"/>
      <c r="W13" s="38"/>
      <c r="X13" s="38"/>
      <c r="Y13" s="38"/>
      <c r="Z13" s="38"/>
      <c r="AA13" s="38"/>
      <c r="AB13" s="38"/>
      <c r="AC13" s="38"/>
      <c r="AD13" s="38"/>
      <c r="AE13" s="38"/>
      <c r="AF13" s="38"/>
    </row>
    <row r="14" spans="1:32" ht="30.25" customHeight="1">
      <c r="A14" s="237"/>
      <c r="B14" s="228"/>
      <c r="C14" s="54">
        <v>11</v>
      </c>
      <c r="D14" s="61" t="s">
        <v>49</v>
      </c>
      <c r="E14" s="46" t="s">
        <v>152</v>
      </c>
      <c r="F14" s="143" t="s">
        <v>354</v>
      </c>
      <c r="G14" s="146" t="s">
        <v>356</v>
      </c>
      <c r="H14" s="144" t="s">
        <v>344</v>
      </c>
      <c r="I14" s="46" t="s">
        <v>17</v>
      </c>
      <c r="J14" s="136" t="str">
        <f>'[1]Anexo da ARP'!N13</f>
        <v>339030.28</v>
      </c>
      <c r="K14" s="72">
        <v>6</v>
      </c>
      <c r="L14" s="18"/>
      <c r="M14" s="24">
        <f t="shared" si="1"/>
        <v>0</v>
      </c>
      <c r="N14" s="25" t="str">
        <f t="shared" si="0"/>
        <v>OK</v>
      </c>
      <c r="O14" s="88"/>
      <c r="P14" s="88"/>
      <c r="Q14" s="88"/>
      <c r="R14" s="88"/>
      <c r="S14" s="41"/>
      <c r="T14" s="38"/>
      <c r="U14" s="38"/>
      <c r="V14" s="38"/>
      <c r="W14" s="38"/>
      <c r="X14" s="38"/>
      <c r="Y14" s="38"/>
      <c r="Z14" s="38"/>
      <c r="AA14" s="38"/>
      <c r="AB14" s="38"/>
      <c r="AC14" s="38"/>
      <c r="AD14" s="38"/>
      <c r="AE14" s="38"/>
      <c r="AF14" s="38"/>
    </row>
    <row r="15" spans="1:32" ht="30.25" customHeight="1">
      <c r="A15" s="237"/>
      <c r="B15" s="228"/>
      <c r="C15" s="54">
        <v>12</v>
      </c>
      <c r="D15" s="46" t="s">
        <v>50</v>
      </c>
      <c r="E15" s="46" t="s">
        <v>153</v>
      </c>
      <c r="F15" s="143" t="s">
        <v>357</v>
      </c>
      <c r="G15" s="146" t="s">
        <v>351</v>
      </c>
      <c r="H15" s="144" t="s">
        <v>344</v>
      </c>
      <c r="I15" s="46" t="s">
        <v>17</v>
      </c>
      <c r="J15" s="137" t="str">
        <f>'[1]Anexo da ARP'!N14</f>
        <v>339030.28</v>
      </c>
      <c r="K15" s="72">
        <v>8</v>
      </c>
      <c r="L15" s="18"/>
      <c r="M15" s="24">
        <f t="shared" si="1"/>
        <v>0</v>
      </c>
      <c r="N15" s="25" t="str">
        <f t="shared" si="0"/>
        <v>OK</v>
      </c>
      <c r="O15" s="88"/>
      <c r="P15" s="88"/>
      <c r="Q15" s="88"/>
      <c r="R15" s="88"/>
      <c r="S15" s="41"/>
      <c r="T15" s="38"/>
      <c r="U15" s="38"/>
      <c r="V15" s="38"/>
      <c r="W15" s="38"/>
      <c r="X15" s="38"/>
      <c r="Y15" s="38"/>
      <c r="Z15" s="38"/>
      <c r="AA15" s="38"/>
      <c r="AB15" s="38"/>
      <c r="AC15" s="38"/>
      <c r="AD15" s="38"/>
      <c r="AE15" s="38"/>
      <c r="AF15" s="38"/>
    </row>
    <row r="16" spans="1:32" ht="30.25" customHeight="1">
      <c r="A16" s="237"/>
      <c r="B16" s="228"/>
      <c r="C16" s="54">
        <v>13</v>
      </c>
      <c r="D16" s="46" t="s">
        <v>50</v>
      </c>
      <c r="E16" s="46" t="s">
        <v>153</v>
      </c>
      <c r="F16" s="143" t="s">
        <v>357</v>
      </c>
      <c r="G16" s="146" t="s">
        <v>353</v>
      </c>
      <c r="H16" s="144" t="s">
        <v>344</v>
      </c>
      <c r="I16" s="46" t="s">
        <v>17</v>
      </c>
      <c r="J16" s="137" t="str">
        <f>'[1]Anexo da ARP'!N15</f>
        <v>339030.28</v>
      </c>
      <c r="K16" s="72">
        <v>8</v>
      </c>
      <c r="L16" s="18"/>
      <c r="M16" s="24">
        <f t="shared" si="1"/>
        <v>0</v>
      </c>
      <c r="N16" s="25" t="str">
        <f t="shared" si="0"/>
        <v>OK</v>
      </c>
      <c r="O16" s="88"/>
      <c r="P16" s="88"/>
      <c r="Q16" s="88"/>
      <c r="R16" s="88"/>
      <c r="S16" s="41"/>
      <c r="T16" s="38"/>
      <c r="U16" s="38"/>
      <c r="V16" s="38"/>
      <c r="W16" s="38"/>
      <c r="X16" s="38"/>
      <c r="Y16" s="38"/>
      <c r="Z16" s="38"/>
      <c r="AA16" s="38"/>
      <c r="AB16" s="38"/>
      <c r="AC16" s="38"/>
      <c r="AD16" s="38"/>
      <c r="AE16" s="38"/>
      <c r="AF16" s="38"/>
    </row>
    <row r="17" spans="1:32" ht="30.25" customHeight="1">
      <c r="A17" s="237"/>
      <c r="B17" s="224"/>
      <c r="C17" s="54">
        <v>14</v>
      </c>
      <c r="D17" s="46" t="s">
        <v>51</v>
      </c>
      <c r="E17" s="46" t="s">
        <v>154</v>
      </c>
      <c r="F17" s="143" t="s">
        <v>358</v>
      </c>
      <c r="G17" s="144"/>
      <c r="H17" s="144" t="s">
        <v>344</v>
      </c>
      <c r="I17" s="46" t="s">
        <v>17</v>
      </c>
      <c r="J17" s="137" t="str">
        <f>'[1]Anexo da ARP'!N16</f>
        <v>339030.28</v>
      </c>
      <c r="K17" s="72">
        <v>14</v>
      </c>
      <c r="L17" s="18"/>
      <c r="M17" s="24">
        <f t="shared" si="1"/>
        <v>0</v>
      </c>
      <c r="N17" s="25" t="str">
        <f t="shared" si="0"/>
        <v>OK</v>
      </c>
      <c r="O17" s="88"/>
      <c r="P17" s="88"/>
      <c r="Q17" s="88"/>
      <c r="R17" s="88"/>
      <c r="S17" s="41"/>
      <c r="T17" s="38"/>
      <c r="U17" s="38"/>
      <c r="V17" s="38"/>
      <c r="W17" s="38"/>
      <c r="X17" s="38"/>
      <c r="Y17" s="38"/>
      <c r="Z17" s="38"/>
      <c r="AA17" s="38"/>
      <c r="AB17" s="38"/>
      <c r="AC17" s="38"/>
      <c r="AD17" s="38"/>
      <c r="AE17" s="38"/>
      <c r="AF17" s="38"/>
    </row>
    <row r="18" spans="1:32" ht="30.25" hidden="1" customHeight="1">
      <c r="A18" s="48">
        <v>6</v>
      </c>
      <c r="B18" s="57" t="s">
        <v>27</v>
      </c>
      <c r="C18" s="51">
        <v>15</v>
      </c>
      <c r="D18" s="62" t="s">
        <v>52</v>
      </c>
      <c r="E18" s="69"/>
      <c r="F18" s="143" t="s">
        <v>359</v>
      </c>
      <c r="G18" s="144"/>
      <c r="H18" s="144" t="s">
        <v>360</v>
      </c>
      <c r="I18" s="18" t="s">
        <v>17</v>
      </c>
      <c r="J18" s="137"/>
      <c r="K18" s="73"/>
      <c r="L18" s="18"/>
      <c r="M18" s="24">
        <f t="shared" si="1"/>
        <v>0</v>
      </c>
      <c r="N18" s="25" t="str">
        <f t="shared" si="0"/>
        <v>OK</v>
      </c>
      <c r="O18" s="88"/>
      <c r="P18" s="88"/>
      <c r="Q18" s="88"/>
      <c r="R18" s="88"/>
      <c r="S18" s="41"/>
      <c r="T18" s="38"/>
      <c r="U18" s="38"/>
      <c r="V18" s="38"/>
      <c r="W18" s="38"/>
      <c r="X18" s="38"/>
      <c r="Y18" s="38"/>
      <c r="Z18" s="38"/>
      <c r="AA18" s="38"/>
      <c r="AB18" s="38"/>
      <c r="AC18" s="38"/>
      <c r="AD18" s="38"/>
      <c r="AE18" s="38"/>
      <c r="AF18" s="38"/>
    </row>
    <row r="19" spans="1:32" ht="30.25" customHeight="1">
      <c r="A19" s="237">
        <v>7</v>
      </c>
      <c r="B19" s="223" t="s">
        <v>26</v>
      </c>
      <c r="C19" s="54">
        <v>16</v>
      </c>
      <c r="D19" s="46" t="s">
        <v>53</v>
      </c>
      <c r="E19" s="46" t="s">
        <v>155</v>
      </c>
      <c r="F19" s="143" t="s">
        <v>361</v>
      </c>
      <c r="G19" s="144"/>
      <c r="H19" s="144" t="s">
        <v>344</v>
      </c>
      <c r="I19" s="46" t="s">
        <v>17</v>
      </c>
      <c r="J19" s="137" t="str">
        <f>'[1]Anexo da ARP'!N14</f>
        <v>339030.28</v>
      </c>
      <c r="K19" s="72">
        <v>30.24</v>
      </c>
      <c r="L19" s="18"/>
      <c r="M19" s="24">
        <f t="shared" si="1"/>
        <v>0</v>
      </c>
      <c r="N19" s="25" t="str">
        <f t="shared" si="0"/>
        <v>OK</v>
      </c>
      <c r="O19" s="88"/>
      <c r="P19" s="88"/>
      <c r="Q19" s="88"/>
      <c r="R19" s="88"/>
      <c r="S19" s="41"/>
      <c r="T19" s="38"/>
      <c r="U19" s="38"/>
      <c r="V19" s="38"/>
      <c r="W19" s="38"/>
      <c r="X19" s="38"/>
      <c r="Y19" s="38"/>
      <c r="Z19" s="38"/>
      <c r="AA19" s="38"/>
      <c r="AB19" s="38"/>
      <c r="AC19" s="38"/>
      <c r="AD19" s="38"/>
      <c r="AE19" s="38"/>
      <c r="AF19" s="38"/>
    </row>
    <row r="20" spans="1:32" ht="30.25" customHeight="1">
      <c r="A20" s="237"/>
      <c r="B20" s="228"/>
      <c r="C20" s="54">
        <v>17</v>
      </c>
      <c r="D20" s="61" t="s">
        <v>54</v>
      </c>
      <c r="E20" s="46" t="s">
        <v>156</v>
      </c>
      <c r="F20" s="143" t="s">
        <v>362</v>
      </c>
      <c r="G20" s="146"/>
      <c r="H20" s="144" t="s">
        <v>344</v>
      </c>
      <c r="I20" s="46" t="s">
        <v>17</v>
      </c>
      <c r="J20" s="137" t="str">
        <f>'[1]Anexo da ARP'!N15</f>
        <v>339030.28</v>
      </c>
      <c r="K20" s="72">
        <v>88.38</v>
      </c>
      <c r="L20" s="18"/>
      <c r="M20" s="24">
        <f t="shared" si="1"/>
        <v>0</v>
      </c>
      <c r="N20" s="25" t="str">
        <f t="shared" si="0"/>
        <v>OK</v>
      </c>
      <c r="O20" s="88"/>
      <c r="P20" s="88"/>
      <c r="Q20" s="88"/>
      <c r="R20" s="88"/>
      <c r="S20" s="41"/>
      <c r="T20" s="38"/>
      <c r="U20" s="38"/>
      <c r="V20" s="38"/>
      <c r="W20" s="38"/>
      <c r="X20" s="38"/>
      <c r="Y20" s="38"/>
      <c r="Z20" s="38"/>
      <c r="AA20" s="38"/>
      <c r="AB20" s="38"/>
      <c r="AC20" s="38"/>
      <c r="AD20" s="38"/>
      <c r="AE20" s="38"/>
      <c r="AF20" s="38"/>
    </row>
    <row r="21" spans="1:32" ht="30.25" customHeight="1">
      <c r="A21" s="237"/>
      <c r="B21" s="224"/>
      <c r="C21" s="54">
        <v>18</v>
      </c>
      <c r="D21" s="61" t="s">
        <v>55</v>
      </c>
      <c r="E21" s="68" t="s">
        <v>157</v>
      </c>
      <c r="F21" s="147" t="s">
        <v>363</v>
      </c>
      <c r="G21" s="146"/>
      <c r="H21" s="144" t="s">
        <v>5</v>
      </c>
      <c r="I21" s="46" t="s">
        <v>17</v>
      </c>
      <c r="J21" s="137" t="str">
        <f>'[1]Anexo da ARP'!N16</f>
        <v>339030.28</v>
      </c>
      <c r="K21" s="72">
        <v>159.52000000000001</v>
      </c>
      <c r="L21" s="18"/>
      <c r="M21" s="24">
        <f t="shared" si="1"/>
        <v>0</v>
      </c>
      <c r="N21" s="25" t="str">
        <f t="shared" si="0"/>
        <v>OK</v>
      </c>
      <c r="O21" s="88"/>
      <c r="P21" s="88"/>
      <c r="Q21" s="88"/>
      <c r="R21" s="88"/>
      <c r="S21" s="41"/>
      <c r="T21" s="38"/>
      <c r="U21" s="38"/>
      <c r="V21" s="38"/>
      <c r="W21" s="38"/>
      <c r="X21" s="38"/>
      <c r="Y21" s="38"/>
      <c r="Z21" s="38"/>
      <c r="AA21" s="38"/>
      <c r="AB21" s="38"/>
      <c r="AC21" s="38"/>
      <c r="AD21" s="38"/>
      <c r="AE21" s="38"/>
      <c r="AF21" s="38"/>
    </row>
    <row r="22" spans="1:32" ht="30.25" customHeight="1">
      <c r="A22" s="239">
        <v>8</v>
      </c>
      <c r="B22" s="225" t="s">
        <v>30</v>
      </c>
      <c r="C22" s="53">
        <v>19</v>
      </c>
      <c r="D22" s="35" t="s">
        <v>56</v>
      </c>
      <c r="E22" s="47" t="s">
        <v>158</v>
      </c>
      <c r="F22" s="155" t="s">
        <v>364</v>
      </c>
      <c r="G22" s="151"/>
      <c r="H22" s="151" t="s">
        <v>344</v>
      </c>
      <c r="I22" s="63" t="s">
        <v>17</v>
      </c>
      <c r="J22" s="141" t="str">
        <f>'[1]Anexo da ARP'!N17</f>
        <v>339030.28</v>
      </c>
      <c r="K22" s="74">
        <v>32.39</v>
      </c>
      <c r="L22" s="18"/>
      <c r="M22" s="24">
        <f t="shared" si="1"/>
        <v>0</v>
      </c>
      <c r="N22" s="25" t="str">
        <f t="shared" si="0"/>
        <v>OK</v>
      </c>
      <c r="O22" s="88"/>
      <c r="P22" s="88"/>
      <c r="Q22" s="88"/>
      <c r="R22" s="88"/>
      <c r="S22" s="41"/>
      <c r="T22" s="38"/>
      <c r="U22" s="38"/>
      <c r="V22" s="38"/>
      <c r="W22" s="38"/>
      <c r="X22" s="38"/>
      <c r="Y22" s="38"/>
      <c r="Z22" s="38"/>
      <c r="AA22" s="38"/>
      <c r="AB22" s="38"/>
      <c r="AC22" s="38"/>
      <c r="AD22" s="38"/>
      <c r="AE22" s="38"/>
      <c r="AF22" s="38"/>
    </row>
    <row r="23" spans="1:32" ht="30.25" customHeight="1">
      <c r="A23" s="239"/>
      <c r="B23" s="226"/>
      <c r="C23" s="53">
        <v>20</v>
      </c>
      <c r="D23" s="35" t="s">
        <v>57</v>
      </c>
      <c r="E23" s="47" t="s">
        <v>159</v>
      </c>
      <c r="F23" s="155" t="s">
        <v>365</v>
      </c>
      <c r="G23" s="151"/>
      <c r="H23" s="151" t="s">
        <v>344</v>
      </c>
      <c r="I23" s="47" t="s">
        <v>230</v>
      </c>
      <c r="J23" s="141" t="str">
        <f>'[1]Anexo da ARP'!N18</f>
        <v>339030.28</v>
      </c>
      <c r="K23" s="74">
        <v>199.81</v>
      </c>
      <c r="L23" s="18"/>
      <c r="M23" s="24">
        <f t="shared" si="1"/>
        <v>0</v>
      </c>
      <c r="N23" s="25" t="str">
        <f t="shared" si="0"/>
        <v>OK</v>
      </c>
      <c r="O23" s="88"/>
      <c r="P23" s="88"/>
      <c r="Q23" s="88"/>
      <c r="R23" s="88"/>
      <c r="S23" s="41"/>
      <c r="T23" s="38"/>
      <c r="U23" s="38"/>
      <c r="V23" s="38"/>
      <c r="W23" s="38"/>
      <c r="X23" s="38"/>
      <c r="Y23" s="38"/>
      <c r="Z23" s="38"/>
      <c r="AA23" s="38"/>
      <c r="AB23" s="38"/>
      <c r="AC23" s="38"/>
      <c r="AD23" s="38"/>
      <c r="AE23" s="38"/>
      <c r="AF23" s="38"/>
    </row>
    <row r="24" spans="1:32" ht="30.25" customHeight="1">
      <c r="A24" s="239"/>
      <c r="B24" s="227"/>
      <c r="C24" s="53">
        <v>21</v>
      </c>
      <c r="D24" s="35" t="s">
        <v>58</v>
      </c>
      <c r="E24" s="47" t="s">
        <v>160</v>
      </c>
      <c r="F24" s="155" t="s">
        <v>366</v>
      </c>
      <c r="G24" s="151"/>
      <c r="H24" s="151" t="s">
        <v>344</v>
      </c>
      <c r="I24" s="47" t="s">
        <v>231</v>
      </c>
      <c r="J24" s="141" t="str">
        <f>'[1]Anexo da ARP'!N19</f>
        <v>339030.28</v>
      </c>
      <c r="K24" s="74">
        <v>310.83999999999997</v>
      </c>
      <c r="L24" s="18">
        <v>2</v>
      </c>
      <c r="M24" s="24">
        <f t="shared" si="1"/>
        <v>2</v>
      </c>
      <c r="N24" s="25" t="str">
        <f t="shared" si="0"/>
        <v>OK</v>
      </c>
      <c r="O24" s="88"/>
      <c r="P24" s="88"/>
      <c r="Q24" s="88"/>
      <c r="R24" s="88"/>
      <c r="S24" s="41"/>
      <c r="T24" s="38"/>
      <c r="U24" s="38"/>
      <c r="V24" s="38"/>
      <c r="W24" s="38"/>
      <c r="X24" s="38"/>
      <c r="Y24" s="38"/>
      <c r="Z24" s="38"/>
      <c r="AA24" s="38"/>
      <c r="AB24" s="38"/>
      <c r="AC24" s="38"/>
      <c r="AD24" s="38"/>
      <c r="AE24" s="38"/>
      <c r="AF24" s="38"/>
    </row>
    <row r="25" spans="1:32" ht="30.25" customHeight="1">
      <c r="A25" s="237">
        <v>9</v>
      </c>
      <c r="B25" s="223" t="s">
        <v>30</v>
      </c>
      <c r="C25" s="54">
        <v>22</v>
      </c>
      <c r="D25" s="46" t="s">
        <v>59</v>
      </c>
      <c r="E25" s="46" t="s">
        <v>161</v>
      </c>
      <c r="F25" s="143" t="s">
        <v>367</v>
      </c>
      <c r="G25" s="144" t="s">
        <v>368</v>
      </c>
      <c r="H25" s="144" t="s">
        <v>344</v>
      </c>
      <c r="I25" s="46" t="s">
        <v>17</v>
      </c>
      <c r="J25" s="137" t="str">
        <f>'[1]Anexo da ARP'!N20</f>
        <v>339030.28</v>
      </c>
      <c r="K25" s="72">
        <v>2.25</v>
      </c>
      <c r="L25" s="18"/>
      <c r="M25" s="24">
        <f t="shared" si="1"/>
        <v>0</v>
      </c>
      <c r="N25" s="25" t="str">
        <f t="shared" si="0"/>
        <v>OK</v>
      </c>
      <c r="O25" s="88"/>
      <c r="P25" s="88"/>
      <c r="Q25" s="88"/>
      <c r="R25" s="88"/>
      <c r="S25" s="41"/>
      <c r="T25" s="38"/>
      <c r="U25" s="38"/>
      <c r="V25" s="38"/>
      <c r="W25" s="38"/>
      <c r="X25" s="38"/>
      <c r="Y25" s="38"/>
      <c r="Z25" s="38"/>
      <c r="AA25" s="38"/>
      <c r="AB25" s="38"/>
      <c r="AC25" s="38"/>
      <c r="AD25" s="38"/>
      <c r="AE25" s="38"/>
      <c r="AF25" s="38"/>
    </row>
    <row r="26" spans="1:32" ht="30.25" customHeight="1">
      <c r="A26" s="237"/>
      <c r="B26" s="228"/>
      <c r="C26" s="54">
        <v>23</v>
      </c>
      <c r="D26" s="46" t="s">
        <v>59</v>
      </c>
      <c r="E26" s="46" t="s">
        <v>162</v>
      </c>
      <c r="F26" s="143" t="s">
        <v>369</v>
      </c>
      <c r="G26" s="144" t="s">
        <v>370</v>
      </c>
      <c r="H26" s="144" t="s">
        <v>344</v>
      </c>
      <c r="I26" s="46" t="s">
        <v>17</v>
      </c>
      <c r="J26" s="137" t="str">
        <f>'[1]Anexo da ARP'!N21</f>
        <v>339030.28</v>
      </c>
      <c r="K26" s="72">
        <v>1.68</v>
      </c>
      <c r="L26" s="18"/>
      <c r="M26" s="24">
        <f t="shared" si="1"/>
        <v>0</v>
      </c>
      <c r="N26" s="25" t="str">
        <f t="shared" si="0"/>
        <v>OK</v>
      </c>
      <c r="O26" s="88"/>
      <c r="P26" s="88"/>
      <c r="Q26" s="88"/>
      <c r="R26" s="88"/>
      <c r="S26" s="41"/>
      <c r="T26" s="38"/>
      <c r="U26" s="38"/>
      <c r="V26" s="38"/>
      <c r="W26" s="38"/>
      <c r="X26" s="38"/>
      <c r="Y26" s="38"/>
      <c r="Z26" s="38"/>
      <c r="AA26" s="38"/>
      <c r="AB26" s="38"/>
      <c r="AC26" s="38"/>
      <c r="AD26" s="38"/>
      <c r="AE26" s="38"/>
      <c r="AF26" s="38"/>
    </row>
    <row r="27" spans="1:32" ht="30.25" customHeight="1">
      <c r="A27" s="237"/>
      <c r="B27" s="228"/>
      <c r="C27" s="54">
        <v>24</v>
      </c>
      <c r="D27" s="46" t="s">
        <v>60</v>
      </c>
      <c r="E27" s="46" t="s">
        <v>163</v>
      </c>
      <c r="F27" s="143" t="s">
        <v>371</v>
      </c>
      <c r="G27" s="144" t="s">
        <v>372</v>
      </c>
      <c r="H27" s="144" t="s">
        <v>344</v>
      </c>
      <c r="I27" s="46" t="s">
        <v>17</v>
      </c>
      <c r="J27" s="137" t="str">
        <f>'[1]Anexo da ARP'!N22</f>
        <v>339030.28</v>
      </c>
      <c r="K27" s="72">
        <v>2.4900000000000002</v>
      </c>
      <c r="L27" s="18">
        <v>20</v>
      </c>
      <c r="M27" s="40">
        <f t="shared" ref="M27:M90" si="2">L27-(SUM(O27:AF27))</f>
        <v>20</v>
      </c>
      <c r="N27" s="25" t="str">
        <f t="shared" ref="N27:N90" si="3">IF(M27&lt;0,"ATENÇÃO","OK")</f>
        <v>OK</v>
      </c>
      <c r="O27" s="88"/>
      <c r="P27" s="88"/>
      <c r="Q27" s="88"/>
      <c r="R27" s="88"/>
      <c r="S27" s="43"/>
      <c r="T27" s="43"/>
      <c r="U27" s="43"/>
      <c r="V27" s="43"/>
      <c r="W27" s="43"/>
      <c r="X27" s="43"/>
      <c r="Y27" s="43"/>
      <c r="Z27" s="43"/>
      <c r="AA27" s="43"/>
      <c r="AB27" s="43"/>
      <c r="AC27" s="43"/>
      <c r="AD27" s="43"/>
      <c r="AE27" s="43"/>
      <c r="AF27" s="43"/>
    </row>
    <row r="28" spans="1:32" ht="30.25" customHeight="1">
      <c r="A28" s="237"/>
      <c r="B28" s="228"/>
      <c r="C28" s="54">
        <v>25</v>
      </c>
      <c r="D28" s="46" t="s">
        <v>60</v>
      </c>
      <c r="E28" s="46" t="s">
        <v>164</v>
      </c>
      <c r="F28" s="143" t="s">
        <v>371</v>
      </c>
      <c r="G28" s="144" t="s">
        <v>373</v>
      </c>
      <c r="H28" s="144" t="s">
        <v>344</v>
      </c>
      <c r="I28" s="46" t="s">
        <v>17</v>
      </c>
      <c r="J28" s="137" t="str">
        <f>'[1]Anexo da ARP'!N23</f>
        <v>339030.28</v>
      </c>
      <c r="K28" s="72">
        <v>1.57</v>
      </c>
      <c r="L28" s="18"/>
      <c r="M28" s="40">
        <f t="shared" si="2"/>
        <v>0</v>
      </c>
      <c r="N28" s="25" t="str">
        <f t="shared" si="3"/>
        <v>OK</v>
      </c>
      <c r="O28" s="88"/>
      <c r="P28" s="88"/>
      <c r="Q28" s="88"/>
      <c r="R28" s="88"/>
      <c r="S28" s="43"/>
      <c r="T28" s="43"/>
      <c r="U28" s="43"/>
      <c r="V28" s="43"/>
      <c r="W28" s="43"/>
      <c r="X28" s="43"/>
      <c r="Y28" s="43"/>
      <c r="Z28" s="43"/>
      <c r="AA28" s="43"/>
      <c r="AB28" s="43"/>
      <c r="AC28" s="43"/>
      <c r="AD28" s="43"/>
      <c r="AE28" s="43"/>
      <c r="AF28" s="43"/>
    </row>
    <row r="29" spans="1:32" ht="30.25" customHeight="1">
      <c r="A29" s="237"/>
      <c r="B29" s="228"/>
      <c r="C29" s="54">
        <v>26</v>
      </c>
      <c r="D29" s="46" t="s">
        <v>61</v>
      </c>
      <c r="E29" s="68" t="s">
        <v>165</v>
      </c>
      <c r="F29" s="143" t="s">
        <v>374</v>
      </c>
      <c r="G29" s="146" t="s">
        <v>375</v>
      </c>
      <c r="H29" s="144" t="s">
        <v>344</v>
      </c>
      <c r="I29" s="46" t="s">
        <v>17</v>
      </c>
      <c r="J29" s="137" t="str">
        <f>'[1]Anexo da ARP'!N24</f>
        <v>339030.28</v>
      </c>
      <c r="K29" s="72">
        <v>5.37</v>
      </c>
      <c r="L29" s="18"/>
      <c r="M29" s="40">
        <f t="shared" si="2"/>
        <v>0</v>
      </c>
      <c r="N29" s="25" t="str">
        <f t="shared" si="3"/>
        <v>OK</v>
      </c>
      <c r="O29" s="88"/>
      <c r="P29" s="88"/>
      <c r="Q29" s="88"/>
      <c r="R29" s="88"/>
      <c r="S29" s="43"/>
      <c r="T29" s="43"/>
      <c r="U29" s="43"/>
      <c r="V29" s="43"/>
      <c r="W29" s="43"/>
      <c r="X29" s="43"/>
      <c r="Y29" s="43"/>
      <c r="Z29" s="43"/>
      <c r="AA29" s="43"/>
      <c r="AB29" s="43"/>
      <c r="AC29" s="43"/>
      <c r="AD29" s="43"/>
      <c r="AE29" s="43"/>
      <c r="AF29" s="43"/>
    </row>
    <row r="30" spans="1:32" ht="30.25" customHeight="1">
      <c r="A30" s="237"/>
      <c r="B30" s="228"/>
      <c r="C30" s="54">
        <v>27</v>
      </c>
      <c r="D30" s="46" t="s">
        <v>61</v>
      </c>
      <c r="E30" s="68" t="s">
        <v>166</v>
      </c>
      <c r="F30" s="143" t="s">
        <v>374</v>
      </c>
      <c r="G30" s="144" t="s">
        <v>376</v>
      </c>
      <c r="H30" s="144" t="s">
        <v>344</v>
      </c>
      <c r="I30" s="46" t="s">
        <v>17</v>
      </c>
      <c r="J30" s="137" t="str">
        <f>'[1]Anexo da ARP'!N25</f>
        <v>339030.28</v>
      </c>
      <c r="K30" s="72">
        <v>2.6</v>
      </c>
      <c r="L30" s="18"/>
      <c r="M30" s="40">
        <f t="shared" si="2"/>
        <v>0</v>
      </c>
      <c r="N30" s="25" t="str">
        <f t="shared" si="3"/>
        <v>OK</v>
      </c>
      <c r="O30" s="88"/>
      <c r="P30" s="88"/>
      <c r="Q30" s="88"/>
      <c r="R30" s="88"/>
      <c r="S30" s="43"/>
      <c r="T30" s="43"/>
      <c r="U30" s="43"/>
      <c r="V30" s="43"/>
      <c r="W30" s="43"/>
      <c r="X30" s="43"/>
      <c r="Y30" s="43"/>
      <c r="Z30" s="43"/>
      <c r="AA30" s="43"/>
      <c r="AB30" s="43"/>
      <c r="AC30" s="43"/>
      <c r="AD30" s="43"/>
      <c r="AE30" s="43"/>
      <c r="AF30" s="43"/>
    </row>
    <row r="31" spans="1:32" ht="30.25" customHeight="1">
      <c r="A31" s="237"/>
      <c r="B31" s="228"/>
      <c r="C31" s="54">
        <v>28</v>
      </c>
      <c r="D31" s="46" t="s">
        <v>62</v>
      </c>
      <c r="E31" s="68" t="s">
        <v>167</v>
      </c>
      <c r="F31" s="143" t="s">
        <v>377</v>
      </c>
      <c r="G31" s="146" t="s">
        <v>378</v>
      </c>
      <c r="H31" s="144" t="s">
        <v>344</v>
      </c>
      <c r="I31" s="46" t="s">
        <v>232</v>
      </c>
      <c r="J31" s="137" t="str">
        <f>'[1]Anexo da ARP'!N26</f>
        <v>339030.28</v>
      </c>
      <c r="K31" s="72">
        <v>15.99</v>
      </c>
      <c r="L31" s="18"/>
      <c r="M31" s="40">
        <f t="shared" si="2"/>
        <v>0</v>
      </c>
      <c r="N31" s="25" t="str">
        <f t="shared" si="3"/>
        <v>OK</v>
      </c>
      <c r="O31" s="88"/>
      <c r="P31" s="88"/>
      <c r="Q31" s="88"/>
      <c r="R31" s="88"/>
      <c r="S31" s="43"/>
      <c r="T31" s="43"/>
      <c r="U31" s="43"/>
      <c r="V31" s="43"/>
      <c r="W31" s="43"/>
      <c r="X31" s="43"/>
      <c r="Y31" s="43"/>
      <c r="Z31" s="43"/>
      <c r="AA31" s="43"/>
      <c r="AB31" s="43"/>
      <c r="AC31" s="43"/>
      <c r="AD31" s="43"/>
      <c r="AE31" s="43"/>
      <c r="AF31" s="43"/>
    </row>
    <row r="32" spans="1:32" ht="30.25" customHeight="1">
      <c r="A32" s="237"/>
      <c r="B32" s="224"/>
      <c r="C32" s="54">
        <v>29</v>
      </c>
      <c r="D32" s="46" t="s">
        <v>63</v>
      </c>
      <c r="E32" s="46" t="s">
        <v>168</v>
      </c>
      <c r="F32" s="145" t="s">
        <v>379</v>
      </c>
      <c r="G32" s="144"/>
      <c r="H32" s="144" t="s">
        <v>344</v>
      </c>
      <c r="I32" s="46" t="s">
        <v>17</v>
      </c>
      <c r="J32" s="137" t="str">
        <f>'[1]Anexo da ARP'!N27</f>
        <v>339030.28</v>
      </c>
      <c r="K32" s="72">
        <v>4.9000000000000004</v>
      </c>
      <c r="L32" s="18"/>
      <c r="M32" s="40">
        <f t="shared" si="2"/>
        <v>0</v>
      </c>
      <c r="N32" s="25" t="str">
        <f t="shared" si="3"/>
        <v>OK</v>
      </c>
      <c r="O32" s="88"/>
      <c r="P32" s="88"/>
      <c r="Q32" s="88"/>
      <c r="R32" s="88"/>
      <c r="S32" s="43"/>
      <c r="T32" s="43"/>
      <c r="U32" s="43"/>
      <c r="V32" s="43"/>
      <c r="W32" s="43"/>
      <c r="X32" s="43"/>
      <c r="Y32" s="43"/>
      <c r="Z32" s="43"/>
      <c r="AA32" s="43"/>
      <c r="AB32" s="43"/>
      <c r="AC32" s="43"/>
      <c r="AD32" s="43"/>
      <c r="AE32" s="43"/>
      <c r="AF32" s="43"/>
    </row>
    <row r="33" spans="1:32" ht="30.25" customHeight="1">
      <c r="A33" s="50">
        <v>10</v>
      </c>
      <c r="B33" s="58" t="s">
        <v>31</v>
      </c>
      <c r="C33" s="53">
        <v>30</v>
      </c>
      <c r="D33" s="47" t="s">
        <v>62</v>
      </c>
      <c r="E33" s="70" t="s">
        <v>169</v>
      </c>
      <c r="F33" s="155" t="s">
        <v>377</v>
      </c>
      <c r="G33" s="150" t="s">
        <v>380</v>
      </c>
      <c r="H33" s="151" t="s">
        <v>344</v>
      </c>
      <c r="I33" s="47" t="s">
        <v>232</v>
      </c>
      <c r="J33" s="141" t="str">
        <f>'[1]Anexo da ARP'!N28</f>
        <v>339030.28</v>
      </c>
      <c r="K33" s="74">
        <v>5.64</v>
      </c>
      <c r="L33" s="18">
        <v>2</v>
      </c>
      <c r="M33" s="40">
        <f t="shared" si="2"/>
        <v>2</v>
      </c>
      <c r="N33" s="25" t="str">
        <f t="shared" si="3"/>
        <v>OK</v>
      </c>
      <c r="O33" s="88"/>
      <c r="P33" s="88"/>
      <c r="Q33" s="88"/>
      <c r="R33" s="88"/>
      <c r="S33" s="43"/>
      <c r="T33" s="43"/>
      <c r="U33" s="43"/>
      <c r="V33" s="43"/>
      <c r="W33" s="43"/>
      <c r="X33" s="43"/>
      <c r="Y33" s="43"/>
      <c r="Z33" s="43"/>
      <c r="AA33" s="43"/>
      <c r="AB33" s="43"/>
      <c r="AC33" s="43"/>
      <c r="AD33" s="43"/>
      <c r="AE33" s="43"/>
      <c r="AF33" s="43"/>
    </row>
    <row r="34" spans="1:32" ht="30.25" hidden="1" customHeight="1">
      <c r="A34" s="238">
        <v>11</v>
      </c>
      <c r="B34" s="229" t="s">
        <v>27</v>
      </c>
      <c r="C34" s="51">
        <v>31</v>
      </c>
      <c r="D34" s="18" t="s">
        <v>64</v>
      </c>
      <c r="E34" s="18"/>
      <c r="F34" s="155" t="s">
        <v>381</v>
      </c>
      <c r="G34" s="151" t="s">
        <v>382</v>
      </c>
      <c r="H34" s="151" t="s">
        <v>383</v>
      </c>
      <c r="I34" s="18" t="s">
        <v>17</v>
      </c>
      <c r="J34" s="141"/>
      <c r="K34" s="73"/>
      <c r="L34" s="18"/>
      <c r="M34" s="40">
        <f t="shared" si="2"/>
        <v>0</v>
      </c>
      <c r="N34" s="25" t="str">
        <f t="shared" si="3"/>
        <v>OK</v>
      </c>
      <c r="O34" s="88"/>
      <c r="P34" s="88"/>
      <c r="Q34" s="88"/>
      <c r="R34" s="88"/>
      <c r="S34" s="43"/>
      <c r="T34" s="43"/>
      <c r="U34" s="43"/>
      <c r="V34" s="43"/>
      <c r="W34" s="43"/>
      <c r="X34" s="43"/>
      <c r="Y34" s="43"/>
      <c r="Z34" s="43"/>
      <c r="AA34" s="43"/>
      <c r="AB34" s="43"/>
      <c r="AC34" s="43"/>
      <c r="AD34" s="43"/>
      <c r="AE34" s="43"/>
      <c r="AF34" s="43"/>
    </row>
    <row r="35" spans="1:32" ht="30.25" hidden="1" customHeight="1">
      <c r="A35" s="238"/>
      <c r="B35" s="236"/>
      <c r="C35" s="51">
        <v>32</v>
      </c>
      <c r="D35" s="18"/>
      <c r="E35" s="69"/>
      <c r="F35" s="155" t="s">
        <v>384</v>
      </c>
      <c r="G35" s="151" t="s">
        <v>385</v>
      </c>
      <c r="H35" s="151" t="s">
        <v>383</v>
      </c>
      <c r="I35" s="18" t="s">
        <v>17</v>
      </c>
      <c r="J35" s="141"/>
      <c r="K35" s="73"/>
      <c r="L35" s="18"/>
      <c r="M35" s="40">
        <f t="shared" si="2"/>
        <v>0</v>
      </c>
      <c r="N35" s="25" t="str">
        <f t="shared" si="3"/>
        <v>OK</v>
      </c>
      <c r="O35" s="88"/>
      <c r="P35" s="88"/>
      <c r="Q35" s="88"/>
      <c r="R35" s="88"/>
      <c r="S35" s="43"/>
      <c r="T35" s="43"/>
      <c r="U35" s="43"/>
      <c r="V35" s="43"/>
      <c r="W35" s="43"/>
      <c r="X35" s="43"/>
      <c r="Y35" s="43"/>
      <c r="Z35" s="43"/>
      <c r="AA35" s="43"/>
      <c r="AB35" s="43"/>
      <c r="AC35" s="43"/>
      <c r="AD35" s="43"/>
      <c r="AE35" s="43"/>
      <c r="AF35" s="43"/>
    </row>
    <row r="36" spans="1:32" ht="30.25" hidden="1" customHeight="1">
      <c r="A36" s="238"/>
      <c r="B36" s="236"/>
      <c r="C36" s="51">
        <v>33</v>
      </c>
      <c r="D36" s="62" t="s">
        <v>65</v>
      </c>
      <c r="E36" s="69"/>
      <c r="F36" s="155" t="s">
        <v>386</v>
      </c>
      <c r="G36" s="151" t="s">
        <v>387</v>
      </c>
      <c r="H36" s="151" t="s">
        <v>344</v>
      </c>
      <c r="I36" s="18" t="s">
        <v>233</v>
      </c>
      <c r="J36" s="141"/>
      <c r="K36" s="73"/>
      <c r="L36" s="18"/>
      <c r="M36" s="40">
        <f t="shared" si="2"/>
        <v>0</v>
      </c>
      <c r="N36" s="25" t="str">
        <f t="shared" si="3"/>
        <v>OK</v>
      </c>
      <c r="O36" s="88"/>
      <c r="P36" s="88"/>
      <c r="Q36" s="88"/>
      <c r="R36" s="88"/>
      <c r="S36" s="43"/>
      <c r="T36" s="43"/>
      <c r="U36" s="43"/>
      <c r="V36" s="43"/>
      <c r="W36" s="43"/>
      <c r="X36" s="43"/>
      <c r="Y36" s="43"/>
      <c r="Z36" s="43"/>
      <c r="AA36" s="43"/>
      <c r="AB36" s="43"/>
      <c r="AC36" s="43"/>
      <c r="AD36" s="43"/>
      <c r="AE36" s="43"/>
      <c r="AF36" s="43"/>
    </row>
    <row r="37" spans="1:32" ht="30.25" hidden="1" customHeight="1">
      <c r="A37" s="238"/>
      <c r="B37" s="236"/>
      <c r="C37" s="51">
        <v>34</v>
      </c>
      <c r="D37" s="62" t="s">
        <v>65</v>
      </c>
      <c r="E37" s="69"/>
      <c r="F37" s="155" t="s">
        <v>388</v>
      </c>
      <c r="G37" s="151" t="s">
        <v>389</v>
      </c>
      <c r="H37" s="151" t="s">
        <v>344</v>
      </c>
      <c r="I37" s="18" t="s">
        <v>233</v>
      </c>
      <c r="J37" s="141"/>
      <c r="K37" s="73"/>
      <c r="L37" s="18"/>
      <c r="M37" s="40">
        <f t="shared" si="2"/>
        <v>0</v>
      </c>
      <c r="N37" s="25" t="str">
        <f t="shared" si="3"/>
        <v>OK</v>
      </c>
      <c r="O37" s="88"/>
      <c r="P37" s="88"/>
      <c r="Q37" s="88"/>
      <c r="R37" s="88"/>
      <c r="S37" s="43"/>
      <c r="T37" s="43"/>
      <c r="U37" s="43"/>
      <c r="V37" s="43"/>
      <c r="W37" s="43"/>
      <c r="X37" s="43"/>
      <c r="Y37" s="43"/>
      <c r="Z37" s="43"/>
      <c r="AA37" s="43"/>
      <c r="AB37" s="43"/>
      <c r="AC37" s="43"/>
      <c r="AD37" s="43"/>
      <c r="AE37" s="43"/>
      <c r="AF37" s="43"/>
    </row>
    <row r="38" spans="1:32" ht="30.25" hidden="1" customHeight="1">
      <c r="A38" s="238"/>
      <c r="B38" s="236"/>
      <c r="C38" s="51">
        <v>35</v>
      </c>
      <c r="D38" s="62" t="s">
        <v>65</v>
      </c>
      <c r="E38" s="69"/>
      <c r="F38" s="155" t="s">
        <v>390</v>
      </c>
      <c r="G38" s="151" t="s">
        <v>391</v>
      </c>
      <c r="H38" s="151" t="s">
        <v>344</v>
      </c>
      <c r="I38" s="18" t="s">
        <v>234</v>
      </c>
      <c r="J38" s="141"/>
      <c r="K38" s="73"/>
      <c r="L38" s="18"/>
      <c r="M38" s="40">
        <f t="shared" si="2"/>
        <v>0</v>
      </c>
      <c r="N38" s="25" t="str">
        <f t="shared" si="3"/>
        <v>OK</v>
      </c>
      <c r="O38" s="88"/>
      <c r="P38" s="88"/>
      <c r="Q38" s="88"/>
      <c r="R38" s="88"/>
      <c r="S38" s="43"/>
      <c r="T38" s="43"/>
      <c r="U38" s="43"/>
      <c r="V38" s="43"/>
      <c r="W38" s="43"/>
      <c r="X38" s="43"/>
      <c r="Y38" s="43"/>
      <c r="Z38" s="43"/>
      <c r="AA38" s="43"/>
      <c r="AB38" s="43"/>
      <c r="AC38" s="43"/>
      <c r="AD38" s="43"/>
      <c r="AE38" s="43"/>
      <c r="AF38" s="43"/>
    </row>
    <row r="39" spans="1:32" ht="30.25" hidden="1" customHeight="1">
      <c r="A39" s="238"/>
      <c r="B39" s="236"/>
      <c r="C39" s="51">
        <v>36</v>
      </c>
      <c r="D39" s="62" t="s">
        <v>66</v>
      </c>
      <c r="E39" s="18"/>
      <c r="F39" s="155" t="s">
        <v>392</v>
      </c>
      <c r="G39" s="150" t="s">
        <v>393</v>
      </c>
      <c r="H39" s="151" t="s">
        <v>344</v>
      </c>
      <c r="I39" s="18" t="s">
        <v>234</v>
      </c>
      <c r="J39" s="141"/>
      <c r="K39" s="73"/>
      <c r="L39" s="18"/>
      <c r="M39" s="40">
        <f t="shared" si="2"/>
        <v>0</v>
      </c>
      <c r="N39" s="25" t="str">
        <f t="shared" si="3"/>
        <v>OK</v>
      </c>
      <c r="O39" s="88"/>
      <c r="P39" s="88"/>
      <c r="Q39" s="88"/>
      <c r="R39" s="88"/>
      <c r="S39" s="43"/>
      <c r="T39" s="43"/>
      <c r="U39" s="43"/>
      <c r="V39" s="43"/>
      <c r="W39" s="43"/>
      <c r="X39" s="43"/>
      <c r="Y39" s="43"/>
      <c r="Z39" s="43"/>
      <c r="AA39" s="43"/>
      <c r="AB39" s="43"/>
      <c r="AC39" s="43"/>
      <c r="AD39" s="43"/>
      <c r="AE39" s="43"/>
      <c r="AF39" s="43"/>
    </row>
    <row r="40" spans="1:32" ht="30.25" hidden="1" customHeight="1">
      <c r="A40" s="238"/>
      <c r="B40" s="236"/>
      <c r="C40" s="51">
        <v>37</v>
      </c>
      <c r="D40" s="62" t="s">
        <v>66</v>
      </c>
      <c r="E40" s="18"/>
      <c r="F40" s="155" t="s">
        <v>394</v>
      </c>
      <c r="G40" s="150" t="s">
        <v>395</v>
      </c>
      <c r="H40" s="151" t="s">
        <v>344</v>
      </c>
      <c r="I40" s="18" t="s">
        <v>234</v>
      </c>
      <c r="J40" s="141"/>
      <c r="K40" s="73"/>
      <c r="L40" s="18"/>
      <c r="M40" s="40">
        <f t="shared" si="2"/>
        <v>0</v>
      </c>
      <c r="N40" s="25" t="str">
        <f t="shared" si="3"/>
        <v>OK</v>
      </c>
      <c r="O40" s="88"/>
      <c r="P40" s="88"/>
      <c r="Q40" s="88"/>
      <c r="R40" s="88"/>
      <c r="S40" s="43"/>
      <c r="T40" s="43"/>
      <c r="U40" s="43"/>
      <c r="V40" s="43"/>
      <c r="W40" s="43"/>
      <c r="X40" s="43"/>
      <c r="Y40" s="43"/>
      <c r="Z40" s="43"/>
      <c r="AA40" s="43"/>
      <c r="AB40" s="43"/>
      <c r="AC40" s="43"/>
      <c r="AD40" s="43"/>
      <c r="AE40" s="43"/>
      <c r="AF40" s="43"/>
    </row>
    <row r="41" spans="1:32" ht="30.25" hidden="1" customHeight="1">
      <c r="A41" s="238"/>
      <c r="B41" s="236"/>
      <c r="C41" s="51">
        <v>38</v>
      </c>
      <c r="D41" s="62" t="s">
        <v>66</v>
      </c>
      <c r="E41" s="18"/>
      <c r="F41" s="155" t="s">
        <v>396</v>
      </c>
      <c r="G41" s="150" t="s">
        <v>397</v>
      </c>
      <c r="H41" s="151" t="s">
        <v>344</v>
      </c>
      <c r="I41" s="18" t="s">
        <v>234</v>
      </c>
      <c r="J41" s="141"/>
      <c r="K41" s="73"/>
      <c r="L41" s="18"/>
      <c r="M41" s="40">
        <f t="shared" si="2"/>
        <v>0</v>
      </c>
      <c r="N41" s="25" t="str">
        <f t="shared" si="3"/>
        <v>OK</v>
      </c>
      <c r="O41" s="88"/>
      <c r="P41" s="88"/>
      <c r="Q41" s="88"/>
      <c r="R41" s="88"/>
      <c r="S41" s="43"/>
      <c r="T41" s="43"/>
      <c r="U41" s="43"/>
      <c r="V41" s="43"/>
      <c r="W41" s="43"/>
      <c r="X41" s="43"/>
      <c r="Y41" s="43"/>
      <c r="Z41" s="43"/>
      <c r="AA41" s="43"/>
      <c r="AB41" s="43"/>
      <c r="AC41" s="43"/>
      <c r="AD41" s="43"/>
      <c r="AE41" s="43"/>
      <c r="AF41" s="43"/>
    </row>
    <row r="42" spans="1:32" ht="30.25" hidden="1" customHeight="1">
      <c r="A42" s="238"/>
      <c r="B42" s="236"/>
      <c r="C42" s="51">
        <v>39</v>
      </c>
      <c r="D42" s="62" t="s">
        <v>66</v>
      </c>
      <c r="E42" s="18"/>
      <c r="F42" s="155" t="s">
        <v>398</v>
      </c>
      <c r="G42" s="150" t="s">
        <v>399</v>
      </c>
      <c r="H42" s="151" t="s">
        <v>344</v>
      </c>
      <c r="I42" s="18" t="s">
        <v>234</v>
      </c>
      <c r="J42" s="141"/>
      <c r="K42" s="73"/>
      <c r="L42" s="18"/>
      <c r="M42" s="40">
        <f t="shared" si="2"/>
        <v>0</v>
      </c>
      <c r="N42" s="25" t="str">
        <f t="shared" si="3"/>
        <v>OK</v>
      </c>
      <c r="O42" s="88"/>
      <c r="P42" s="88"/>
      <c r="Q42" s="88"/>
      <c r="R42" s="88"/>
      <c r="S42" s="43"/>
      <c r="T42" s="43"/>
      <c r="U42" s="43"/>
      <c r="V42" s="43"/>
      <c r="W42" s="43"/>
      <c r="X42" s="43"/>
      <c r="Y42" s="43"/>
      <c r="Z42" s="43"/>
      <c r="AA42" s="43"/>
      <c r="AB42" s="43"/>
      <c r="AC42" s="43"/>
      <c r="AD42" s="43"/>
      <c r="AE42" s="43"/>
      <c r="AF42" s="43"/>
    </row>
    <row r="43" spans="1:32" ht="30.25" hidden="1" customHeight="1">
      <c r="A43" s="238"/>
      <c r="B43" s="236"/>
      <c r="C43" s="51">
        <v>40</v>
      </c>
      <c r="D43" s="62" t="s">
        <v>66</v>
      </c>
      <c r="E43" s="18"/>
      <c r="F43" s="155" t="s">
        <v>400</v>
      </c>
      <c r="G43" s="150" t="s">
        <v>401</v>
      </c>
      <c r="H43" s="151" t="s">
        <v>344</v>
      </c>
      <c r="I43" s="18" t="s">
        <v>234</v>
      </c>
      <c r="J43" s="141"/>
      <c r="K43" s="73"/>
      <c r="L43" s="18"/>
      <c r="M43" s="40">
        <f t="shared" si="2"/>
        <v>0</v>
      </c>
      <c r="N43" s="25" t="str">
        <f t="shared" si="3"/>
        <v>OK</v>
      </c>
      <c r="O43" s="88"/>
      <c r="P43" s="88"/>
      <c r="Q43" s="88"/>
      <c r="R43" s="88"/>
      <c r="S43" s="43"/>
      <c r="T43" s="43"/>
      <c r="U43" s="43"/>
      <c r="V43" s="43"/>
      <c r="W43" s="43"/>
      <c r="X43" s="43"/>
      <c r="Y43" s="43"/>
      <c r="Z43" s="43"/>
      <c r="AA43" s="43"/>
      <c r="AB43" s="43"/>
      <c r="AC43" s="43"/>
      <c r="AD43" s="43"/>
      <c r="AE43" s="43"/>
      <c r="AF43" s="43"/>
    </row>
    <row r="44" spans="1:32" ht="30.25" hidden="1" customHeight="1">
      <c r="A44" s="238"/>
      <c r="B44" s="230"/>
      <c r="C44" s="51">
        <v>41</v>
      </c>
      <c r="D44" s="62" t="s">
        <v>67</v>
      </c>
      <c r="E44" s="18"/>
      <c r="F44" s="155" t="s">
        <v>402</v>
      </c>
      <c r="G44" s="151"/>
      <c r="H44" s="151" t="s">
        <v>344</v>
      </c>
      <c r="I44" s="18" t="s">
        <v>235</v>
      </c>
      <c r="J44" s="141"/>
      <c r="K44" s="73"/>
      <c r="L44" s="18"/>
      <c r="M44" s="40">
        <f t="shared" si="2"/>
        <v>0</v>
      </c>
      <c r="N44" s="25" t="str">
        <f t="shared" si="3"/>
        <v>OK</v>
      </c>
      <c r="O44" s="88"/>
      <c r="P44" s="88"/>
      <c r="Q44" s="88"/>
      <c r="R44" s="88"/>
      <c r="S44" s="43"/>
      <c r="T44" s="43"/>
      <c r="U44" s="43"/>
      <c r="V44" s="43"/>
      <c r="W44" s="43"/>
      <c r="X44" s="43"/>
      <c r="Y44" s="43"/>
      <c r="Z44" s="43"/>
      <c r="AA44" s="43"/>
      <c r="AB44" s="43"/>
      <c r="AC44" s="43"/>
      <c r="AD44" s="43"/>
      <c r="AE44" s="43"/>
      <c r="AF44" s="43"/>
    </row>
    <row r="45" spans="1:32" ht="30.25" customHeight="1">
      <c r="A45" s="239">
        <v>12</v>
      </c>
      <c r="B45" s="225" t="s">
        <v>30</v>
      </c>
      <c r="C45" s="53">
        <v>42</v>
      </c>
      <c r="D45" s="47" t="s">
        <v>68</v>
      </c>
      <c r="E45" s="47" t="s">
        <v>170</v>
      </c>
      <c r="F45" s="155" t="s">
        <v>403</v>
      </c>
      <c r="G45" s="151"/>
      <c r="H45" s="151" t="s">
        <v>404</v>
      </c>
      <c r="I45" s="47" t="s">
        <v>236</v>
      </c>
      <c r="J45" s="141" t="str">
        <f>'[1]Anexo da ARP'!N29</f>
        <v>339030.28</v>
      </c>
      <c r="K45" s="74">
        <v>28</v>
      </c>
      <c r="L45" s="18"/>
      <c r="M45" s="40">
        <f t="shared" si="2"/>
        <v>0</v>
      </c>
      <c r="N45" s="25" t="str">
        <f t="shared" si="3"/>
        <v>OK</v>
      </c>
      <c r="O45" s="88"/>
      <c r="P45" s="88"/>
      <c r="Q45" s="88"/>
      <c r="R45" s="88"/>
      <c r="S45" s="43"/>
      <c r="T45" s="43"/>
      <c r="U45" s="43"/>
      <c r="V45" s="43"/>
      <c r="W45" s="43"/>
      <c r="X45" s="43"/>
      <c r="Y45" s="43"/>
      <c r="Z45" s="43"/>
      <c r="AA45" s="43"/>
      <c r="AB45" s="43"/>
      <c r="AC45" s="43"/>
      <c r="AD45" s="43"/>
      <c r="AE45" s="43"/>
      <c r="AF45" s="43"/>
    </row>
    <row r="46" spans="1:32" ht="30.25" customHeight="1">
      <c r="A46" s="239"/>
      <c r="B46" s="226"/>
      <c r="C46" s="53">
        <v>43</v>
      </c>
      <c r="D46" s="47" t="s">
        <v>69</v>
      </c>
      <c r="E46" s="47" t="s">
        <v>171</v>
      </c>
      <c r="F46" s="155" t="s">
        <v>405</v>
      </c>
      <c r="G46" s="151"/>
      <c r="H46" s="151" t="s">
        <v>404</v>
      </c>
      <c r="I46" s="47" t="s">
        <v>236</v>
      </c>
      <c r="J46" s="141" t="str">
        <f>'[1]Anexo da ARP'!N30</f>
        <v>339030.28</v>
      </c>
      <c r="K46" s="74">
        <v>28.14</v>
      </c>
      <c r="L46" s="18"/>
      <c r="M46" s="40">
        <f t="shared" si="2"/>
        <v>0</v>
      </c>
      <c r="N46" s="25" t="str">
        <f t="shared" si="3"/>
        <v>OK</v>
      </c>
      <c r="O46" s="88"/>
      <c r="P46" s="88"/>
      <c r="Q46" s="88"/>
      <c r="R46" s="88"/>
      <c r="S46" s="43"/>
      <c r="T46" s="43"/>
      <c r="U46" s="43"/>
      <c r="V46" s="43"/>
      <c r="W46" s="43"/>
      <c r="X46" s="43"/>
      <c r="Y46" s="43"/>
      <c r="Z46" s="43"/>
      <c r="AA46" s="43"/>
      <c r="AB46" s="43"/>
      <c r="AC46" s="43"/>
      <c r="AD46" s="43"/>
      <c r="AE46" s="43"/>
      <c r="AF46" s="43"/>
    </row>
    <row r="47" spans="1:32" ht="30.25" customHeight="1">
      <c r="A47" s="239"/>
      <c r="B47" s="226"/>
      <c r="C47" s="53">
        <v>44</v>
      </c>
      <c r="D47" s="63" t="s">
        <v>70</v>
      </c>
      <c r="E47" s="47" t="s">
        <v>172</v>
      </c>
      <c r="F47" s="155" t="s">
        <v>406</v>
      </c>
      <c r="G47" s="151" t="s">
        <v>407</v>
      </c>
      <c r="H47" s="151" t="s">
        <v>404</v>
      </c>
      <c r="I47" s="47" t="s">
        <v>236</v>
      </c>
      <c r="J47" s="141" t="str">
        <f>'[1]Anexo da ARP'!N31</f>
        <v>339030.28</v>
      </c>
      <c r="K47" s="74">
        <v>19</v>
      </c>
      <c r="L47" s="18"/>
      <c r="M47" s="40">
        <f t="shared" si="2"/>
        <v>0</v>
      </c>
      <c r="N47" s="25" t="str">
        <f t="shared" si="3"/>
        <v>OK</v>
      </c>
      <c r="O47" s="88"/>
      <c r="P47" s="88"/>
      <c r="Q47" s="88"/>
      <c r="R47" s="88"/>
      <c r="S47" s="43"/>
      <c r="T47" s="43"/>
      <c r="U47" s="43"/>
      <c r="V47" s="43"/>
      <c r="W47" s="43"/>
      <c r="X47" s="43"/>
      <c r="Y47" s="43"/>
      <c r="Z47" s="43"/>
      <c r="AA47" s="43"/>
      <c r="AB47" s="43"/>
      <c r="AC47" s="43"/>
      <c r="AD47" s="43"/>
      <c r="AE47" s="43"/>
      <c r="AF47" s="43"/>
    </row>
    <row r="48" spans="1:32" ht="30.25" customHeight="1">
      <c r="A48" s="239"/>
      <c r="B48" s="227"/>
      <c r="C48" s="53">
        <v>45</v>
      </c>
      <c r="D48" s="63" t="s">
        <v>70</v>
      </c>
      <c r="E48" s="47" t="s">
        <v>173</v>
      </c>
      <c r="F48" s="155" t="s">
        <v>406</v>
      </c>
      <c r="G48" s="151" t="s">
        <v>408</v>
      </c>
      <c r="H48" s="151" t="s">
        <v>404</v>
      </c>
      <c r="I48" s="47" t="s">
        <v>236</v>
      </c>
      <c r="J48" s="141" t="str">
        <f>'[1]Anexo da ARP'!N32</f>
        <v>339030.28</v>
      </c>
      <c r="K48" s="74">
        <v>19</v>
      </c>
      <c r="L48" s="18"/>
      <c r="M48" s="40">
        <f t="shared" si="2"/>
        <v>0</v>
      </c>
      <c r="N48" s="25" t="str">
        <f t="shared" si="3"/>
        <v>OK</v>
      </c>
      <c r="O48" s="88"/>
      <c r="P48" s="88"/>
      <c r="Q48" s="88"/>
      <c r="R48" s="88"/>
      <c r="S48" s="43"/>
      <c r="T48" s="43"/>
      <c r="U48" s="43"/>
      <c r="V48" s="43"/>
      <c r="W48" s="43"/>
      <c r="X48" s="43"/>
      <c r="Y48" s="43"/>
      <c r="Z48" s="43"/>
      <c r="AA48" s="43"/>
      <c r="AB48" s="43"/>
      <c r="AC48" s="43"/>
      <c r="AD48" s="43"/>
      <c r="AE48" s="43"/>
      <c r="AF48" s="43"/>
    </row>
    <row r="49" spans="1:32" ht="30.25" customHeight="1">
      <c r="A49" s="237">
        <v>13</v>
      </c>
      <c r="B49" s="223" t="s">
        <v>30</v>
      </c>
      <c r="C49" s="54">
        <v>46</v>
      </c>
      <c r="D49" s="46" t="s">
        <v>71</v>
      </c>
      <c r="E49" s="46" t="s">
        <v>174</v>
      </c>
      <c r="F49" s="143" t="s">
        <v>409</v>
      </c>
      <c r="G49" s="144"/>
      <c r="H49" s="144" t="s">
        <v>404</v>
      </c>
      <c r="I49" s="46" t="s">
        <v>236</v>
      </c>
      <c r="J49" s="137" t="str">
        <f>'[1]Anexo da ARP'!N33</f>
        <v>339030.28</v>
      </c>
      <c r="K49" s="72">
        <v>15.41</v>
      </c>
      <c r="L49" s="18"/>
      <c r="M49" s="40">
        <f t="shared" si="2"/>
        <v>0</v>
      </c>
      <c r="N49" s="25" t="str">
        <f t="shared" si="3"/>
        <v>OK</v>
      </c>
      <c r="O49" s="88"/>
      <c r="P49" s="88"/>
      <c r="Q49" s="88"/>
      <c r="R49" s="88"/>
      <c r="S49" s="43"/>
      <c r="T49" s="43"/>
      <c r="U49" s="43"/>
      <c r="V49" s="43"/>
      <c r="W49" s="43"/>
      <c r="X49" s="43"/>
      <c r="Y49" s="43"/>
      <c r="Z49" s="43"/>
      <c r="AA49" s="43"/>
      <c r="AB49" s="43"/>
      <c r="AC49" s="43"/>
      <c r="AD49" s="43"/>
      <c r="AE49" s="43"/>
      <c r="AF49" s="43"/>
    </row>
    <row r="50" spans="1:32" ht="30.25" customHeight="1">
      <c r="A50" s="237"/>
      <c r="B50" s="228"/>
      <c r="C50" s="54">
        <v>47</v>
      </c>
      <c r="D50" s="46" t="s">
        <v>72</v>
      </c>
      <c r="E50" s="46" t="s">
        <v>175</v>
      </c>
      <c r="F50" s="143" t="s">
        <v>410</v>
      </c>
      <c r="G50" s="144" t="s">
        <v>407</v>
      </c>
      <c r="H50" s="144" t="s">
        <v>404</v>
      </c>
      <c r="I50" s="46" t="s">
        <v>236</v>
      </c>
      <c r="J50" s="137" t="str">
        <f>'[1]Anexo da ARP'!N34</f>
        <v>339030.28</v>
      </c>
      <c r="K50" s="72">
        <v>15.41</v>
      </c>
      <c r="L50" s="18"/>
      <c r="M50" s="40">
        <f t="shared" si="2"/>
        <v>0</v>
      </c>
      <c r="N50" s="25" t="str">
        <f t="shared" si="3"/>
        <v>OK</v>
      </c>
      <c r="O50" s="88"/>
      <c r="P50" s="88"/>
      <c r="Q50" s="88"/>
      <c r="R50" s="88"/>
      <c r="S50" s="43"/>
      <c r="T50" s="43"/>
      <c r="U50" s="43"/>
      <c r="V50" s="43"/>
      <c r="W50" s="43"/>
      <c r="X50" s="43"/>
      <c r="Y50" s="43"/>
      <c r="Z50" s="43"/>
      <c r="AA50" s="43"/>
      <c r="AB50" s="43"/>
      <c r="AC50" s="43"/>
      <c r="AD50" s="43"/>
      <c r="AE50" s="43"/>
      <c r="AF50" s="43"/>
    </row>
    <row r="51" spans="1:32" ht="30.25" customHeight="1">
      <c r="A51" s="237"/>
      <c r="B51" s="228"/>
      <c r="C51" s="54">
        <v>48</v>
      </c>
      <c r="D51" s="46" t="s">
        <v>72</v>
      </c>
      <c r="E51" s="46" t="s">
        <v>175</v>
      </c>
      <c r="F51" s="143" t="s">
        <v>410</v>
      </c>
      <c r="G51" s="144" t="s">
        <v>408</v>
      </c>
      <c r="H51" s="144" t="s">
        <v>404</v>
      </c>
      <c r="I51" s="46" t="s">
        <v>236</v>
      </c>
      <c r="J51" s="137" t="str">
        <f>'[1]Anexo da ARP'!N35</f>
        <v>339030.28</v>
      </c>
      <c r="K51" s="72">
        <v>15.41</v>
      </c>
      <c r="L51" s="18"/>
      <c r="M51" s="40">
        <f t="shared" si="2"/>
        <v>0</v>
      </c>
      <c r="N51" s="25" t="str">
        <f t="shared" si="3"/>
        <v>OK</v>
      </c>
      <c r="O51" s="88"/>
      <c r="P51" s="88"/>
      <c r="Q51" s="88"/>
      <c r="R51" s="88"/>
      <c r="S51" s="43"/>
      <c r="T51" s="43"/>
      <c r="U51" s="43"/>
      <c r="V51" s="43"/>
      <c r="W51" s="43"/>
      <c r="X51" s="43"/>
      <c r="Y51" s="43"/>
      <c r="Z51" s="43"/>
      <c r="AA51" s="43"/>
      <c r="AB51" s="43"/>
      <c r="AC51" s="43"/>
      <c r="AD51" s="43"/>
      <c r="AE51" s="43"/>
      <c r="AF51" s="43"/>
    </row>
    <row r="52" spans="1:32" ht="30.25" customHeight="1">
      <c r="A52" s="237"/>
      <c r="B52" s="224"/>
      <c r="C52" s="54">
        <v>49</v>
      </c>
      <c r="D52" s="46" t="s">
        <v>73</v>
      </c>
      <c r="E52" s="46" t="s">
        <v>176</v>
      </c>
      <c r="F52" s="143" t="s">
        <v>411</v>
      </c>
      <c r="G52" s="144" t="s">
        <v>407</v>
      </c>
      <c r="H52" s="144" t="s">
        <v>404</v>
      </c>
      <c r="I52" s="46" t="s">
        <v>237</v>
      </c>
      <c r="J52" s="137" t="str">
        <f>'[1]Anexo da ARP'!N36</f>
        <v>339030.28</v>
      </c>
      <c r="K52" s="72">
        <v>1.29</v>
      </c>
      <c r="L52" s="18"/>
      <c r="M52" s="40">
        <f t="shared" si="2"/>
        <v>0</v>
      </c>
      <c r="N52" s="25" t="str">
        <f t="shared" si="3"/>
        <v>OK</v>
      </c>
      <c r="O52" s="88"/>
      <c r="P52" s="88"/>
      <c r="Q52" s="88"/>
      <c r="R52" s="88"/>
      <c r="S52" s="43"/>
      <c r="T52" s="43"/>
      <c r="U52" s="43"/>
      <c r="V52" s="43"/>
      <c r="W52" s="43"/>
      <c r="X52" s="43"/>
      <c r="Y52" s="43"/>
      <c r="Z52" s="43"/>
      <c r="AA52" s="43"/>
      <c r="AB52" s="43"/>
      <c r="AC52" s="43"/>
      <c r="AD52" s="43"/>
      <c r="AE52" s="43"/>
      <c r="AF52" s="43"/>
    </row>
    <row r="53" spans="1:32" ht="30.25" customHeight="1">
      <c r="A53" s="239">
        <v>14</v>
      </c>
      <c r="B53" s="225" t="s">
        <v>32</v>
      </c>
      <c r="C53" s="53">
        <v>50</v>
      </c>
      <c r="D53" s="35" t="s">
        <v>74</v>
      </c>
      <c r="E53" s="47" t="s">
        <v>177</v>
      </c>
      <c r="F53" s="155" t="s">
        <v>412</v>
      </c>
      <c r="G53" s="151"/>
      <c r="H53" s="151" t="s">
        <v>404</v>
      </c>
      <c r="I53" s="47" t="s">
        <v>237</v>
      </c>
      <c r="J53" s="141" t="str">
        <f>'[1]Anexo da ARP'!N37</f>
        <v>339030.28</v>
      </c>
      <c r="K53" s="74">
        <v>2.91</v>
      </c>
      <c r="L53" s="18"/>
      <c r="M53" s="40">
        <f t="shared" si="2"/>
        <v>0</v>
      </c>
      <c r="N53" s="25" t="str">
        <f t="shared" si="3"/>
        <v>OK</v>
      </c>
      <c r="O53" s="88"/>
      <c r="P53" s="88"/>
      <c r="Q53" s="88"/>
      <c r="R53" s="88"/>
      <c r="S53" s="43"/>
      <c r="T53" s="43"/>
      <c r="U53" s="43"/>
      <c r="V53" s="43"/>
      <c r="W53" s="43"/>
      <c r="X53" s="43"/>
      <c r="Y53" s="43"/>
      <c r="Z53" s="43"/>
      <c r="AA53" s="43"/>
      <c r="AB53" s="43"/>
      <c r="AC53" s="43"/>
      <c r="AD53" s="43"/>
      <c r="AE53" s="43"/>
      <c r="AF53" s="43"/>
    </row>
    <row r="54" spans="1:32" ht="30.25" customHeight="1">
      <c r="A54" s="239"/>
      <c r="B54" s="227"/>
      <c r="C54" s="53">
        <v>51</v>
      </c>
      <c r="D54" s="35" t="s">
        <v>75</v>
      </c>
      <c r="E54" s="47" t="s">
        <v>177</v>
      </c>
      <c r="F54" s="155" t="s">
        <v>413</v>
      </c>
      <c r="G54" s="151"/>
      <c r="H54" s="151" t="s">
        <v>404</v>
      </c>
      <c r="I54" s="47" t="s">
        <v>237</v>
      </c>
      <c r="J54" s="141" t="str">
        <f>'[1]Anexo da ARP'!N38</f>
        <v>339030.28</v>
      </c>
      <c r="K54" s="74">
        <v>5.83</v>
      </c>
      <c r="L54" s="18"/>
      <c r="M54" s="40">
        <f t="shared" si="2"/>
        <v>0</v>
      </c>
      <c r="N54" s="25" t="str">
        <f t="shared" si="3"/>
        <v>OK</v>
      </c>
      <c r="O54" s="88"/>
      <c r="P54" s="88"/>
      <c r="Q54" s="88"/>
      <c r="R54" s="88"/>
      <c r="S54" s="43"/>
      <c r="T54" s="43"/>
      <c r="U54" s="43"/>
      <c r="V54" s="43"/>
      <c r="W54" s="43"/>
      <c r="X54" s="43"/>
      <c r="Y54" s="43"/>
      <c r="Z54" s="43"/>
      <c r="AA54" s="43"/>
      <c r="AB54" s="43"/>
      <c r="AC54" s="43"/>
      <c r="AD54" s="43"/>
      <c r="AE54" s="43"/>
      <c r="AF54" s="43"/>
    </row>
    <row r="55" spans="1:32" ht="30.25" customHeight="1">
      <c r="A55" s="237">
        <v>15</v>
      </c>
      <c r="B55" s="223" t="s">
        <v>28</v>
      </c>
      <c r="C55" s="54">
        <v>52</v>
      </c>
      <c r="D55" s="61" t="s">
        <v>76</v>
      </c>
      <c r="E55" s="46" t="s">
        <v>178</v>
      </c>
      <c r="F55" s="143" t="s">
        <v>414</v>
      </c>
      <c r="G55" s="146"/>
      <c r="H55" s="144" t="s">
        <v>404</v>
      </c>
      <c r="I55" s="46" t="s">
        <v>237</v>
      </c>
      <c r="J55" s="137" t="str">
        <f>'[1]Anexo da ARP'!N39</f>
        <v>339030.28</v>
      </c>
      <c r="K55" s="72">
        <v>47.83</v>
      </c>
      <c r="L55" s="18"/>
      <c r="M55" s="40">
        <f t="shared" si="2"/>
        <v>0</v>
      </c>
      <c r="N55" s="25" t="str">
        <f t="shared" si="3"/>
        <v>OK</v>
      </c>
      <c r="O55" s="88"/>
      <c r="P55" s="88"/>
      <c r="Q55" s="88"/>
      <c r="R55" s="88"/>
      <c r="S55" s="43"/>
      <c r="T55" s="43"/>
      <c r="U55" s="43"/>
      <c r="V55" s="43"/>
      <c r="W55" s="43"/>
      <c r="X55" s="43"/>
      <c r="Y55" s="43"/>
      <c r="Z55" s="43"/>
      <c r="AA55" s="43"/>
      <c r="AB55" s="43"/>
      <c r="AC55" s="43"/>
      <c r="AD55" s="43"/>
      <c r="AE55" s="43"/>
      <c r="AF55" s="43"/>
    </row>
    <row r="56" spans="1:32" ht="30.25" customHeight="1">
      <c r="A56" s="237"/>
      <c r="B56" s="228"/>
      <c r="C56" s="54">
        <v>53</v>
      </c>
      <c r="D56" s="61" t="s">
        <v>77</v>
      </c>
      <c r="E56" s="46" t="s">
        <v>179</v>
      </c>
      <c r="F56" s="143" t="s">
        <v>415</v>
      </c>
      <c r="G56" s="144"/>
      <c r="H56" s="144" t="s">
        <v>404</v>
      </c>
      <c r="I56" s="46" t="s">
        <v>237</v>
      </c>
      <c r="J56" s="137" t="str">
        <f>'[1]Anexo da ARP'!N40</f>
        <v>339030.28</v>
      </c>
      <c r="K56" s="72">
        <v>15.94</v>
      </c>
      <c r="L56" s="18"/>
      <c r="M56" s="40">
        <f t="shared" si="2"/>
        <v>0</v>
      </c>
      <c r="N56" s="25" t="str">
        <f t="shared" si="3"/>
        <v>OK</v>
      </c>
      <c r="O56" s="88"/>
      <c r="P56" s="88"/>
      <c r="Q56" s="88"/>
      <c r="R56" s="88"/>
      <c r="S56" s="43"/>
      <c r="T56" s="43"/>
      <c r="U56" s="43"/>
      <c r="V56" s="43"/>
      <c r="W56" s="43"/>
      <c r="X56" s="43"/>
      <c r="Y56" s="43"/>
      <c r="Z56" s="43"/>
      <c r="AA56" s="43"/>
      <c r="AB56" s="43"/>
      <c r="AC56" s="43"/>
      <c r="AD56" s="43"/>
      <c r="AE56" s="43"/>
      <c r="AF56" s="43"/>
    </row>
    <row r="57" spans="1:32" ht="30.25" customHeight="1">
      <c r="A57" s="237"/>
      <c r="B57" s="228"/>
      <c r="C57" s="54">
        <v>54</v>
      </c>
      <c r="D57" s="61" t="s">
        <v>78</v>
      </c>
      <c r="E57" s="46" t="s">
        <v>180</v>
      </c>
      <c r="F57" s="143" t="s">
        <v>416</v>
      </c>
      <c r="G57" s="144"/>
      <c r="H57" s="144" t="s">
        <v>404</v>
      </c>
      <c r="I57" s="46" t="s">
        <v>237</v>
      </c>
      <c r="J57" s="137" t="str">
        <f>'[1]Anexo da ARP'!N41</f>
        <v>339030.28</v>
      </c>
      <c r="K57" s="72">
        <v>25.51</v>
      </c>
      <c r="L57" s="18"/>
      <c r="M57" s="40">
        <f t="shared" si="2"/>
        <v>0</v>
      </c>
      <c r="N57" s="25" t="str">
        <f t="shared" si="3"/>
        <v>OK</v>
      </c>
      <c r="O57" s="88"/>
      <c r="P57" s="88"/>
      <c r="Q57" s="88"/>
      <c r="R57" s="88"/>
      <c r="S57" s="43"/>
      <c r="T57" s="43"/>
      <c r="U57" s="43"/>
      <c r="V57" s="43"/>
      <c r="W57" s="43"/>
      <c r="X57" s="43"/>
      <c r="Y57" s="43"/>
      <c r="Z57" s="43"/>
      <c r="AA57" s="43"/>
      <c r="AB57" s="43"/>
      <c r="AC57" s="43"/>
      <c r="AD57" s="43"/>
      <c r="AE57" s="43"/>
      <c r="AF57" s="43"/>
    </row>
    <row r="58" spans="1:32" ht="30.25" customHeight="1">
      <c r="A58" s="237"/>
      <c r="B58" s="224"/>
      <c r="C58" s="54">
        <v>55</v>
      </c>
      <c r="D58" s="61" t="s">
        <v>79</v>
      </c>
      <c r="E58" s="46" t="s">
        <v>181</v>
      </c>
      <c r="F58" s="145" t="s">
        <v>417</v>
      </c>
      <c r="G58" s="144"/>
      <c r="H58" s="144"/>
      <c r="I58" s="46"/>
      <c r="J58" s="137" t="str">
        <f>'[1]Anexo da ARP'!N42</f>
        <v>339030.28</v>
      </c>
      <c r="K58" s="72">
        <v>44.64</v>
      </c>
      <c r="L58" s="18"/>
      <c r="M58" s="40">
        <f t="shared" si="2"/>
        <v>0</v>
      </c>
      <c r="N58" s="25" t="str">
        <f t="shared" si="3"/>
        <v>OK</v>
      </c>
      <c r="O58" s="88"/>
      <c r="P58" s="88"/>
      <c r="Q58" s="88"/>
      <c r="R58" s="88"/>
      <c r="S58" s="43"/>
      <c r="T58" s="43"/>
      <c r="U58" s="43"/>
      <c r="V58" s="43"/>
      <c r="W58" s="43"/>
      <c r="X58" s="43"/>
      <c r="Y58" s="43"/>
      <c r="Z58" s="43"/>
      <c r="AA58" s="43"/>
      <c r="AB58" s="43"/>
      <c r="AC58" s="43"/>
      <c r="AD58" s="43"/>
      <c r="AE58" s="43"/>
      <c r="AF58" s="43"/>
    </row>
    <row r="59" spans="1:32" ht="30.25" customHeight="1">
      <c r="A59" s="240">
        <v>16</v>
      </c>
      <c r="B59" s="225" t="s">
        <v>32</v>
      </c>
      <c r="C59" s="53">
        <v>56</v>
      </c>
      <c r="D59" s="35" t="s">
        <v>80</v>
      </c>
      <c r="E59" s="47" t="s">
        <v>177</v>
      </c>
      <c r="F59" s="155" t="s">
        <v>418</v>
      </c>
      <c r="G59" s="151"/>
      <c r="H59" s="151" t="s">
        <v>419</v>
      </c>
      <c r="I59" s="47" t="s">
        <v>237</v>
      </c>
      <c r="J59" s="141" t="str">
        <f>'[1]Anexo da ARP'!N43</f>
        <v>339030.28</v>
      </c>
      <c r="K59" s="74">
        <v>3.4</v>
      </c>
      <c r="L59" s="18">
        <v>1</v>
      </c>
      <c r="M59" s="40">
        <f t="shared" si="2"/>
        <v>0</v>
      </c>
      <c r="N59" s="25" t="str">
        <f t="shared" si="3"/>
        <v>OK</v>
      </c>
      <c r="O59" s="88">
        <v>1</v>
      </c>
      <c r="P59" s="88"/>
      <c r="Q59" s="88"/>
      <c r="R59" s="88"/>
      <c r="S59" s="43"/>
      <c r="T59" s="43"/>
      <c r="U59" s="43"/>
      <c r="V59" s="43"/>
      <c r="W59" s="43"/>
      <c r="X59" s="43"/>
      <c r="Y59" s="43"/>
      <c r="Z59" s="43"/>
      <c r="AA59" s="43"/>
      <c r="AB59" s="43"/>
      <c r="AC59" s="43"/>
      <c r="AD59" s="43"/>
      <c r="AE59" s="43"/>
      <c r="AF59" s="43"/>
    </row>
    <row r="60" spans="1:32" ht="30.25" customHeight="1">
      <c r="A60" s="241"/>
      <c r="B60" s="226"/>
      <c r="C60" s="53">
        <v>57</v>
      </c>
      <c r="D60" s="35" t="s">
        <v>81</v>
      </c>
      <c r="E60" s="47" t="s">
        <v>177</v>
      </c>
      <c r="F60" s="157" t="s">
        <v>420</v>
      </c>
      <c r="G60" s="150"/>
      <c r="H60" s="151" t="s">
        <v>419</v>
      </c>
      <c r="I60" s="47" t="s">
        <v>237</v>
      </c>
      <c r="J60" s="141" t="str">
        <f>'[1]Anexo da ARP'!N44</f>
        <v>339030.28</v>
      </c>
      <c r="K60" s="74">
        <v>34.049999999999997</v>
      </c>
      <c r="L60" s="18"/>
      <c r="M60" s="40">
        <f t="shared" si="2"/>
        <v>0</v>
      </c>
      <c r="N60" s="25" t="str">
        <f t="shared" si="3"/>
        <v>OK</v>
      </c>
      <c r="O60" s="88"/>
      <c r="P60" s="88"/>
      <c r="Q60" s="88"/>
      <c r="R60" s="88"/>
      <c r="S60" s="43"/>
      <c r="T60" s="43"/>
      <c r="U60" s="43"/>
      <c r="V60" s="43"/>
      <c r="W60" s="43"/>
      <c r="X60" s="43"/>
      <c r="Y60" s="43"/>
      <c r="Z60" s="43"/>
      <c r="AA60" s="43"/>
      <c r="AB60" s="43"/>
      <c r="AC60" s="43"/>
      <c r="AD60" s="43"/>
      <c r="AE60" s="43"/>
      <c r="AF60" s="43"/>
    </row>
    <row r="61" spans="1:32" ht="30.25" customHeight="1">
      <c r="A61" s="242"/>
      <c r="B61" s="227"/>
      <c r="C61" s="53">
        <v>58</v>
      </c>
      <c r="D61" s="35" t="s">
        <v>82</v>
      </c>
      <c r="E61" s="35" t="s">
        <v>177</v>
      </c>
      <c r="F61" s="155" t="s">
        <v>421</v>
      </c>
      <c r="G61" s="150"/>
      <c r="H61" s="151" t="s">
        <v>419</v>
      </c>
      <c r="I61" s="47" t="s">
        <v>238</v>
      </c>
      <c r="J61" s="141" t="str">
        <f>'[1]Anexo da ARP'!N45</f>
        <v>339030.28</v>
      </c>
      <c r="K61" s="74">
        <v>51.07</v>
      </c>
      <c r="L61" s="18"/>
      <c r="M61" s="40">
        <f t="shared" si="2"/>
        <v>0</v>
      </c>
      <c r="N61" s="25" t="str">
        <f t="shared" si="3"/>
        <v>OK</v>
      </c>
      <c r="O61" s="88"/>
      <c r="P61" s="88"/>
      <c r="Q61" s="88"/>
      <c r="R61" s="88"/>
      <c r="S61" s="43"/>
      <c r="T61" s="43"/>
      <c r="U61" s="43"/>
      <c r="V61" s="43"/>
      <c r="W61" s="43"/>
      <c r="X61" s="43"/>
      <c r="Y61" s="43"/>
      <c r="Z61" s="43"/>
      <c r="AA61" s="43"/>
      <c r="AB61" s="43"/>
      <c r="AC61" s="43"/>
      <c r="AD61" s="43"/>
      <c r="AE61" s="43"/>
      <c r="AF61" s="43"/>
    </row>
    <row r="62" spans="1:32" ht="30.25" hidden="1" customHeight="1">
      <c r="A62" s="238">
        <v>17</v>
      </c>
      <c r="B62" s="229" t="s">
        <v>27</v>
      </c>
      <c r="C62" s="51">
        <v>59</v>
      </c>
      <c r="D62" s="62" t="s">
        <v>83</v>
      </c>
      <c r="E62" s="18" t="s">
        <v>182</v>
      </c>
      <c r="F62" s="157" t="s">
        <v>422</v>
      </c>
      <c r="G62" s="150" t="s">
        <v>423</v>
      </c>
      <c r="H62" s="151" t="s">
        <v>419</v>
      </c>
      <c r="I62" s="18" t="s">
        <v>237</v>
      </c>
      <c r="J62" s="141" t="str">
        <f>'[1]Anexo da ARP'!N46</f>
        <v>339030.28</v>
      </c>
      <c r="K62" s="73"/>
      <c r="L62" s="18"/>
      <c r="M62" s="40">
        <f t="shared" si="2"/>
        <v>0</v>
      </c>
      <c r="N62" s="25" t="str">
        <f t="shared" si="3"/>
        <v>OK</v>
      </c>
      <c r="O62" s="88"/>
      <c r="P62" s="88"/>
      <c r="Q62" s="88"/>
      <c r="R62" s="88"/>
      <c r="S62" s="43"/>
      <c r="T62" s="43"/>
      <c r="U62" s="43"/>
      <c r="V62" s="43"/>
      <c r="W62" s="43"/>
      <c r="X62" s="43"/>
      <c r="Y62" s="43"/>
      <c r="Z62" s="43"/>
      <c r="AA62" s="43"/>
      <c r="AB62" s="43"/>
      <c r="AC62" s="43"/>
      <c r="AD62" s="43"/>
      <c r="AE62" s="43"/>
      <c r="AF62" s="43"/>
    </row>
    <row r="63" spans="1:32" ht="30.25" hidden="1" customHeight="1">
      <c r="A63" s="238"/>
      <c r="B63" s="236"/>
      <c r="C63" s="51">
        <v>60</v>
      </c>
      <c r="D63" s="62" t="s">
        <v>83</v>
      </c>
      <c r="E63" s="18" t="s">
        <v>183</v>
      </c>
      <c r="F63" s="157" t="s">
        <v>422</v>
      </c>
      <c r="G63" s="150" t="s">
        <v>424</v>
      </c>
      <c r="H63" s="151" t="s">
        <v>419</v>
      </c>
      <c r="I63" s="18" t="s">
        <v>237</v>
      </c>
      <c r="J63" s="141" t="str">
        <f>'[1]Anexo da ARP'!N47</f>
        <v>339030.28</v>
      </c>
      <c r="K63" s="73"/>
      <c r="L63" s="18"/>
      <c r="M63" s="40">
        <f t="shared" si="2"/>
        <v>0</v>
      </c>
      <c r="N63" s="25" t="str">
        <f t="shared" si="3"/>
        <v>OK</v>
      </c>
      <c r="O63" s="88"/>
      <c r="P63" s="88"/>
      <c r="Q63" s="88"/>
      <c r="R63" s="88"/>
      <c r="S63" s="43"/>
      <c r="T63" s="43"/>
      <c r="U63" s="43"/>
      <c r="V63" s="43"/>
      <c r="W63" s="43"/>
      <c r="X63" s="43"/>
      <c r="Y63" s="43"/>
      <c r="Z63" s="43"/>
      <c r="AA63" s="43"/>
      <c r="AB63" s="43"/>
      <c r="AC63" s="43"/>
      <c r="AD63" s="43"/>
      <c r="AE63" s="43"/>
      <c r="AF63" s="43"/>
    </row>
    <row r="64" spans="1:32" ht="30.25" hidden="1" customHeight="1">
      <c r="A64" s="238"/>
      <c r="B64" s="230"/>
      <c r="C64" s="51">
        <v>61</v>
      </c>
      <c r="D64" s="62" t="s">
        <v>83</v>
      </c>
      <c r="E64" s="18" t="s">
        <v>184</v>
      </c>
      <c r="F64" s="157" t="s">
        <v>422</v>
      </c>
      <c r="G64" s="150" t="s">
        <v>425</v>
      </c>
      <c r="H64" s="151" t="s">
        <v>419</v>
      </c>
      <c r="I64" s="18" t="s">
        <v>237</v>
      </c>
      <c r="J64" s="141" t="str">
        <f>'[1]Anexo da ARP'!N48</f>
        <v>339030.28</v>
      </c>
      <c r="K64" s="73"/>
      <c r="L64" s="18"/>
      <c r="M64" s="40">
        <f t="shared" si="2"/>
        <v>0</v>
      </c>
      <c r="N64" s="25" t="str">
        <f t="shared" si="3"/>
        <v>OK</v>
      </c>
      <c r="O64" s="88"/>
      <c r="P64" s="88"/>
      <c r="Q64" s="88"/>
      <c r="R64" s="88"/>
      <c r="S64" s="43"/>
      <c r="T64" s="43"/>
      <c r="U64" s="43"/>
      <c r="V64" s="43"/>
      <c r="W64" s="43"/>
      <c r="X64" s="43"/>
      <c r="Y64" s="43"/>
      <c r="Z64" s="43"/>
      <c r="AA64" s="43"/>
      <c r="AB64" s="43"/>
      <c r="AC64" s="43"/>
      <c r="AD64" s="43"/>
      <c r="AE64" s="43"/>
      <c r="AF64" s="43"/>
    </row>
    <row r="65" spans="1:32" ht="30.25" customHeight="1">
      <c r="A65" s="50">
        <v>18</v>
      </c>
      <c r="B65" s="59" t="s">
        <v>26</v>
      </c>
      <c r="C65" s="53">
        <v>62</v>
      </c>
      <c r="D65" s="35" t="s">
        <v>84</v>
      </c>
      <c r="E65" s="47" t="s">
        <v>185</v>
      </c>
      <c r="F65" s="157" t="s">
        <v>426</v>
      </c>
      <c r="G65" s="151"/>
      <c r="H65" s="151" t="s">
        <v>427</v>
      </c>
      <c r="I65" s="47" t="s">
        <v>239</v>
      </c>
      <c r="J65" s="141" t="str">
        <f>'[1]Anexo da ARP'!N49</f>
        <v>339030.28</v>
      </c>
      <c r="K65" s="74">
        <v>35.130000000000003</v>
      </c>
      <c r="L65" s="18"/>
      <c r="M65" s="40">
        <f t="shared" si="2"/>
        <v>0</v>
      </c>
      <c r="N65" s="25" t="str">
        <f t="shared" si="3"/>
        <v>OK</v>
      </c>
      <c r="O65" s="88"/>
      <c r="P65" s="88"/>
      <c r="Q65" s="88"/>
      <c r="R65" s="88"/>
      <c r="S65" s="43"/>
      <c r="T65" s="43"/>
      <c r="U65" s="43"/>
      <c r="V65" s="43"/>
      <c r="W65" s="43"/>
      <c r="X65" s="43"/>
      <c r="Y65" s="43"/>
      <c r="Z65" s="43"/>
      <c r="AA65" s="43"/>
      <c r="AB65" s="43"/>
      <c r="AC65" s="43"/>
      <c r="AD65" s="43"/>
      <c r="AE65" s="43"/>
      <c r="AF65" s="43"/>
    </row>
    <row r="66" spans="1:32" ht="30.25" customHeight="1">
      <c r="A66" s="237">
        <v>19</v>
      </c>
      <c r="B66" s="223" t="s">
        <v>32</v>
      </c>
      <c r="C66" s="54">
        <v>63</v>
      </c>
      <c r="D66" s="61" t="s">
        <v>85</v>
      </c>
      <c r="E66" s="46" t="s">
        <v>186</v>
      </c>
      <c r="F66" s="143" t="s">
        <v>428</v>
      </c>
      <c r="G66" s="146"/>
      <c r="H66" s="144" t="s">
        <v>429</v>
      </c>
      <c r="I66" s="46" t="s">
        <v>5</v>
      </c>
      <c r="J66" s="137" t="str">
        <f>'[1]Anexo da ARP'!N50</f>
        <v>339030.28</v>
      </c>
      <c r="K66" s="72">
        <v>11.28</v>
      </c>
      <c r="L66" s="18"/>
      <c r="M66" s="40">
        <f t="shared" si="2"/>
        <v>0</v>
      </c>
      <c r="N66" s="25" t="str">
        <f t="shared" si="3"/>
        <v>OK</v>
      </c>
      <c r="O66" s="88"/>
      <c r="P66" s="88"/>
      <c r="Q66" s="88"/>
      <c r="R66" s="88"/>
      <c r="S66" s="43"/>
      <c r="T66" s="43"/>
      <c r="U66" s="43"/>
      <c r="V66" s="43"/>
      <c r="W66" s="43"/>
      <c r="X66" s="43"/>
      <c r="Y66" s="43"/>
      <c r="Z66" s="43"/>
      <c r="AA66" s="43"/>
      <c r="AB66" s="43"/>
      <c r="AC66" s="43"/>
      <c r="AD66" s="43"/>
      <c r="AE66" s="43"/>
      <c r="AF66" s="43"/>
    </row>
    <row r="67" spans="1:32" ht="30.25" customHeight="1">
      <c r="A67" s="237"/>
      <c r="B67" s="228"/>
      <c r="C67" s="54">
        <v>64</v>
      </c>
      <c r="D67" s="61" t="s">
        <v>86</v>
      </c>
      <c r="E67" s="46" t="s">
        <v>186</v>
      </c>
      <c r="F67" s="143" t="s">
        <v>430</v>
      </c>
      <c r="G67" s="146"/>
      <c r="H67" s="144" t="s">
        <v>429</v>
      </c>
      <c r="I67" s="46" t="s">
        <v>5</v>
      </c>
      <c r="J67" s="137" t="str">
        <f>'[1]Anexo da ARP'!N51</f>
        <v>339030.28</v>
      </c>
      <c r="K67" s="72">
        <v>11.28</v>
      </c>
      <c r="L67" s="18"/>
      <c r="M67" s="40">
        <f t="shared" si="2"/>
        <v>0</v>
      </c>
      <c r="N67" s="25" t="str">
        <f t="shared" si="3"/>
        <v>OK</v>
      </c>
      <c r="O67" s="88"/>
      <c r="P67" s="88"/>
      <c r="Q67" s="88"/>
      <c r="R67" s="88"/>
      <c r="S67" s="43"/>
      <c r="T67" s="43"/>
      <c r="U67" s="43"/>
      <c r="V67" s="43"/>
      <c r="W67" s="43"/>
      <c r="X67" s="43"/>
      <c r="Y67" s="43"/>
      <c r="Z67" s="43"/>
      <c r="AA67" s="43"/>
      <c r="AB67" s="43"/>
      <c r="AC67" s="43"/>
      <c r="AD67" s="43"/>
      <c r="AE67" s="43"/>
      <c r="AF67" s="43"/>
    </row>
    <row r="68" spans="1:32" ht="30.25" customHeight="1">
      <c r="A68" s="237"/>
      <c r="B68" s="228"/>
      <c r="C68" s="54">
        <v>65</v>
      </c>
      <c r="D68" s="61" t="s">
        <v>87</v>
      </c>
      <c r="E68" s="46" t="s">
        <v>186</v>
      </c>
      <c r="F68" s="143" t="s">
        <v>431</v>
      </c>
      <c r="G68" s="146" t="s">
        <v>432</v>
      </c>
      <c r="H68" s="144" t="s">
        <v>433</v>
      </c>
      <c r="I68" s="46" t="s">
        <v>5</v>
      </c>
      <c r="J68" s="137" t="str">
        <f>'[1]Anexo da ARP'!N52</f>
        <v>339030.28</v>
      </c>
      <c r="K68" s="72">
        <v>28.22</v>
      </c>
      <c r="L68" s="18">
        <v>14</v>
      </c>
      <c r="M68" s="40">
        <f t="shared" si="2"/>
        <v>5</v>
      </c>
      <c r="N68" s="25" t="str">
        <f t="shared" si="3"/>
        <v>OK</v>
      </c>
      <c r="O68" s="88">
        <v>9</v>
      </c>
      <c r="P68" s="88"/>
      <c r="Q68" s="88"/>
      <c r="R68" s="88"/>
      <c r="S68" s="43"/>
      <c r="T68" s="43"/>
      <c r="U68" s="43"/>
      <c r="V68" s="43"/>
      <c r="W68" s="43"/>
      <c r="X68" s="43"/>
      <c r="Y68" s="43"/>
      <c r="Z68" s="43"/>
      <c r="AA68" s="43"/>
      <c r="AB68" s="43"/>
      <c r="AC68" s="43"/>
      <c r="AD68" s="43"/>
      <c r="AE68" s="43"/>
      <c r="AF68" s="43"/>
    </row>
    <row r="69" spans="1:32" ht="30.25" customHeight="1">
      <c r="A69" s="237"/>
      <c r="B69" s="228"/>
      <c r="C69" s="54">
        <v>66</v>
      </c>
      <c r="D69" s="61" t="s">
        <v>87</v>
      </c>
      <c r="E69" s="46" t="s">
        <v>186</v>
      </c>
      <c r="F69" s="143" t="s">
        <v>431</v>
      </c>
      <c r="G69" s="146" t="s">
        <v>434</v>
      </c>
      <c r="H69" s="144" t="s">
        <v>433</v>
      </c>
      <c r="I69" s="46" t="s">
        <v>5</v>
      </c>
      <c r="J69" s="137" t="str">
        <f>'[1]Anexo da ARP'!N53</f>
        <v>339030.28</v>
      </c>
      <c r="K69" s="72">
        <v>28.22</v>
      </c>
      <c r="L69" s="18"/>
      <c r="M69" s="40">
        <f t="shared" si="2"/>
        <v>0</v>
      </c>
      <c r="N69" s="25" t="str">
        <f t="shared" si="3"/>
        <v>OK</v>
      </c>
      <c r="O69" s="88"/>
      <c r="P69" s="88"/>
      <c r="Q69" s="88"/>
      <c r="R69" s="88"/>
      <c r="S69" s="43"/>
      <c r="T69" s="43"/>
      <c r="U69" s="43"/>
      <c r="V69" s="43"/>
      <c r="W69" s="43"/>
      <c r="X69" s="43"/>
      <c r="Y69" s="43"/>
      <c r="Z69" s="43"/>
      <c r="AA69" s="43"/>
      <c r="AB69" s="43"/>
      <c r="AC69" s="43"/>
      <c r="AD69" s="43"/>
      <c r="AE69" s="43"/>
      <c r="AF69" s="43"/>
    </row>
    <row r="70" spans="1:32" ht="30.25" customHeight="1">
      <c r="A70" s="237"/>
      <c r="B70" s="224"/>
      <c r="C70" s="54">
        <v>67</v>
      </c>
      <c r="D70" s="61" t="s">
        <v>88</v>
      </c>
      <c r="E70" s="46" t="s">
        <v>186</v>
      </c>
      <c r="F70" s="143" t="s">
        <v>435</v>
      </c>
      <c r="G70" s="146"/>
      <c r="H70" s="144" t="s">
        <v>436</v>
      </c>
      <c r="I70" s="46" t="s">
        <v>5</v>
      </c>
      <c r="J70" s="137" t="str">
        <f>'[1]Anexo da ARP'!N54</f>
        <v>339030.28</v>
      </c>
      <c r="K70" s="72">
        <v>14.11</v>
      </c>
      <c r="L70" s="18">
        <v>1</v>
      </c>
      <c r="M70" s="40">
        <f t="shared" si="2"/>
        <v>0</v>
      </c>
      <c r="N70" s="25" t="str">
        <f t="shared" si="3"/>
        <v>OK</v>
      </c>
      <c r="O70" s="88">
        <v>1</v>
      </c>
      <c r="P70" s="88"/>
      <c r="Q70" s="88"/>
      <c r="R70" s="88"/>
      <c r="S70" s="43"/>
      <c r="T70" s="43"/>
      <c r="U70" s="43"/>
      <c r="V70" s="43"/>
      <c r="W70" s="43"/>
      <c r="X70" s="43"/>
      <c r="Y70" s="43"/>
      <c r="Z70" s="43"/>
      <c r="AA70" s="43"/>
      <c r="AB70" s="43"/>
      <c r="AC70" s="43"/>
      <c r="AD70" s="43"/>
      <c r="AE70" s="43"/>
      <c r="AF70" s="43"/>
    </row>
    <row r="71" spans="1:32" ht="30.25" customHeight="1">
      <c r="A71" s="239">
        <v>20</v>
      </c>
      <c r="B71" s="225" t="s">
        <v>33</v>
      </c>
      <c r="C71" s="53">
        <v>68</v>
      </c>
      <c r="D71" s="35" t="s">
        <v>89</v>
      </c>
      <c r="E71" s="47" t="s">
        <v>187</v>
      </c>
      <c r="F71" s="157" t="s">
        <v>437</v>
      </c>
      <c r="G71" s="151"/>
      <c r="H71" s="151" t="s">
        <v>438</v>
      </c>
      <c r="I71" s="47" t="s">
        <v>237</v>
      </c>
      <c r="J71" s="141" t="str">
        <f>'[1]Anexo da ARP'!N52</f>
        <v>339030.28</v>
      </c>
      <c r="K71" s="74">
        <v>61.77</v>
      </c>
      <c r="L71" s="18">
        <v>4</v>
      </c>
      <c r="M71" s="40">
        <f t="shared" si="2"/>
        <v>4</v>
      </c>
      <c r="N71" s="25" t="str">
        <f t="shared" si="3"/>
        <v>OK</v>
      </c>
      <c r="O71" s="88"/>
      <c r="P71" s="88"/>
      <c r="Q71" s="88"/>
      <c r="R71" s="88"/>
      <c r="S71" s="43"/>
      <c r="T71" s="43"/>
      <c r="U71" s="43"/>
      <c r="V71" s="43"/>
      <c r="W71" s="43"/>
      <c r="X71" s="43"/>
      <c r="Y71" s="43"/>
      <c r="Z71" s="43"/>
      <c r="AA71" s="43"/>
      <c r="AB71" s="43"/>
      <c r="AC71" s="43"/>
      <c r="AD71" s="43"/>
      <c r="AE71" s="43"/>
      <c r="AF71" s="43"/>
    </row>
    <row r="72" spans="1:32" ht="30.25" customHeight="1">
      <c r="A72" s="239"/>
      <c r="B72" s="226"/>
      <c r="C72" s="53">
        <v>69</v>
      </c>
      <c r="D72" s="35" t="s">
        <v>90</v>
      </c>
      <c r="E72" s="47" t="s">
        <v>188</v>
      </c>
      <c r="F72" s="155" t="s">
        <v>439</v>
      </c>
      <c r="G72" s="151"/>
      <c r="H72" s="151" t="s">
        <v>438</v>
      </c>
      <c r="I72" s="47" t="s">
        <v>237</v>
      </c>
      <c r="J72" s="141" t="str">
        <f>'[1]Anexo da ARP'!N53</f>
        <v>339030.28</v>
      </c>
      <c r="K72" s="74">
        <v>42.55</v>
      </c>
      <c r="L72" s="18">
        <v>1</v>
      </c>
      <c r="M72" s="40">
        <f t="shared" si="2"/>
        <v>1</v>
      </c>
      <c r="N72" s="25" t="str">
        <f t="shared" si="3"/>
        <v>OK</v>
      </c>
      <c r="O72" s="88"/>
      <c r="P72" s="88"/>
      <c r="Q72" s="88"/>
      <c r="R72" s="88"/>
      <c r="S72" s="43"/>
      <c r="T72" s="43"/>
      <c r="U72" s="43"/>
      <c r="V72" s="43"/>
      <c r="W72" s="43"/>
      <c r="X72" s="43"/>
      <c r="Y72" s="43"/>
      <c r="Z72" s="43"/>
      <c r="AA72" s="43"/>
      <c r="AB72" s="43"/>
      <c r="AC72" s="43"/>
      <c r="AD72" s="43"/>
      <c r="AE72" s="43"/>
      <c r="AF72" s="43"/>
    </row>
    <row r="73" spans="1:32" ht="30.25" customHeight="1">
      <c r="A73" s="239"/>
      <c r="B73" s="226"/>
      <c r="C73" s="53">
        <v>70</v>
      </c>
      <c r="D73" s="35" t="s">
        <v>91</v>
      </c>
      <c r="E73" s="47" t="s">
        <v>189</v>
      </c>
      <c r="F73" s="155" t="s">
        <v>440</v>
      </c>
      <c r="G73" s="151"/>
      <c r="H73" s="151" t="s">
        <v>441</v>
      </c>
      <c r="I73" s="47" t="s">
        <v>237</v>
      </c>
      <c r="J73" s="141" t="str">
        <f>'[1]Anexo da ARP'!N54</f>
        <v>339030.28</v>
      </c>
      <c r="K73" s="74">
        <v>69.38</v>
      </c>
      <c r="L73" s="18">
        <v>7</v>
      </c>
      <c r="M73" s="40">
        <f t="shared" si="2"/>
        <v>0</v>
      </c>
      <c r="N73" s="25" t="str">
        <f t="shared" si="3"/>
        <v>OK</v>
      </c>
      <c r="O73" s="88"/>
      <c r="P73" s="88"/>
      <c r="Q73" s="88">
        <v>7</v>
      </c>
      <c r="R73" s="88"/>
      <c r="S73" s="43"/>
      <c r="T73" s="43"/>
      <c r="U73" s="43"/>
      <c r="V73" s="43"/>
      <c r="W73" s="43"/>
      <c r="X73" s="43"/>
      <c r="Y73" s="43"/>
      <c r="Z73" s="43"/>
      <c r="AA73" s="43"/>
      <c r="AB73" s="43"/>
      <c r="AC73" s="43"/>
      <c r="AD73" s="43"/>
      <c r="AE73" s="43"/>
      <c r="AF73" s="43"/>
    </row>
    <row r="74" spans="1:32" ht="30.25" customHeight="1">
      <c r="A74" s="239"/>
      <c r="B74" s="227"/>
      <c r="C74" s="53">
        <v>71</v>
      </c>
      <c r="D74" s="35" t="s">
        <v>92</v>
      </c>
      <c r="E74" s="47" t="s">
        <v>190</v>
      </c>
      <c r="F74" s="155" t="s">
        <v>442</v>
      </c>
      <c r="G74" s="151"/>
      <c r="H74" s="151" t="s">
        <v>441</v>
      </c>
      <c r="I74" s="47" t="s">
        <v>237</v>
      </c>
      <c r="J74" s="141" t="str">
        <f>'[1]Anexo da ARP'!N55</f>
        <v>339030.28</v>
      </c>
      <c r="K74" s="74">
        <v>61.85</v>
      </c>
      <c r="L74" s="18"/>
      <c r="M74" s="40">
        <f t="shared" si="2"/>
        <v>0</v>
      </c>
      <c r="N74" s="25" t="str">
        <f t="shared" si="3"/>
        <v>OK</v>
      </c>
      <c r="O74" s="88"/>
      <c r="P74" s="88"/>
      <c r="Q74" s="88"/>
      <c r="R74" s="88"/>
      <c r="S74" s="43"/>
      <c r="T74" s="43"/>
      <c r="U74" s="43"/>
      <c r="V74" s="43"/>
      <c r="W74" s="43"/>
      <c r="X74" s="43"/>
      <c r="Y74" s="43"/>
      <c r="Z74" s="43"/>
      <c r="AA74" s="43"/>
      <c r="AB74" s="43"/>
      <c r="AC74" s="43"/>
      <c r="AD74" s="43"/>
      <c r="AE74" s="43"/>
      <c r="AF74" s="43"/>
    </row>
    <row r="75" spans="1:32" ht="30.25" hidden="1" customHeight="1">
      <c r="A75" s="51">
        <v>21</v>
      </c>
      <c r="B75" s="55" t="s">
        <v>27</v>
      </c>
      <c r="C75" s="51">
        <v>72</v>
      </c>
      <c r="D75" s="64" t="s">
        <v>93</v>
      </c>
      <c r="E75" s="18" t="s">
        <v>191</v>
      </c>
      <c r="F75" s="158" t="s">
        <v>443</v>
      </c>
      <c r="G75" s="159"/>
      <c r="H75" s="151" t="s">
        <v>444</v>
      </c>
      <c r="I75" s="18" t="s">
        <v>240</v>
      </c>
      <c r="J75" s="141" t="str">
        <f>'[1]Anexo da ARP'!N56</f>
        <v>339030.28</v>
      </c>
      <c r="K75" s="73">
        <v>34</v>
      </c>
      <c r="L75" s="18"/>
      <c r="M75" s="40">
        <f t="shared" si="2"/>
        <v>0</v>
      </c>
      <c r="N75" s="25" t="str">
        <f t="shared" si="3"/>
        <v>OK</v>
      </c>
      <c r="O75" s="88"/>
      <c r="P75" s="88"/>
      <c r="Q75" s="88"/>
      <c r="R75" s="88"/>
      <c r="S75" s="43"/>
      <c r="T75" s="43"/>
      <c r="U75" s="43"/>
      <c r="V75" s="43"/>
      <c r="W75" s="43"/>
      <c r="X75" s="43"/>
      <c r="Y75" s="43"/>
      <c r="Z75" s="43"/>
      <c r="AA75" s="43"/>
      <c r="AB75" s="43"/>
      <c r="AC75" s="43"/>
      <c r="AD75" s="43"/>
      <c r="AE75" s="43"/>
      <c r="AF75" s="43"/>
    </row>
    <row r="76" spans="1:32" ht="30.25" customHeight="1">
      <c r="A76" s="239">
        <v>22</v>
      </c>
      <c r="B76" s="225" t="s">
        <v>33</v>
      </c>
      <c r="C76" s="53">
        <v>73</v>
      </c>
      <c r="D76" s="35" t="s">
        <v>94</v>
      </c>
      <c r="E76" s="47" t="s">
        <v>192</v>
      </c>
      <c r="F76" s="155" t="s">
        <v>445</v>
      </c>
      <c r="G76" s="150"/>
      <c r="H76" s="151" t="s">
        <v>344</v>
      </c>
      <c r="I76" s="47" t="s">
        <v>237</v>
      </c>
      <c r="J76" s="141" t="str">
        <f>'[1]Anexo da ARP'!N57</f>
        <v>339030.28</v>
      </c>
      <c r="K76" s="74">
        <v>29.45</v>
      </c>
      <c r="L76" s="18">
        <v>3</v>
      </c>
      <c r="M76" s="40">
        <f t="shared" si="2"/>
        <v>2</v>
      </c>
      <c r="N76" s="25" t="str">
        <f t="shared" si="3"/>
        <v>OK</v>
      </c>
      <c r="O76" s="88"/>
      <c r="P76" s="88"/>
      <c r="Q76" s="88">
        <v>1</v>
      </c>
      <c r="R76" s="88"/>
      <c r="S76" s="43"/>
      <c r="T76" s="43"/>
      <c r="U76" s="43"/>
      <c r="V76" s="43"/>
      <c r="W76" s="43"/>
      <c r="X76" s="43"/>
      <c r="Y76" s="43"/>
      <c r="Z76" s="43"/>
      <c r="AA76" s="43"/>
      <c r="AB76" s="43"/>
      <c r="AC76" s="43"/>
      <c r="AD76" s="43"/>
      <c r="AE76" s="43"/>
      <c r="AF76" s="43"/>
    </row>
    <row r="77" spans="1:32" ht="30.25" customHeight="1">
      <c r="A77" s="239"/>
      <c r="B77" s="226"/>
      <c r="C77" s="53">
        <v>74</v>
      </c>
      <c r="D77" s="35" t="s">
        <v>95</v>
      </c>
      <c r="E77" s="47" t="s">
        <v>193</v>
      </c>
      <c r="F77" s="155" t="s">
        <v>446</v>
      </c>
      <c r="G77" s="150"/>
      <c r="H77" s="151" t="s">
        <v>344</v>
      </c>
      <c r="I77" s="47" t="s">
        <v>237</v>
      </c>
      <c r="J77" s="141" t="str">
        <f>'[1]Anexo da ARP'!N58</f>
        <v>339030.28</v>
      </c>
      <c r="K77" s="74">
        <v>27.95</v>
      </c>
      <c r="L77" s="18"/>
      <c r="M77" s="40">
        <f t="shared" si="2"/>
        <v>0</v>
      </c>
      <c r="N77" s="25" t="str">
        <f t="shared" si="3"/>
        <v>OK</v>
      </c>
      <c r="O77" s="88"/>
      <c r="P77" s="88"/>
      <c r="Q77" s="88"/>
      <c r="R77" s="88"/>
      <c r="S77" s="43"/>
      <c r="T77" s="43"/>
      <c r="U77" s="43"/>
      <c r="V77" s="43"/>
      <c r="W77" s="43"/>
      <c r="X77" s="43"/>
      <c r="Y77" s="43"/>
      <c r="Z77" s="43"/>
      <c r="AA77" s="43"/>
      <c r="AB77" s="43"/>
      <c r="AC77" s="43"/>
      <c r="AD77" s="43"/>
      <c r="AE77" s="43"/>
      <c r="AF77" s="43"/>
    </row>
    <row r="78" spans="1:32" ht="30.25" customHeight="1">
      <c r="A78" s="239"/>
      <c r="B78" s="226"/>
      <c r="C78" s="53">
        <v>75</v>
      </c>
      <c r="D78" s="35" t="s">
        <v>96</v>
      </c>
      <c r="E78" s="47" t="s">
        <v>194</v>
      </c>
      <c r="F78" s="155" t="s">
        <v>447</v>
      </c>
      <c r="G78" s="151"/>
      <c r="H78" s="151" t="s">
        <v>344</v>
      </c>
      <c r="I78" s="47" t="s">
        <v>17</v>
      </c>
      <c r="J78" s="141" t="str">
        <f>'[1]Anexo da ARP'!N59</f>
        <v>339030.28</v>
      </c>
      <c r="K78" s="74">
        <v>41.45</v>
      </c>
      <c r="L78" s="18"/>
      <c r="M78" s="40">
        <f t="shared" si="2"/>
        <v>0</v>
      </c>
      <c r="N78" s="25" t="str">
        <f t="shared" si="3"/>
        <v>OK</v>
      </c>
      <c r="O78" s="88"/>
      <c r="P78" s="88"/>
      <c r="Q78" s="88"/>
      <c r="R78" s="88"/>
      <c r="S78" s="43"/>
      <c r="T78" s="43"/>
      <c r="U78" s="43"/>
      <c r="V78" s="43"/>
      <c r="W78" s="43"/>
      <c r="X78" s="43"/>
      <c r="Y78" s="43"/>
      <c r="Z78" s="43"/>
      <c r="AA78" s="43"/>
      <c r="AB78" s="43"/>
      <c r="AC78" s="43"/>
      <c r="AD78" s="43"/>
      <c r="AE78" s="43"/>
      <c r="AF78" s="43"/>
    </row>
    <row r="79" spans="1:32" ht="30.25" customHeight="1">
      <c r="A79" s="239"/>
      <c r="B79" s="227"/>
      <c r="C79" s="53">
        <v>76</v>
      </c>
      <c r="D79" s="35" t="s">
        <v>97</v>
      </c>
      <c r="E79" s="47" t="s">
        <v>195</v>
      </c>
      <c r="F79" s="155" t="s">
        <v>448</v>
      </c>
      <c r="G79" s="150"/>
      <c r="H79" s="151" t="s">
        <v>344</v>
      </c>
      <c r="I79" s="47" t="s">
        <v>17</v>
      </c>
      <c r="J79" s="141" t="str">
        <f>'[1]Anexo da ARP'!N60</f>
        <v>339030.28</v>
      </c>
      <c r="K79" s="74">
        <v>93.95</v>
      </c>
      <c r="L79" s="18"/>
      <c r="M79" s="40">
        <f t="shared" si="2"/>
        <v>0</v>
      </c>
      <c r="N79" s="25" t="str">
        <f t="shared" si="3"/>
        <v>OK</v>
      </c>
      <c r="O79" s="88"/>
      <c r="P79" s="88"/>
      <c r="Q79" s="88"/>
      <c r="R79" s="88"/>
      <c r="S79" s="43"/>
      <c r="T79" s="43"/>
      <c r="U79" s="43"/>
      <c r="V79" s="43"/>
      <c r="W79" s="43"/>
      <c r="X79" s="43"/>
      <c r="Y79" s="43"/>
      <c r="Z79" s="43"/>
      <c r="AA79" s="43"/>
      <c r="AB79" s="43"/>
      <c r="AC79" s="43"/>
      <c r="AD79" s="43"/>
      <c r="AE79" s="43"/>
      <c r="AF79" s="43"/>
    </row>
    <row r="80" spans="1:32" ht="30.25" customHeight="1">
      <c r="A80" s="49">
        <v>23</v>
      </c>
      <c r="B80" s="56" t="s">
        <v>30</v>
      </c>
      <c r="C80" s="54">
        <v>77</v>
      </c>
      <c r="D80" s="61" t="s">
        <v>98</v>
      </c>
      <c r="E80" s="46" t="s">
        <v>196</v>
      </c>
      <c r="F80" s="143" t="s">
        <v>449</v>
      </c>
      <c r="G80" s="146"/>
      <c r="H80" s="144" t="s">
        <v>344</v>
      </c>
      <c r="I80" s="46" t="s">
        <v>17</v>
      </c>
      <c r="J80" s="137" t="str">
        <f>'[1]Anexo da ARP'!N61</f>
        <v>339030.28</v>
      </c>
      <c r="K80" s="72">
        <v>13.27</v>
      </c>
      <c r="L80" s="18"/>
      <c r="M80" s="40">
        <f t="shared" si="2"/>
        <v>0</v>
      </c>
      <c r="N80" s="25" t="str">
        <f t="shared" si="3"/>
        <v>OK</v>
      </c>
      <c r="O80" s="88"/>
      <c r="P80" s="88"/>
      <c r="Q80" s="88"/>
      <c r="R80" s="88"/>
      <c r="S80" s="43"/>
      <c r="T80" s="43"/>
      <c r="U80" s="43"/>
      <c r="V80" s="43"/>
      <c r="W80" s="43"/>
      <c r="X80" s="43"/>
      <c r="Y80" s="43"/>
      <c r="Z80" s="43"/>
      <c r="AA80" s="43"/>
      <c r="AB80" s="43"/>
      <c r="AC80" s="43"/>
      <c r="AD80" s="43"/>
      <c r="AE80" s="43"/>
      <c r="AF80" s="43"/>
    </row>
    <row r="81" spans="1:32" ht="30.25" customHeight="1">
      <c r="A81" s="50">
        <v>24</v>
      </c>
      <c r="B81" s="59" t="s">
        <v>34</v>
      </c>
      <c r="C81" s="53">
        <v>78</v>
      </c>
      <c r="D81" s="35" t="s">
        <v>99</v>
      </c>
      <c r="E81" s="47" t="s">
        <v>197</v>
      </c>
      <c r="F81" s="155" t="s">
        <v>450</v>
      </c>
      <c r="G81" s="150"/>
      <c r="H81" s="151" t="s">
        <v>451</v>
      </c>
      <c r="I81" s="47" t="s">
        <v>17</v>
      </c>
      <c r="J81" s="141" t="str">
        <f>'[1]Anexo da ARP'!N62</f>
        <v>339030.28</v>
      </c>
      <c r="K81" s="74">
        <v>127.8</v>
      </c>
      <c r="L81" s="18"/>
      <c r="M81" s="40">
        <f t="shared" si="2"/>
        <v>0</v>
      </c>
      <c r="N81" s="25" t="str">
        <f t="shared" si="3"/>
        <v>OK</v>
      </c>
      <c r="O81" s="88"/>
      <c r="P81" s="88"/>
      <c r="Q81" s="88"/>
      <c r="R81" s="88"/>
      <c r="S81" s="43"/>
      <c r="T81" s="43"/>
      <c r="U81" s="43"/>
      <c r="V81" s="43"/>
      <c r="W81" s="43"/>
      <c r="X81" s="43"/>
      <c r="Y81" s="43"/>
      <c r="Z81" s="43"/>
      <c r="AA81" s="43"/>
      <c r="AB81" s="43"/>
      <c r="AC81" s="43"/>
      <c r="AD81" s="43"/>
      <c r="AE81" s="43"/>
      <c r="AF81" s="43"/>
    </row>
    <row r="82" spans="1:32" ht="30.25" customHeight="1">
      <c r="A82" s="49">
        <v>25</v>
      </c>
      <c r="B82" s="56" t="s">
        <v>35</v>
      </c>
      <c r="C82" s="54">
        <v>79</v>
      </c>
      <c r="D82" s="61" t="s">
        <v>100</v>
      </c>
      <c r="E82" s="46" t="s">
        <v>198</v>
      </c>
      <c r="F82" s="143" t="s">
        <v>452</v>
      </c>
      <c r="G82" s="144"/>
      <c r="H82" s="144" t="s">
        <v>451</v>
      </c>
      <c r="I82" s="46" t="s">
        <v>17</v>
      </c>
      <c r="J82" s="137" t="str">
        <f>'[1]Anexo da ARP'!N63</f>
        <v>339030.28</v>
      </c>
      <c r="K82" s="72">
        <v>117.73</v>
      </c>
      <c r="L82" s="18"/>
      <c r="M82" s="40">
        <f t="shared" si="2"/>
        <v>0</v>
      </c>
      <c r="N82" s="25" t="str">
        <f t="shared" si="3"/>
        <v>OK</v>
      </c>
      <c r="O82" s="88"/>
      <c r="P82" s="88"/>
      <c r="Q82" s="88"/>
      <c r="R82" s="88"/>
      <c r="S82" s="43"/>
      <c r="T82" s="43"/>
      <c r="U82" s="43"/>
      <c r="V82" s="43"/>
      <c r="W82" s="43"/>
      <c r="X82" s="43"/>
      <c r="Y82" s="43"/>
      <c r="Z82" s="43"/>
      <c r="AA82" s="43"/>
      <c r="AB82" s="43"/>
      <c r="AC82" s="43"/>
      <c r="AD82" s="43"/>
      <c r="AE82" s="43"/>
      <c r="AF82" s="43"/>
    </row>
    <row r="83" spans="1:32" ht="30.25" hidden="1" customHeight="1">
      <c r="A83" s="244">
        <v>26</v>
      </c>
      <c r="B83" s="229" t="s">
        <v>27</v>
      </c>
      <c r="C83" s="51">
        <v>80</v>
      </c>
      <c r="D83" s="62" t="s">
        <v>101</v>
      </c>
      <c r="E83" s="18"/>
      <c r="F83" s="143" t="s">
        <v>453</v>
      </c>
      <c r="G83" s="144"/>
      <c r="H83" s="144" t="s">
        <v>454</v>
      </c>
      <c r="I83" s="18" t="s">
        <v>17</v>
      </c>
      <c r="J83" s="137" t="str">
        <f>'[1]Anexo da ARP'!N64</f>
        <v>339030.28</v>
      </c>
      <c r="K83" s="73"/>
      <c r="L83" s="18"/>
      <c r="M83" s="40">
        <f t="shared" si="2"/>
        <v>0</v>
      </c>
      <c r="N83" s="25" t="str">
        <f t="shared" si="3"/>
        <v>OK</v>
      </c>
      <c r="O83" s="88"/>
      <c r="P83" s="88"/>
      <c r="Q83" s="88"/>
      <c r="R83" s="88"/>
      <c r="S83" s="43"/>
      <c r="T83" s="43"/>
      <c r="U83" s="43"/>
      <c r="V83" s="43"/>
      <c r="W83" s="43"/>
      <c r="X83" s="43"/>
      <c r="Y83" s="43"/>
      <c r="Z83" s="43"/>
      <c r="AA83" s="43"/>
      <c r="AB83" s="43"/>
      <c r="AC83" s="43"/>
      <c r="AD83" s="43"/>
      <c r="AE83" s="43"/>
      <c r="AF83" s="43"/>
    </row>
    <row r="84" spans="1:32" ht="30.25" hidden="1" customHeight="1">
      <c r="A84" s="245"/>
      <c r="B84" s="230"/>
      <c r="C84" s="51">
        <v>81</v>
      </c>
      <c r="D84" s="62" t="s">
        <v>102</v>
      </c>
      <c r="E84" s="18"/>
      <c r="F84" s="143" t="s">
        <v>455</v>
      </c>
      <c r="G84" s="144"/>
      <c r="H84" s="144" t="s">
        <v>344</v>
      </c>
      <c r="I84" s="18" t="s">
        <v>17</v>
      </c>
      <c r="J84" s="137" t="str">
        <f>'[1]Anexo da ARP'!N65</f>
        <v>339030.28</v>
      </c>
      <c r="K84" s="73"/>
      <c r="L84" s="18"/>
      <c r="M84" s="40">
        <f t="shared" si="2"/>
        <v>0</v>
      </c>
      <c r="N84" s="25" t="str">
        <f t="shared" si="3"/>
        <v>OK</v>
      </c>
      <c r="O84" s="88"/>
      <c r="P84" s="88"/>
      <c r="Q84" s="88"/>
      <c r="R84" s="88"/>
      <c r="S84" s="43"/>
      <c r="T84" s="43"/>
      <c r="U84" s="43"/>
      <c r="V84" s="43"/>
      <c r="W84" s="43"/>
      <c r="X84" s="43"/>
      <c r="Y84" s="43"/>
      <c r="Z84" s="43"/>
      <c r="AA84" s="43"/>
      <c r="AB84" s="43"/>
      <c r="AC84" s="43"/>
      <c r="AD84" s="43"/>
      <c r="AE84" s="43"/>
      <c r="AF84" s="43"/>
    </row>
    <row r="85" spans="1:32" ht="30.25" hidden="1" customHeight="1">
      <c r="A85" s="246">
        <v>27</v>
      </c>
      <c r="B85" s="229" t="s">
        <v>27</v>
      </c>
      <c r="C85" s="51">
        <v>82</v>
      </c>
      <c r="D85" s="62" t="s">
        <v>103</v>
      </c>
      <c r="E85" s="18"/>
      <c r="F85" s="145" t="s">
        <v>456</v>
      </c>
      <c r="G85" s="144" t="s">
        <v>349</v>
      </c>
      <c r="H85" s="144" t="s">
        <v>457</v>
      </c>
      <c r="I85" s="18" t="s">
        <v>241</v>
      </c>
      <c r="J85" s="137" t="str">
        <f>'[1]Anexo da ARP'!N66</f>
        <v>339030.28</v>
      </c>
      <c r="K85" s="73"/>
      <c r="L85" s="18"/>
      <c r="M85" s="40">
        <f t="shared" si="2"/>
        <v>0</v>
      </c>
      <c r="N85" s="25" t="str">
        <f t="shared" si="3"/>
        <v>OK</v>
      </c>
      <c r="O85" s="88"/>
      <c r="P85" s="88"/>
      <c r="Q85" s="88"/>
      <c r="R85" s="88"/>
      <c r="S85" s="43"/>
      <c r="T85" s="43"/>
      <c r="U85" s="43"/>
      <c r="V85" s="43"/>
      <c r="W85" s="43"/>
      <c r="X85" s="43"/>
      <c r="Y85" s="43"/>
      <c r="Z85" s="43"/>
      <c r="AA85" s="43"/>
      <c r="AB85" s="43"/>
      <c r="AC85" s="43"/>
      <c r="AD85" s="43"/>
      <c r="AE85" s="43"/>
      <c r="AF85" s="43"/>
    </row>
    <row r="86" spans="1:32" ht="30.25" hidden="1" customHeight="1">
      <c r="A86" s="246"/>
      <c r="B86" s="230"/>
      <c r="C86" s="51">
        <v>83</v>
      </c>
      <c r="D86" s="62" t="s">
        <v>103</v>
      </c>
      <c r="E86" s="18"/>
      <c r="F86" s="145" t="s">
        <v>456</v>
      </c>
      <c r="G86" s="144" t="s">
        <v>458</v>
      </c>
      <c r="H86" s="144" t="s">
        <v>459</v>
      </c>
      <c r="I86" s="18" t="s">
        <v>241</v>
      </c>
      <c r="J86" s="137" t="str">
        <f>'[1]Anexo da ARP'!N67</f>
        <v>339030.28</v>
      </c>
      <c r="K86" s="73"/>
      <c r="L86" s="18"/>
      <c r="M86" s="40">
        <f t="shared" si="2"/>
        <v>0</v>
      </c>
      <c r="N86" s="25" t="str">
        <f t="shared" si="3"/>
        <v>OK</v>
      </c>
      <c r="O86" s="88"/>
      <c r="P86" s="88"/>
      <c r="Q86" s="88"/>
      <c r="R86" s="88"/>
      <c r="S86" s="43"/>
      <c r="T86" s="43"/>
      <c r="U86" s="43"/>
      <c r="V86" s="43"/>
      <c r="W86" s="43"/>
      <c r="X86" s="43"/>
      <c r="Y86" s="43"/>
      <c r="Z86" s="43"/>
      <c r="AA86" s="43"/>
      <c r="AB86" s="43"/>
      <c r="AC86" s="43"/>
      <c r="AD86" s="43"/>
      <c r="AE86" s="43"/>
      <c r="AF86" s="43"/>
    </row>
    <row r="87" spans="1:32" ht="30.25" customHeight="1">
      <c r="A87" s="239">
        <v>28</v>
      </c>
      <c r="B87" s="225" t="s">
        <v>33</v>
      </c>
      <c r="C87" s="53">
        <v>84</v>
      </c>
      <c r="D87" s="35" t="s">
        <v>104</v>
      </c>
      <c r="E87" s="47" t="s">
        <v>199</v>
      </c>
      <c r="F87" s="157" t="s">
        <v>460</v>
      </c>
      <c r="G87" s="150"/>
      <c r="H87" s="151" t="s">
        <v>457</v>
      </c>
      <c r="I87" s="47" t="s">
        <v>17</v>
      </c>
      <c r="J87" s="141" t="str">
        <f>'[1]Anexo da ARP'!N68</f>
        <v>339030.28</v>
      </c>
      <c r="K87" s="74">
        <v>19.21</v>
      </c>
      <c r="L87" s="18"/>
      <c r="M87" s="40">
        <f t="shared" si="2"/>
        <v>0</v>
      </c>
      <c r="N87" s="25" t="str">
        <f t="shared" si="3"/>
        <v>OK</v>
      </c>
      <c r="O87" s="88"/>
      <c r="P87" s="88"/>
      <c r="Q87" s="88"/>
      <c r="R87" s="88"/>
      <c r="S87" s="43"/>
      <c r="T87" s="43"/>
      <c r="U87" s="43"/>
      <c r="V87" s="43"/>
      <c r="W87" s="43"/>
      <c r="X87" s="43"/>
      <c r="Y87" s="43"/>
      <c r="Z87" s="43"/>
      <c r="AA87" s="43"/>
      <c r="AB87" s="43"/>
      <c r="AC87" s="43"/>
      <c r="AD87" s="43"/>
      <c r="AE87" s="43"/>
      <c r="AF87" s="43"/>
    </row>
    <row r="88" spans="1:32" ht="30.25" customHeight="1">
      <c r="A88" s="239"/>
      <c r="B88" s="227"/>
      <c r="C88" s="53">
        <v>85</v>
      </c>
      <c r="D88" s="35" t="s">
        <v>105</v>
      </c>
      <c r="E88" s="47" t="s">
        <v>200</v>
      </c>
      <c r="F88" s="157" t="s">
        <v>461</v>
      </c>
      <c r="G88" s="150"/>
      <c r="H88" s="151" t="s">
        <v>451</v>
      </c>
      <c r="I88" s="47" t="s">
        <v>17</v>
      </c>
      <c r="J88" s="141" t="str">
        <f>'[1]Anexo da ARP'!N69</f>
        <v>339030.28</v>
      </c>
      <c r="K88" s="74">
        <v>19.09</v>
      </c>
      <c r="L88" s="18">
        <v>2</v>
      </c>
      <c r="M88" s="40">
        <f t="shared" si="2"/>
        <v>0</v>
      </c>
      <c r="N88" s="25" t="str">
        <f t="shared" si="3"/>
        <v>OK</v>
      </c>
      <c r="O88" s="88"/>
      <c r="P88" s="88"/>
      <c r="Q88" s="88">
        <v>2</v>
      </c>
      <c r="R88" s="88"/>
      <c r="S88" s="43"/>
      <c r="T88" s="43"/>
      <c r="U88" s="43"/>
      <c r="V88" s="43"/>
      <c r="W88" s="43"/>
      <c r="X88" s="43"/>
      <c r="Y88" s="43"/>
      <c r="Z88" s="43"/>
      <c r="AA88" s="43"/>
      <c r="AB88" s="43"/>
      <c r="AC88" s="43"/>
      <c r="AD88" s="43"/>
      <c r="AE88" s="43"/>
      <c r="AF88" s="43"/>
    </row>
    <row r="89" spans="1:32" ht="30.25" customHeight="1">
      <c r="A89" s="237">
        <v>29</v>
      </c>
      <c r="B89" s="223" t="s">
        <v>36</v>
      </c>
      <c r="C89" s="54">
        <v>86</v>
      </c>
      <c r="D89" s="61" t="s">
        <v>106</v>
      </c>
      <c r="E89" s="46" t="s">
        <v>201</v>
      </c>
      <c r="F89" s="145" t="s">
        <v>462</v>
      </c>
      <c r="G89" s="146"/>
      <c r="H89" s="144" t="s">
        <v>457</v>
      </c>
      <c r="I89" s="46" t="s">
        <v>17</v>
      </c>
      <c r="J89" s="137" t="str">
        <f>'[1]Anexo da ARP'!N70</f>
        <v>339030.28</v>
      </c>
      <c r="K89" s="72">
        <v>91.63</v>
      </c>
      <c r="L89" s="18"/>
      <c r="M89" s="40">
        <f t="shared" si="2"/>
        <v>0</v>
      </c>
      <c r="N89" s="25" t="str">
        <f t="shared" si="3"/>
        <v>OK</v>
      </c>
      <c r="O89" s="88"/>
      <c r="P89" s="88"/>
      <c r="Q89" s="88"/>
      <c r="R89" s="88"/>
      <c r="S89" s="43"/>
      <c r="T89" s="43"/>
      <c r="U89" s="43"/>
      <c r="V89" s="43"/>
      <c r="W89" s="43"/>
      <c r="X89" s="43"/>
      <c r="Y89" s="43"/>
      <c r="Z89" s="43"/>
      <c r="AA89" s="43"/>
      <c r="AB89" s="43"/>
      <c r="AC89" s="43"/>
      <c r="AD89" s="43"/>
      <c r="AE89" s="43"/>
      <c r="AF89" s="43"/>
    </row>
    <row r="90" spans="1:32" ht="30.25" customHeight="1">
      <c r="A90" s="237"/>
      <c r="B90" s="224"/>
      <c r="C90" s="54">
        <v>87</v>
      </c>
      <c r="D90" s="61" t="s">
        <v>107</v>
      </c>
      <c r="E90" s="46" t="s">
        <v>202</v>
      </c>
      <c r="F90" s="145" t="s">
        <v>463</v>
      </c>
      <c r="G90" s="146"/>
      <c r="H90" s="144" t="s">
        <v>457</v>
      </c>
      <c r="I90" s="46" t="s">
        <v>17</v>
      </c>
      <c r="J90" s="137" t="str">
        <f>'[1]Anexo da ARP'!N71</f>
        <v>339030.44</v>
      </c>
      <c r="K90" s="72">
        <v>107.61</v>
      </c>
      <c r="L90" s="18"/>
      <c r="M90" s="40">
        <f t="shared" si="2"/>
        <v>0</v>
      </c>
      <c r="N90" s="25" t="str">
        <f t="shared" si="3"/>
        <v>OK</v>
      </c>
      <c r="O90" s="88"/>
      <c r="P90" s="88"/>
      <c r="Q90" s="88"/>
      <c r="R90" s="88"/>
      <c r="S90" s="43"/>
      <c r="T90" s="43"/>
      <c r="U90" s="43"/>
      <c r="V90" s="43"/>
      <c r="W90" s="43"/>
      <c r="X90" s="43"/>
      <c r="Y90" s="43"/>
      <c r="Z90" s="43"/>
      <c r="AA90" s="43"/>
      <c r="AB90" s="43"/>
      <c r="AC90" s="43"/>
      <c r="AD90" s="43"/>
      <c r="AE90" s="43"/>
      <c r="AF90" s="43"/>
    </row>
    <row r="91" spans="1:32" ht="30.25" customHeight="1">
      <c r="A91" s="239">
        <v>30</v>
      </c>
      <c r="B91" s="225" t="s">
        <v>33</v>
      </c>
      <c r="C91" s="53">
        <v>88</v>
      </c>
      <c r="D91" s="35" t="s">
        <v>108</v>
      </c>
      <c r="E91" s="47" t="s">
        <v>203</v>
      </c>
      <c r="F91" s="155" t="s">
        <v>464</v>
      </c>
      <c r="G91" s="150"/>
      <c r="H91" s="151" t="s">
        <v>451</v>
      </c>
      <c r="I91" s="47" t="s">
        <v>17</v>
      </c>
      <c r="J91" s="141" t="str">
        <f>'[1]Anexo da ARP'!N72</f>
        <v>339030.28</v>
      </c>
      <c r="K91" s="74">
        <v>83.17</v>
      </c>
      <c r="L91" s="18"/>
      <c r="M91" s="40">
        <f t="shared" ref="M91:M131" si="4">L91-(SUM(O91:AF91))</f>
        <v>0</v>
      </c>
      <c r="N91" s="25" t="str">
        <f t="shared" ref="N91:N132" si="5">IF(M91&lt;0,"ATENÇÃO","OK")</f>
        <v>OK</v>
      </c>
      <c r="O91" s="88"/>
      <c r="P91" s="88"/>
      <c r="Q91" s="88"/>
      <c r="R91" s="88"/>
      <c r="S91" s="43"/>
      <c r="T91" s="43"/>
      <c r="U91" s="43"/>
      <c r="V91" s="43"/>
      <c r="W91" s="43"/>
      <c r="X91" s="43"/>
      <c r="Y91" s="43"/>
      <c r="Z91" s="43"/>
      <c r="AA91" s="43"/>
      <c r="AB91" s="43"/>
      <c r="AC91" s="43"/>
      <c r="AD91" s="43"/>
      <c r="AE91" s="43"/>
      <c r="AF91" s="43"/>
    </row>
    <row r="92" spans="1:32" ht="30.25" customHeight="1">
      <c r="A92" s="239"/>
      <c r="B92" s="226"/>
      <c r="C92" s="53">
        <v>89</v>
      </c>
      <c r="D92" s="35" t="s">
        <v>109</v>
      </c>
      <c r="E92" s="47" t="s">
        <v>204</v>
      </c>
      <c r="F92" s="155" t="s">
        <v>465</v>
      </c>
      <c r="G92" s="150"/>
      <c r="H92" s="151" t="s">
        <v>451</v>
      </c>
      <c r="I92" s="47" t="s">
        <v>17</v>
      </c>
      <c r="J92" s="141" t="str">
        <f>'[1]Anexo da ARP'!N73</f>
        <v>339030.44</v>
      </c>
      <c r="K92" s="74">
        <v>85.12</v>
      </c>
      <c r="L92" s="18"/>
      <c r="M92" s="40">
        <f t="shared" si="4"/>
        <v>0</v>
      </c>
      <c r="N92" s="25" t="str">
        <f t="shared" si="5"/>
        <v>OK</v>
      </c>
      <c r="O92" s="88"/>
      <c r="P92" s="88"/>
      <c r="Q92" s="88"/>
      <c r="R92" s="88"/>
      <c r="S92" s="43"/>
      <c r="T92" s="43"/>
      <c r="U92" s="43"/>
      <c r="V92" s="43"/>
      <c r="W92" s="43"/>
      <c r="X92" s="43"/>
      <c r="Y92" s="43"/>
      <c r="Z92" s="43"/>
      <c r="AA92" s="43"/>
      <c r="AB92" s="43"/>
      <c r="AC92" s="43"/>
      <c r="AD92" s="43"/>
      <c r="AE92" s="43"/>
      <c r="AF92" s="43"/>
    </row>
    <row r="93" spans="1:32" ht="30.25" customHeight="1">
      <c r="A93" s="239"/>
      <c r="B93" s="226"/>
      <c r="C93" s="53">
        <v>90</v>
      </c>
      <c r="D93" s="35" t="s">
        <v>110</v>
      </c>
      <c r="E93" s="47" t="s">
        <v>205</v>
      </c>
      <c r="F93" s="155" t="s">
        <v>466</v>
      </c>
      <c r="G93" s="151"/>
      <c r="H93" s="151"/>
      <c r="I93" s="47" t="s">
        <v>17</v>
      </c>
      <c r="J93" s="141" t="str">
        <f>'[1]Anexo da ARP'!N74</f>
        <v>339030.44</v>
      </c>
      <c r="K93" s="74">
        <v>195.4</v>
      </c>
      <c r="L93" s="18"/>
      <c r="M93" s="40">
        <f t="shared" si="4"/>
        <v>0</v>
      </c>
      <c r="N93" s="25" t="str">
        <f t="shared" si="5"/>
        <v>OK</v>
      </c>
      <c r="O93" s="88"/>
      <c r="P93" s="88"/>
      <c r="Q93" s="88"/>
      <c r="R93" s="88"/>
      <c r="S93" s="43"/>
      <c r="T93" s="43"/>
      <c r="U93" s="43"/>
      <c r="V93" s="43"/>
      <c r="W93" s="43"/>
      <c r="X93" s="43"/>
      <c r="Y93" s="43"/>
      <c r="Z93" s="43"/>
      <c r="AA93" s="43"/>
      <c r="AB93" s="43"/>
      <c r="AC93" s="43"/>
      <c r="AD93" s="43"/>
      <c r="AE93" s="43"/>
      <c r="AF93" s="43"/>
    </row>
    <row r="94" spans="1:32" ht="30.25" customHeight="1">
      <c r="A94" s="239"/>
      <c r="B94" s="227"/>
      <c r="C94" s="53">
        <v>91</v>
      </c>
      <c r="D94" s="35" t="s">
        <v>111</v>
      </c>
      <c r="E94" s="47" t="s">
        <v>206</v>
      </c>
      <c r="F94" s="155" t="s">
        <v>467</v>
      </c>
      <c r="G94" s="151"/>
      <c r="H94" s="151" t="s">
        <v>451</v>
      </c>
      <c r="I94" s="47" t="s">
        <v>242</v>
      </c>
      <c r="J94" s="141" t="str">
        <f>'[1]Anexo da ARP'!N75</f>
        <v>339030.44</v>
      </c>
      <c r="K94" s="74">
        <v>152.54</v>
      </c>
      <c r="L94" s="18"/>
      <c r="M94" s="40">
        <f t="shared" si="4"/>
        <v>0</v>
      </c>
      <c r="N94" s="25" t="str">
        <f t="shared" si="5"/>
        <v>OK</v>
      </c>
      <c r="O94" s="88"/>
      <c r="P94" s="88"/>
      <c r="Q94" s="88"/>
      <c r="R94" s="88"/>
      <c r="S94" s="43"/>
      <c r="T94" s="43"/>
      <c r="U94" s="43"/>
      <c r="V94" s="43"/>
      <c r="W94" s="43"/>
      <c r="X94" s="43"/>
      <c r="Y94" s="43"/>
      <c r="Z94" s="43"/>
      <c r="AA94" s="43"/>
      <c r="AB94" s="43"/>
      <c r="AC94" s="43"/>
      <c r="AD94" s="43"/>
      <c r="AE94" s="43"/>
      <c r="AF94" s="43"/>
    </row>
    <row r="95" spans="1:32" ht="30.25" customHeight="1">
      <c r="A95" s="49">
        <v>31</v>
      </c>
      <c r="B95" s="56" t="s">
        <v>33</v>
      </c>
      <c r="C95" s="54">
        <v>92</v>
      </c>
      <c r="D95" s="61" t="s">
        <v>112</v>
      </c>
      <c r="E95" s="46" t="s">
        <v>207</v>
      </c>
      <c r="F95" s="143" t="s">
        <v>468</v>
      </c>
      <c r="G95" s="144"/>
      <c r="H95" s="144" t="s">
        <v>451</v>
      </c>
      <c r="I95" s="46" t="s">
        <v>17</v>
      </c>
      <c r="J95" s="137" t="str">
        <f>'[1]Anexo da ARP'!N76</f>
        <v>339030.44</v>
      </c>
      <c r="K95" s="72">
        <v>27.01</v>
      </c>
      <c r="L95" s="18"/>
      <c r="M95" s="40">
        <f t="shared" si="4"/>
        <v>0</v>
      </c>
      <c r="N95" s="25" t="str">
        <f t="shared" si="5"/>
        <v>OK</v>
      </c>
      <c r="O95" s="88"/>
      <c r="P95" s="88"/>
      <c r="Q95" s="88"/>
      <c r="R95" s="88"/>
      <c r="S95" s="43"/>
      <c r="T95" s="43"/>
      <c r="U95" s="43"/>
      <c r="V95" s="43"/>
      <c r="W95" s="43"/>
      <c r="X95" s="43"/>
      <c r="Y95" s="43"/>
      <c r="Z95" s="43"/>
      <c r="AA95" s="43"/>
      <c r="AB95" s="43"/>
      <c r="AC95" s="43"/>
      <c r="AD95" s="43"/>
      <c r="AE95" s="43"/>
      <c r="AF95" s="43"/>
    </row>
    <row r="96" spans="1:32" ht="30.25" customHeight="1">
      <c r="A96" s="50">
        <v>32</v>
      </c>
      <c r="B96" s="59" t="s">
        <v>36</v>
      </c>
      <c r="C96" s="53">
        <v>93</v>
      </c>
      <c r="D96" s="35" t="s">
        <v>113</v>
      </c>
      <c r="E96" s="47" t="s">
        <v>208</v>
      </c>
      <c r="F96" s="155" t="s">
        <v>469</v>
      </c>
      <c r="G96" s="151"/>
      <c r="H96" s="151" t="s">
        <v>444</v>
      </c>
      <c r="I96" s="47" t="s">
        <v>17</v>
      </c>
      <c r="J96" s="141" t="str">
        <f>'[1]Anexo da ARP'!N77</f>
        <v>339030.22</v>
      </c>
      <c r="K96" s="74">
        <v>360.9</v>
      </c>
      <c r="L96" s="18">
        <v>4</v>
      </c>
      <c r="M96" s="40">
        <f t="shared" si="4"/>
        <v>4</v>
      </c>
      <c r="N96" s="25" t="str">
        <f t="shared" si="5"/>
        <v>OK</v>
      </c>
      <c r="O96" s="88"/>
      <c r="P96" s="88"/>
      <c r="Q96" s="88"/>
      <c r="R96" s="88"/>
      <c r="S96" s="43"/>
      <c r="T96" s="43"/>
      <c r="U96" s="43"/>
      <c r="V96" s="43"/>
      <c r="W96" s="43"/>
      <c r="X96" s="43"/>
      <c r="Y96" s="43"/>
      <c r="Z96" s="43"/>
      <c r="AA96" s="43"/>
      <c r="AB96" s="43"/>
      <c r="AC96" s="43"/>
      <c r="AD96" s="43"/>
      <c r="AE96" s="43"/>
      <c r="AF96" s="43"/>
    </row>
    <row r="97" spans="1:32" ht="30.25" hidden="1" customHeight="1">
      <c r="A97" s="238">
        <v>33</v>
      </c>
      <c r="B97" s="231" t="s">
        <v>37</v>
      </c>
      <c r="C97" s="51">
        <v>94</v>
      </c>
      <c r="D97" s="62" t="s">
        <v>114</v>
      </c>
      <c r="E97" s="18"/>
      <c r="F97" s="160" t="s">
        <v>470</v>
      </c>
      <c r="G97" s="161"/>
      <c r="H97" s="162" t="s">
        <v>427</v>
      </c>
      <c r="I97" s="18" t="s">
        <v>17</v>
      </c>
      <c r="J97" s="167" t="str">
        <f>'[1]Anexo da ARP'!N78</f>
        <v>339030.22</v>
      </c>
      <c r="K97" s="73"/>
      <c r="L97" s="18"/>
      <c r="M97" s="40">
        <f t="shared" si="4"/>
        <v>0</v>
      </c>
      <c r="N97" s="25" t="str">
        <f t="shared" si="5"/>
        <v>OK</v>
      </c>
      <c r="O97" s="88"/>
      <c r="P97" s="88"/>
      <c r="Q97" s="88"/>
      <c r="R97" s="88"/>
      <c r="S97" s="43"/>
      <c r="T97" s="43"/>
      <c r="U97" s="43"/>
      <c r="V97" s="43"/>
      <c r="W97" s="43"/>
      <c r="X97" s="43"/>
      <c r="Y97" s="43"/>
      <c r="Z97" s="43"/>
      <c r="AA97" s="43"/>
      <c r="AB97" s="43"/>
      <c r="AC97" s="43"/>
      <c r="AD97" s="43"/>
      <c r="AE97" s="43"/>
      <c r="AF97" s="43"/>
    </row>
    <row r="98" spans="1:32" ht="30.25" hidden="1" customHeight="1">
      <c r="A98" s="238"/>
      <c r="B98" s="231"/>
      <c r="C98" s="51">
        <v>95</v>
      </c>
      <c r="D98" s="62" t="s">
        <v>115</v>
      </c>
      <c r="E98" s="18"/>
      <c r="F98" s="160" t="s">
        <v>471</v>
      </c>
      <c r="G98" s="161"/>
      <c r="H98" s="162" t="s">
        <v>427</v>
      </c>
      <c r="I98" s="18" t="s">
        <v>243</v>
      </c>
      <c r="J98" s="167" t="str">
        <f>'[1]Anexo da ARP'!N79</f>
        <v>339030.22</v>
      </c>
      <c r="K98" s="73"/>
      <c r="L98" s="18"/>
      <c r="M98" s="40">
        <f t="shared" si="4"/>
        <v>0</v>
      </c>
      <c r="N98" s="25" t="str">
        <f t="shared" si="5"/>
        <v>OK</v>
      </c>
      <c r="O98" s="88"/>
      <c r="P98" s="88"/>
      <c r="Q98" s="88"/>
      <c r="R98" s="88"/>
      <c r="S98" s="43"/>
      <c r="T98" s="43"/>
      <c r="U98" s="43"/>
      <c r="V98" s="43"/>
      <c r="W98" s="43"/>
      <c r="X98" s="43"/>
      <c r="Y98" s="43"/>
      <c r="Z98" s="43"/>
      <c r="AA98" s="43"/>
      <c r="AB98" s="43"/>
      <c r="AC98" s="43"/>
      <c r="AD98" s="43"/>
      <c r="AE98" s="43"/>
      <c r="AF98" s="43"/>
    </row>
    <row r="99" spans="1:32" ht="30.25" hidden="1" customHeight="1">
      <c r="A99" s="238"/>
      <c r="B99" s="231"/>
      <c r="C99" s="51">
        <v>96</v>
      </c>
      <c r="D99" s="62" t="s">
        <v>116</v>
      </c>
      <c r="E99" s="18"/>
      <c r="F99" s="160" t="s">
        <v>472</v>
      </c>
      <c r="G99" s="161"/>
      <c r="H99" s="162" t="s">
        <v>427</v>
      </c>
      <c r="I99" s="18" t="s">
        <v>244</v>
      </c>
      <c r="J99" s="167" t="str">
        <f>'[1]Anexo da ARP'!N80</f>
        <v>339030.22</v>
      </c>
      <c r="K99" s="73"/>
      <c r="L99" s="18"/>
      <c r="M99" s="40">
        <f t="shared" si="4"/>
        <v>0</v>
      </c>
      <c r="N99" s="25" t="str">
        <f t="shared" si="5"/>
        <v>OK</v>
      </c>
      <c r="O99" s="88"/>
      <c r="P99" s="88"/>
      <c r="Q99" s="88"/>
      <c r="R99" s="88"/>
      <c r="S99" s="43"/>
      <c r="T99" s="43"/>
      <c r="U99" s="43"/>
      <c r="V99" s="43"/>
      <c r="W99" s="43"/>
      <c r="X99" s="43"/>
      <c r="Y99" s="43"/>
      <c r="Z99" s="43"/>
      <c r="AA99" s="43"/>
      <c r="AB99" s="43"/>
      <c r="AC99" s="43"/>
      <c r="AD99" s="43"/>
      <c r="AE99" s="43"/>
      <c r="AF99" s="43"/>
    </row>
    <row r="100" spans="1:32" ht="30.25" hidden="1" customHeight="1">
      <c r="A100" s="238"/>
      <c r="B100" s="231"/>
      <c r="C100" s="51">
        <v>97</v>
      </c>
      <c r="D100" s="62" t="s">
        <v>117</v>
      </c>
      <c r="E100" s="18"/>
      <c r="F100" s="160" t="s">
        <v>473</v>
      </c>
      <c r="G100" s="161"/>
      <c r="H100" s="162" t="s">
        <v>427</v>
      </c>
      <c r="I100" s="18" t="s">
        <v>17</v>
      </c>
      <c r="J100" s="167" t="str">
        <f>'[1]Anexo da ARP'!N81</f>
        <v>339030.28</v>
      </c>
      <c r="K100" s="73"/>
      <c r="L100" s="18"/>
      <c r="M100" s="40">
        <f t="shared" si="4"/>
        <v>0</v>
      </c>
      <c r="N100" s="25" t="str">
        <f t="shared" si="5"/>
        <v>OK</v>
      </c>
      <c r="O100" s="88"/>
      <c r="P100" s="88"/>
      <c r="Q100" s="88"/>
      <c r="R100" s="88"/>
      <c r="S100" s="43"/>
      <c r="T100" s="43"/>
      <c r="U100" s="43"/>
      <c r="V100" s="43"/>
      <c r="W100" s="43"/>
      <c r="X100" s="43"/>
      <c r="Y100" s="43"/>
      <c r="Z100" s="43"/>
      <c r="AA100" s="43"/>
      <c r="AB100" s="43"/>
      <c r="AC100" s="43"/>
      <c r="AD100" s="43"/>
      <c r="AE100" s="43"/>
      <c r="AF100" s="43"/>
    </row>
    <row r="101" spans="1:32" ht="30.25" hidden="1" customHeight="1">
      <c r="A101" s="238"/>
      <c r="B101" s="231"/>
      <c r="C101" s="51">
        <v>98</v>
      </c>
      <c r="D101" s="62" t="s">
        <v>118</v>
      </c>
      <c r="E101" s="18"/>
      <c r="F101" s="160" t="s">
        <v>474</v>
      </c>
      <c r="G101" s="161"/>
      <c r="H101" s="162" t="s">
        <v>427</v>
      </c>
      <c r="I101" s="18" t="s">
        <v>17</v>
      </c>
      <c r="J101" s="167" t="str">
        <f>'[1]Anexo da ARP'!N82</f>
        <v>339030.44</v>
      </c>
      <c r="K101" s="73"/>
      <c r="L101" s="18"/>
      <c r="M101" s="40">
        <f t="shared" si="4"/>
        <v>0</v>
      </c>
      <c r="N101" s="25" t="str">
        <f t="shared" si="5"/>
        <v>OK</v>
      </c>
      <c r="O101" s="88"/>
      <c r="P101" s="88"/>
      <c r="Q101" s="88"/>
      <c r="R101" s="88"/>
      <c r="S101" s="43"/>
      <c r="T101" s="43"/>
      <c r="U101" s="43"/>
      <c r="V101" s="43"/>
      <c r="W101" s="43"/>
      <c r="X101" s="43"/>
      <c r="Y101" s="43"/>
      <c r="Z101" s="43"/>
      <c r="AA101" s="43"/>
      <c r="AB101" s="43"/>
      <c r="AC101" s="43"/>
      <c r="AD101" s="43"/>
      <c r="AE101" s="43"/>
      <c r="AF101" s="43"/>
    </row>
    <row r="102" spans="1:32" ht="30.25" customHeight="1">
      <c r="A102" s="239">
        <v>34</v>
      </c>
      <c r="B102" s="232" t="s">
        <v>26</v>
      </c>
      <c r="C102" s="53">
        <v>99</v>
      </c>
      <c r="D102" s="35" t="s">
        <v>119</v>
      </c>
      <c r="E102" s="71" t="s">
        <v>209</v>
      </c>
      <c r="F102" s="155" t="s">
        <v>475</v>
      </c>
      <c r="G102" s="150"/>
      <c r="H102" s="151" t="s">
        <v>476</v>
      </c>
      <c r="I102" s="47" t="s">
        <v>17</v>
      </c>
      <c r="J102" s="142" t="str">
        <f>'[1]Anexo da ARP'!N83</f>
        <v>339030.44</v>
      </c>
      <c r="K102" s="74">
        <v>25.85</v>
      </c>
      <c r="L102" s="18">
        <v>10</v>
      </c>
      <c r="M102" s="40">
        <f t="shared" si="4"/>
        <v>10</v>
      </c>
      <c r="N102" s="25" t="str">
        <f t="shared" si="5"/>
        <v>OK</v>
      </c>
      <c r="O102" s="88"/>
      <c r="P102" s="88"/>
      <c r="Q102" s="88"/>
      <c r="R102" s="88"/>
      <c r="S102" s="43"/>
      <c r="T102" s="43"/>
      <c r="U102" s="43"/>
      <c r="V102" s="43"/>
      <c r="W102" s="43"/>
      <c r="X102" s="43"/>
      <c r="Y102" s="43"/>
      <c r="Z102" s="43"/>
      <c r="AA102" s="43"/>
      <c r="AB102" s="43"/>
      <c r="AC102" s="43"/>
      <c r="AD102" s="43"/>
      <c r="AE102" s="43"/>
      <c r="AF102" s="43"/>
    </row>
    <row r="103" spans="1:32" ht="30.25" customHeight="1">
      <c r="A103" s="239"/>
      <c r="B103" s="233"/>
      <c r="C103" s="53">
        <v>100</v>
      </c>
      <c r="D103" s="65" t="s">
        <v>120</v>
      </c>
      <c r="E103" s="71" t="s">
        <v>210</v>
      </c>
      <c r="F103" s="158" t="s">
        <v>477</v>
      </c>
      <c r="G103" s="159"/>
      <c r="H103" s="159" t="s">
        <v>478</v>
      </c>
      <c r="I103" s="63" t="s">
        <v>245</v>
      </c>
      <c r="J103" s="142" t="str">
        <f>'[1]Anexo da ARP'!N84</f>
        <v>339030.44</v>
      </c>
      <c r="K103" s="74">
        <v>13.49</v>
      </c>
      <c r="L103" s="18">
        <v>30</v>
      </c>
      <c r="M103" s="40">
        <f t="shared" si="4"/>
        <v>30</v>
      </c>
      <c r="N103" s="25" t="str">
        <f t="shared" si="5"/>
        <v>OK</v>
      </c>
      <c r="O103" s="88"/>
      <c r="P103" s="88"/>
      <c r="Q103" s="88"/>
      <c r="R103" s="88"/>
      <c r="S103" s="43"/>
      <c r="T103" s="43"/>
      <c r="U103" s="43"/>
      <c r="V103" s="43"/>
      <c r="W103" s="43"/>
      <c r="X103" s="43"/>
      <c r="Y103" s="43"/>
      <c r="Z103" s="43"/>
      <c r="AA103" s="43"/>
      <c r="AB103" s="43"/>
      <c r="AC103" s="43"/>
      <c r="AD103" s="43"/>
      <c r="AE103" s="43"/>
      <c r="AF103" s="43"/>
    </row>
    <row r="104" spans="1:32" ht="30.25" customHeight="1">
      <c r="A104" s="239"/>
      <c r="B104" s="233"/>
      <c r="C104" s="53">
        <v>101</v>
      </c>
      <c r="D104" s="35" t="s">
        <v>121</v>
      </c>
      <c r="E104" s="47" t="e">
        <f>+E106+E105</f>
        <v>#VALUE!</v>
      </c>
      <c r="F104" s="155" t="s">
        <v>479</v>
      </c>
      <c r="G104" s="150"/>
      <c r="H104" s="151" t="s">
        <v>480</v>
      </c>
      <c r="I104" s="47" t="s">
        <v>244</v>
      </c>
      <c r="J104" s="141" t="str">
        <f>'[1]Anexo da ARP'!N85</f>
        <v>339030.44</v>
      </c>
      <c r="K104" s="74">
        <v>3.02</v>
      </c>
      <c r="L104" s="18">
        <v>30</v>
      </c>
      <c r="M104" s="40">
        <f t="shared" si="4"/>
        <v>25</v>
      </c>
      <c r="N104" s="25" t="str">
        <f t="shared" si="5"/>
        <v>OK</v>
      </c>
      <c r="O104" s="88"/>
      <c r="P104" s="88">
        <v>5</v>
      </c>
      <c r="Q104" s="88"/>
      <c r="R104" s="88"/>
      <c r="S104" s="43"/>
      <c r="T104" s="43"/>
      <c r="U104" s="43"/>
      <c r="V104" s="43"/>
      <c r="W104" s="43"/>
      <c r="X104" s="43"/>
      <c r="Y104" s="43"/>
      <c r="Z104" s="43"/>
      <c r="AA104" s="43"/>
      <c r="AB104" s="43"/>
      <c r="AC104" s="43"/>
      <c r="AD104" s="43"/>
      <c r="AE104" s="43"/>
      <c r="AF104" s="43"/>
    </row>
    <row r="105" spans="1:32" ht="30.25" customHeight="1">
      <c r="A105" s="239"/>
      <c r="B105" s="234"/>
      <c r="C105" s="53">
        <v>102</v>
      </c>
      <c r="D105" s="35" t="s">
        <v>122</v>
      </c>
      <c r="E105" s="47" t="s">
        <v>211</v>
      </c>
      <c r="F105" s="155" t="s">
        <v>481</v>
      </c>
      <c r="G105" s="150"/>
      <c r="H105" s="151" t="s">
        <v>482</v>
      </c>
      <c r="I105" s="47" t="s">
        <v>17</v>
      </c>
      <c r="J105" s="141" t="str">
        <f>'[1]Anexo da ARP'!N86</f>
        <v>339030.44</v>
      </c>
      <c r="K105" s="74">
        <v>202</v>
      </c>
      <c r="L105" s="18"/>
      <c r="M105" s="40">
        <f t="shared" si="4"/>
        <v>0</v>
      </c>
      <c r="N105" s="25" t="str">
        <f t="shared" si="5"/>
        <v>OK</v>
      </c>
      <c r="O105" s="88"/>
      <c r="P105" s="88"/>
      <c r="Q105" s="88"/>
      <c r="R105" s="88"/>
      <c r="S105" s="43"/>
      <c r="T105" s="43"/>
      <c r="U105" s="43"/>
      <c r="V105" s="43"/>
      <c r="W105" s="43"/>
      <c r="X105" s="43"/>
      <c r="Y105" s="43"/>
      <c r="Z105" s="43"/>
      <c r="AA105" s="43"/>
      <c r="AB105" s="43"/>
      <c r="AC105" s="43"/>
      <c r="AD105" s="43"/>
      <c r="AE105" s="43"/>
      <c r="AF105" s="43"/>
    </row>
    <row r="106" spans="1:32" ht="30.25" customHeight="1">
      <c r="A106" s="235">
        <v>35</v>
      </c>
      <c r="B106" s="223" t="s">
        <v>38</v>
      </c>
      <c r="C106" s="54">
        <v>103</v>
      </c>
      <c r="D106" s="61" t="s">
        <v>123</v>
      </c>
      <c r="E106" s="46" t="s">
        <v>212</v>
      </c>
      <c r="F106" s="143" t="s">
        <v>483</v>
      </c>
      <c r="G106" s="146" t="s">
        <v>484</v>
      </c>
      <c r="H106" s="144" t="s">
        <v>485</v>
      </c>
      <c r="I106" s="46" t="s">
        <v>17</v>
      </c>
      <c r="J106" s="137" t="str">
        <f>'[1]Anexo da ARP'!N77</f>
        <v>339030.22</v>
      </c>
      <c r="K106" s="72">
        <v>109.5</v>
      </c>
      <c r="L106" s="18"/>
      <c r="M106" s="40">
        <f t="shared" si="4"/>
        <v>0</v>
      </c>
      <c r="N106" s="25" t="str">
        <f t="shared" si="5"/>
        <v>OK</v>
      </c>
      <c r="O106" s="88"/>
      <c r="P106" s="88"/>
      <c r="Q106" s="88"/>
      <c r="R106" s="88"/>
      <c r="S106" s="43"/>
      <c r="T106" s="43"/>
      <c r="U106" s="43"/>
      <c r="V106" s="43"/>
      <c r="W106" s="43"/>
      <c r="X106" s="43"/>
      <c r="Y106" s="43"/>
      <c r="Z106" s="43"/>
      <c r="AA106" s="43"/>
      <c r="AB106" s="43"/>
      <c r="AC106" s="43"/>
      <c r="AD106" s="43"/>
      <c r="AE106" s="43"/>
      <c r="AF106" s="43"/>
    </row>
    <row r="107" spans="1:32" ht="30.25" customHeight="1">
      <c r="A107" s="235"/>
      <c r="B107" s="224"/>
      <c r="C107" s="54">
        <v>104</v>
      </c>
      <c r="D107" s="61" t="s">
        <v>123</v>
      </c>
      <c r="E107" s="46" t="s">
        <v>212</v>
      </c>
      <c r="F107" s="143" t="s">
        <v>483</v>
      </c>
      <c r="G107" s="146" t="s">
        <v>486</v>
      </c>
      <c r="H107" s="144" t="s">
        <v>487</v>
      </c>
      <c r="I107" s="46" t="s">
        <v>17</v>
      </c>
      <c r="J107" s="137" t="str">
        <f>'[1]Anexo da ARP'!N78</f>
        <v>339030.22</v>
      </c>
      <c r="K107" s="72">
        <v>143.47999999999999</v>
      </c>
      <c r="L107" s="18"/>
      <c r="M107" s="40">
        <f t="shared" si="4"/>
        <v>0</v>
      </c>
      <c r="N107" s="25" t="str">
        <f t="shared" si="5"/>
        <v>OK</v>
      </c>
      <c r="O107" s="88"/>
      <c r="P107" s="88"/>
      <c r="Q107" s="88"/>
      <c r="R107" s="88"/>
      <c r="S107" s="43"/>
      <c r="T107" s="43"/>
      <c r="U107" s="43"/>
      <c r="V107" s="43"/>
      <c r="W107" s="43"/>
      <c r="X107" s="43"/>
      <c r="Y107" s="43"/>
      <c r="Z107" s="43"/>
      <c r="AA107" s="43"/>
      <c r="AB107" s="43"/>
      <c r="AC107" s="43"/>
      <c r="AD107" s="43"/>
      <c r="AE107" s="43"/>
      <c r="AF107" s="43"/>
    </row>
    <row r="108" spans="1:32" ht="30.25" customHeight="1">
      <c r="A108" s="243">
        <v>36</v>
      </c>
      <c r="B108" s="225" t="s">
        <v>38</v>
      </c>
      <c r="C108" s="53">
        <v>105</v>
      </c>
      <c r="D108" s="35" t="s">
        <v>124</v>
      </c>
      <c r="E108" s="47" t="s">
        <v>213</v>
      </c>
      <c r="F108" s="155" t="s">
        <v>488</v>
      </c>
      <c r="G108" s="150" t="s">
        <v>484</v>
      </c>
      <c r="H108" s="151" t="s">
        <v>489</v>
      </c>
      <c r="I108" s="47" t="s">
        <v>236</v>
      </c>
      <c r="J108" s="141" t="str">
        <f>'[1]Anexo da ARP'!N79</f>
        <v>339030.22</v>
      </c>
      <c r="K108" s="74">
        <v>34.39</v>
      </c>
      <c r="L108" s="18"/>
      <c r="M108" s="40">
        <f t="shared" si="4"/>
        <v>0</v>
      </c>
      <c r="N108" s="25" t="str">
        <f t="shared" si="5"/>
        <v>OK</v>
      </c>
      <c r="O108" s="88"/>
      <c r="P108" s="88"/>
      <c r="Q108" s="88"/>
      <c r="R108" s="88"/>
      <c r="S108" s="43"/>
      <c r="T108" s="43"/>
      <c r="U108" s="43"/>
      <c r="V108" s="43"/>
      <c r="W108" s="43"/>
      <c r="X108" s="43"/>
      <c r="Y108" s="43"/>
      <c r="Z108" s="43"/>
      <c r="AA108" s="43"/>
      <c r="AB108" s="43"/>
      <c r="AC108" s="43"/>
      <c r="AD108" s="43"/>
      <c r="AE108" s="43"/>
      <c r="AF108" s="43"/>
    </row>
    <row r="109" spans="1:32" ht="30.25" customHeight="1">
      <c r="A109" s="243"/>
      <c r="B109" s="227"/>
      <c r="C109" s="53">
        <v>106</v>
      </c>
      <c r="D109" s="35" t="s">
        <v>124</v>
      </c>
      <c r="E109" s="47" t="s">
        <v>213</v>
      </c>
      <c r="F109" s="155" t="s">
        <v>488</v>
      </c>
      <c r="G109" s="150" t="s">
        <v>486</v>
      </c>
      <c r="H109" s="151" t="s">
        <v>490</v>
      </c>
      <c r="I109" s="47"/>
      <c r="J109" s="141" t="str">
        <f>'[1]Anexo da ARP'!N80</f>
        <v>339030.22</v>
      </c>
      <c r="K109" s="74">
        <v>47.69</v>
      </c>
      <c r="L109" s="18"/>
      <c r="M109" s="40">
        <f t="shared" si="4"/>
        <v>0</v>
      </c>
      <c r="N109" s="25" t="str">
        <f t="shared" si="5"/>
        <v>OK</v>
      </c>
      <c r="O109" s="88"/>
      <c r="P109" s="88"/>
      <c r="Q109" s="88"/>
      <c r="R109" s="88"/>
      <c r="S109" s="43"/>
      <c r="T109" s="43"/>
      <c r="U109" s="43"/>
      <c r="V109" s="43"/>
      <c r="W109" s="43"/>
      <c r="X109" s="43"/>
      <c r="Y109" s="43"/>
      <c r="Z109" s="43"/>
      <c r="AA109" s="43"/>
      <c r="AB109" s="43"/>
      <c r="AC109" s="43"/>
      <c r="AD109" s="43"/>
      <c r="AE109" s="43"/>
      <c r="AF109" s="43"/>
    </row>
    <row r="110" spans="1:32" ht="30.25" customHeight="1">
      <c r="A110" s="235">
        <v>37</v>
      </c>
      <c r="B110" s="223" t="s">
        <v>33</v>
      </c>
      <c r="C110" s="54">
        <v>107</v>
      </c>
      <c r="D110" s="61" t="s">
        <v>125</v>
      </c>
      <c r="E110" s="46" t="s">
        <v>214</v>
      </c>
      <c r="F110" s="143" t="s">
        <v>491</v>
      </c>
      <c r="G110" s="146"/>
      <c r="H110" s="144" t="s">
        <v>492</v>
      </c>
      <c r="I110" s="46" t="s">
        <v>243</v>
      </c>
      <c r="J110" s="137" t="str">
        <f>'[1]Anexo da ARP'!N81</f>
        <v>339030.28</v>
      </c>
      <c r="K110" s="72">
        <v>110.5</v>
      </c>
      <c r="L110" s="18"/>
      <c r="M110" s="40">
        <f t="shared" si="4"/>
        <v>0</v>
      </c>
      <c r="N110" s="25" t="str">
        <f t="shared" si="5"/>
        <v>OK</v>
      </c>
      <c r="O110" s="88"/>
      <c r="P110" s="88"/>
      <c r="Q110" s="88"/>
      <c r="R110" s="88"/>
      <c r="S110" s="43"/>
      <c r="T110" s="43"/>
      <c r="U110" s="43"/>
      <c r="V110" s="43"/>
      <c r="W110" s="43"/>
      <c r="X110" s="43"/>
      <c r="Y110" s="43"/>
      <c r="Z110" s="43"/>
      <c r="AA110" s="43"/>
      <c r="AB110" s="43"/>
      <c r="AC110" s="43"/>
      <c r="AD110" s="43"/>
      <c r="AE110" s="43"/>
      <c r="AF110" s="43"/>
    </row>
    <row r="111" spans="1:32" ht="30.25" customHeight="1">
      <c r="A111" s="235"/>
      <c r="B111" s="224"/>
      <c r="C111" s="54">
        <v>108</v>
      </c>
      <c r="D111" s="61" t="s">
        <v>126</v>
      </c>
      <c r="E111" s="46" t="s">
        <v>215</v>
      </c>
      <c r="F111" s="143" t="s">
        <v>493</v>
      </c>
      <c r="G111" s="146"/>
      <c r="H111" s="144" t="s">
        <v>492</v>
      </c>
      <c r="I111" s="46" t="s">
        <v>243</v>
      </c>
      <c r="J111" s="137" t="str">
        <f>'[1]Anexo da ARP'!N82</f>
        <v>339030.44</v>
      </c>
      <c r="K111" s="72">
        <v>100.15</v>
      </c>
      <c r="L111" s="18">
        <v>1</v>
      </c>
      <c r="M111" s="40">
        <f t="shared" si="4"/>
        <v>1</v>
      </c>
      <c r="N111" s="25" t="str">
        <f t="shared" si="5"/>
        <v>OK</v>
      </c>
      <c r="O111" s="88"/>
      <c r="P111" s="88"/>
      <c r="Q111" s="88"/>
      <c r="R111" s="88"/>
      <c r="S111" s="43"/>
      <c r="T111" s="43"/>
      <c r="U111" s="43"/>
      <c r="V111" s="43"/>
      <c r="W111" s="43"/>
      <c r="X111" s="43"/>
      <c r="Y111" s="43"/>
      <c r="Z111" s="43"/>
      <c r="AA111" s="43"/>
      <c r="AB111" s="43"/>
      <c r="AC111" s="43"/>
      <c r="AD111" s="43"/>
      <c r="AE111" s="43"/>
      <c r="AF111" s="43"/>
    </row>
    <row r="112" spans="1:32" ht="30.25" customHeight="1">
      <c r="A112" s="243">
        <v>38</v>
      </c>
      <c r="B112" s="225" t="s">
        <v>39</v>
      </c>
      <c r="C112" s="53">
        <v>109</v>
      </c>
      <c r="D112" s="35" t="s">
        <v>127</v>
      </c>
      <c r="E112" s="47" t="s">
        <v>216</v>
      </c>
      <c r="F112" s="155" t="s">
        <v>494</v>
      </c>
      <c r="G112" s="150"/>
      <c r="H112" s="151" t="s">
        <v>495</v>
      </c>
      <c r="I112" s="47" t="s">
        <v>17</v>
      </c>
      <c r="J112" s="141" t="str">
        <f>'[1]Anexo da ARP'!N83</f>
        <v>339030.44</v>
      </c>
      <c r="K112" s="74">
        <v>44</v>
      </c>
      <c r="L112" s="18"/>
      <c r="M112" s="40">
        <f t="shared" si="4"/>
        <v>0</v>
      </c>
      <c r="N112" s="25" t="str">
        <f t="shared" si="5"/>
        <v>OK</v>
      </c>
      <c r="O112" s="88"/>
      <c r="P112" s="88"/>
      <c r="Q112" s="88"/>
      <c r="R112" s="88"/>
      <c r="S112" s="43"/>
      <c r="T112" s="43"/>
      <c r="U112" s="43"/>
      <c r="V112" s="43"/>
      <c r="W112" s="43"/>
      <c r="X112" s="43"/>
      <c r="Y112" s="43"/>
      <c r="Z112" s="43"/>
      <c r="AA112" s="43"/>
      <c r="AB112" s="43"/>
      <c r="AC112" s="43"/>
      <c r="AD112" s="43"/>
      <c r="AE112" s="43"/>
      <c r="AF112" s="43"/>
    </row>
    <row r="113" spans="1:32" ht="30.25" customHeight="1">
      <c r="A113" s="243"/>
      <c r="B113" s="226"/>
      <c r="C113" s="53">
        <v>110</v>
      </c>
      <c r="D113" s="35" t="s">
        <v>128</v>
      </c>
      <c r="E113" s="47" t="s">
        <v>217</v>
      </c>
      <c r="F113" s="155" t="s">
        <v>496</v>
      </c>
      <c r="G113" s="150"/>
      <c r="H113" s="151" t="s">
        <v>497</v>
      </c>
      <c r="I113" s="47" t="s">
        <v>17</v>
      </c>
      <c r="J113" s="141" t="str">
        <f>'[1]Anexo da ARP'!N84</f>
        <v>339030.44</v>
      </c>
      <c r="K113" s="74">
        <v>12.9</v>
      </c>
      <c r="L113" s="18"/>
      <c r="M113" s="40">
        <f t="shared" si="4"/>
        <v>0</v>
      </c>
      <c r="N113" s="25" t="str">
        <f t="shared" si="5"/>
        <v>OK</v>
      </c>
      <c r="O113" s="88"/>
      <c r="P113" s="88"/>
      <c r="Q113" s="88"/>
      <c r="R113" s="88"/>
      <c r="S113" s="43"/>
      <c r="T113" s="43"/>
      <c r="U113" s="43"/>
      <c r="V113" s="43"/>
      <c r="W113" s="43"/>
      <c r="X113" s="43"/>
      <c r="Y113" s="43"/>
      <c r="Z113" s="43"/>
      <c r="AA113" s="43"/>
      <c r="AB113" s="43"/>
      <c r="AC113" s="43"/>
      <c r="AD113" s="43"/>
      <c r="AE113" s="43"/>
      <c r="AF113" s="43"/>
    </row>
    <row r="114" spans="1:32" ht="30.25" customHeight="1">
      <c r="A114" s="243"/>
      <c r="B114" s="226"/>
      <c r="C114" s="53">
        <v>111</v>
      </c>
      <c r="D114" s="35" t="s">
        <v>129</v>
      </c>
      <c r="E114" s="47" t="s">
        <v>217</v>
      </c>
      <c r="F114" s="155" t="s">
        <v>498</v>
      </c>
      <c r="G114" s="150"/>
      <c r="H114" s="151" t="s">
        <v>499</v>
      </c>
      <c r="I114" s="47" t="s">
        <v>17</v>
      </c>
      <c r="J114" s="141" t="str">
        <f>'[1]Anexo da ARP'!N85</f>
        <v>339030.44</v>
      </c>
      <c r="K114" s="74">
        <v>35</v>
      </c>
      <c r="L114" s="18"/>
      <c r="M114" s="40">
        <f t="shared" si="4"/>
        <v>0</v>
      </c>
      <c r="N114" s="25" t="str">
        <f t="shared" si="5"/>
        <v>OK</v>
      </c>
      <c r="O114" s="88"/>
      <c r="P114" s="88"/>
      <c r="Q114" s="88"/>
      <c r="R114" s="88"/>
      <c r="S114" s="43"/>
      <c r="T114" s="43"/>
      <c r="U114" s="43"/>
      <c r="V114" s="43"/>
      <c r="W114" s="43"/>
      <c r="X114" s="43"/>
      <c r="Y114" s="43"/>
      <c r="Z114" s="43"/>
      <c r="AA114" s="43"/>
      <c r="AB114" s="43"/>
      <c r="AC114" s="43"/>
      <c r="AD114" s="43"/>
      <c r="AE114" s="43"/>
      <c r="AF114" s="43"/>
    </row>
    <row r="115" spans="1:32" ht="30.25" customHeight="1">
      <c r="A115" s="243"/>
      <c r="B115" s="226"/>
      <c r="C115" s="53">
        <v>112</v>
      </c>
      <c r="D115" s="35" t="s">
        <v>130</v>
      </c>
      <c r="E115" s="47" t="s">
        <v>217</v>
      </c>
      <c r="F115" s="155" t="s">
        <v>500</v>
      </c>
      <c r="G115" s="150"/>
      <c r="H115" s="151" t="s">
        <v>497</v>
      </c>
      <c r="I115" s="47" t="s">
        <v>17</v>
      </c>
      <c r="J115" s="141" t="str">
        <f>'[1]Anexo da ARP'!N86</f>
        <v>339030.44</v>
      </c>
      <c r="K115" s="74">
        <v>14.9</v>
      </c>
      <c r="L115" s="18"/>
      <c r="M115" s="40">
        <f t="shared" si="4"/>
        <v>0</v>
      </c>
      <c r="N115" s="25" t="str">
        <f t="shared" si="5"/>
        <v>OK</v>
      </c>
      <c r="O115" s="88"/>
      <c r="P115" s="88"/>
      <c r="Q115" s="88"/>
      <c r="R115" s="88"/>
      <c r="S115" s="43"/>
      <c r="T115" s="43"/>
      <c r="U115" s="43"/>
      <c r="V115" s="43"/>
      <c r="W115" s="43"/>
      <c r="X115" s="43"/>
      <c r="Y115" s="43"/>
      <c r="Z115" s="43"/>
      <c r="AA115" s="43"/>
      <c r="AB115" s="43"/>
      <c r="AC115" s="43"/>
      <c r="AD115" s="43"/>
      <c r="AE115" s="43"/>
      <c r="AF115" s="43"/>
    </row>
    <row r="116" spans="1:32" ht="30.25" customHeight="1">
      <c r="A116" s="243"/>
      <c r="B116" s="227"/>
      <c r="C116" s="53">
        <v>113</v>
      </c>
      <c r="D116" s="35" t="s">
        <v>131</v>
      </c>
      <c r="E116" s="47" t="s">
        <v>217</v>
      </c>
      <c r="F116" s="155" t="s">
        <v>501</v>
      </c>
      <c r="G116" s="150"/>
      <c r="H116" s="151" t="s">
        <v>499</v>
      </c>
      <c r="I116" s="47" t="s">
        <v>17</v>
      </c>
      <c r="J116" s="141" t="str">
        <f>'[1]Anexo da ARP'!N87</f>
        <v>339030.44</v>
      </c>
      <c r="K116" s="74">
        <v>34.799999999999997</v>
      </c>
      <c r="L116" s="18"/>
      <c r="M116" s="40">
        <f t="shared" si="4"/>
        <v>0</v>
      </c>
      <c r="N116" s="25" t="str">
        <f t="shared" si="5"/>
        <v>OK</v>
      </c>
      <c r="O116" s="88"/>
      <c r="P116" s="88"/>
      <c r="Q116" s="88"/>
      <c r="R116" s="88"/>
      <c r="S116" s="43"/>
      <c r="T116" s="43"/>
      <c r="U116" s="43"/>
      <c r="V116" s="43"/>
      <c r="W116" s="43"/>
      <c r="X116" s="43"/>
      <c r="Y116" s="43"/>
      <c r="Z116" s="43"/>
      <c r="AA116" s="43"/>
      <c r="AB116" s="43"/>
      <c r="AC116" s="43"/>
      <c r="AD116" s="43"/>
      <c r="AE116" s="43"/>
      <c r="AF116" s="43"/>
    </row>
    <row r="117" spans="1:32" ht="30.25" customHeight="1">
      <c r="A117" s="235">
        <v>39</v>
      </c>
      <c r="B117" s="223" t="s">
        <v>30</v>
      </c>
      <c r="C117" s="54">
        <v>114</v>
      </c>
      <c r="D117" s="61" t="s">
        <v>132</v>
      </c>
      <c r="E117" s="46" t="s">
        <v>218</v>
      </c>
      <c r="F117" s="143" t="s">
        <v>502</v>
      </c>
      <c r="G117" s="144" t="s">
        <v>503</v>
      </c>
      <c r="H117" s="144" t="s">
        <v>504</v>
      </c>
      <c r="I117" s="46" t="s">
        <v>17</v>
      </c>
      <c r="J117" s="137" t="str">
        <f>'[1]Anexo da ARP'!N88</f>
        <v>339030.44</v>
      </c>
      <c r="K117" s="72">
        <v>119.09</v>
      </c>
      <c r="L117" s="18">
        <v>4</v>
      </c>
      <c r="M117" s="40">
        <f t="shared" si="4"/>
        <v>4</v>
      </c>
      <c r="N117" s="25" t="str">
        <f t="shared" si="5"/>
        <v>OK</v>
      </c>
      <c r="O117" s="88"/>
      <c r="P117" s="88"/>
      <c r="Q117" s="88"/>
      <c r="R117" s="88"/>
      <c r="S117" s="43"/>
      <c r="T117" s="43"/>
      <c r="U117" s="43"/>
      <c r="V117" s="43"/>
      <c r="W117" s="43"/>
      <c r="X117" s="43"/>
      <c r="Y117" s="43"/>
      <c r="Z117" s="43"/>
      <c r="AA117" s="43"/>
      <c r="AB117" s="43"/>
      <c r="AC117" s="43"/>
      <c r="AD117" s="43"/>
      <c r="AE117" s="43"/>
      <c r="AF117" s="43"/>
    </row>
    <row r="118" spans="1:32" ht="30.25" customHeight="1">
      <c r="A118" s="235"/>
      <c r="B118" s="228"/>
      <c r="C118" s="54">
        <v>115</v>
      </c>
      <c r="D118" s="61" t="s">
        <v>132</v>
      </c>
      <c r="E118" s="46" t="s">
        <v>219</v>
      </c>
      <c r="F118" s="143" t="s">
        <v>502</v>
      </c>
      <c r="G118" s="144" t="s">
        <v>505</v>
      </c>
      <c r="H118" s="144" t="s">
        <v>504</v>
      </c>
      <c r="I118" s="46" t="s">
        <v>17</v>
      </c>
      <c r="J118" s="137" t="str">
        <f>'[1]Anexo da ARP'!N89</f>
        <v>339030.28</v>
      </c>
      <c r="K118" s="72">
        <v>119.09</v>
      </c>
      <c r="L118" s="18"/>
      <c r="M118" s="40">
        <f t="shared" si="4"/>
        <v>0</v>
      </c>
      <c r="N118" s="25" t="str">
        <f t="shared" si="5"/>
        <v>OK</v>
      </c>
      <c r="O118" s="88"/>
      <c r="P118" s="88"/>
      <c r="Q118" s="88"/>
      <c r="R118" s="88"/>
      <c r="S118" s="43"/>
      <c r="T118" s="43"/>
      <c r="U118" s="43"/>
      <c r="V118" s="43"/>
      <c r="W118" s="43"/>
      <c r="X118" s="43"/>
      <c r="Y118" s="43"/>
      <c r="Z118" s="43"/>
      <c r="AA118" s="43"/>
      <c r="AB118" s="43"/>
      <c r="AC118" s="43"/>
      <c r="AD118" s="43"/>
      <c r="AE118" s="43"/>
      <c r="AF118" s="43"/>
    </row>
    <row r="119" spans="1:32" ht="30.25" customHeight="1">
      <c r="A119" s="235"/>
      <c r="B119" s="228"/>
      <c r="C119" s="54">
        <v>116</v>
      </c>
      <c r="D119" s="61" t="s">
        <v>133</v>
      </c>
      <c r="E119" s="46" t="s">
        <v>220</v>
      </c>
      <c r="F119" s="148" t="s">
        <v>506</v>
      </c>
      <c r="G119" s="144" t="s">
        <v>503</v>
      </c>
      <c r="H119" s="144" t="s">
        <v>507</v>
      </c>
      <c r="I119" s="46" t="s">
        <v>17</v>
      </c>
      <c r="J119" s="137" t="str">
        <f>'[1]Anexo da ARP'!N90</f>
        <v>339030.44</v>
      </c>
      <c r="K119" s="72">
        <v>25.52</v>
      </c>
      <c r="L119" s="18"/>
      <c r="M119" s="40">
        <f t="shared" si="4"/>
        <v>0</v>
      </c>
      <c r="N119" s="25" t="str">
        <f t="shared" si="5"/>
        <v>OK</v>
      </c>
      <c r="O119" s="88"/>
      <c r="P119" s="88"/>
      <c r="Q119" s="88"/>
      <c r="R119" s="88"/>
      <c r="S119" s="43"/>
      <c r="T119" s="43"/>
      <c r="U119" s="43"/>
      <c r="V119" s="43"/>
      <c r="W119" s="43"/>
      <c r="X119" s="43"/>
      <c r="Y119" s="43"/>
      <c r="Z119" s="43"/>
      <c r="AA119" s="43"/>
      <c r="AB119" s="43"/>
      <c r="AC119" s="43"/>
      <c r="AD119" s="43"/>
      <c r="AE119" s="43"/>
      <c r="AF119" s="43"/>
    </row>
    <row r="120" spans="1:32" ht="30.25" customHeight="1">
      <c r="A120" s="235"/>
      <c r="B120" s="224"/>
      <c r="C120" s="54">
        <v>117</v>
      </c>
      <c r="D120" s="61" t="s">
        <v>133</v>
      </c>
      <c r="E120" s="46" t="s">
        <v>221</v>
      </c>
      <c r="F120" s="148" t="s">
        <v>506</v>
      </c>
      <c r="G120" s="144" t="s">
        <v>508</v>
      </c>
      <c r="H120" s="144" t="s">
        <v>507</v>
      </c>
      <c r="I120" s="46" t="s">
        <v>17</v>
      </c>
      <c r="J120" s="137" t="str">
        <f>'[1]Anexo da ARP'!N91</f>
        <v>339030.44</v>
      </c>
      <c r="K120" s="72">
        <v>27.23</v>
      </c>
      <c r="L120" s="18"/>
      <c r="M120" s="40">
        <f t="shared" si="4"/>
        <v>0</v>
      </c>
      <c r="N120" s="25" t="str">
        <f t="shared" si="5"/>
        <v>OK</v>
      </c>
      <c r="O120" s="88"/>
      <c r="P120" s="88"/>
      <c r="Q120" s="88"/>
      <c r="R120" s="88"/>
      <c r="S120" s="43"/>
      <c r="T120" s="43"/>
      <c r="U120" s="43"/>
      <c r="V120" s="43"/>
      <c r="W120" s="43"/>
      <c r="X120" s="43"/>
      <c r="Y120" s="43"/>
      <c r="Z120" s="43"/>
      <c r="AA120" s="43"/>
      <c r="AB120" s="43"/>
      <c r="AC120" s="43"/>
      <c r="AD120" s="43"/>
      <c r="AE120" s="43"/>
      <c r="AF120" s="43"/>
    </row>
    <row r="121" spans="1:32" ht="30.25" customHeight="1">
      <c r="A121" s="243">
        <v>40</v>
      </c>
      <c r="B121" s="225" t="s">
        <v>39</v>
      </c>
      <c r="C121" s="53">
        <v>118</v>
      </c>
      <c r="D121" s="35" t="s">
        <v>134</v>
      </c>
      <c r="E121" s="47" t="s">
        <v>222</v>
      </c>
      <c r="F121" s="155" t="s">
        <v>509</v>
      </c>
      <c r="G121" s="150"/>
      <c r="H121" s="151" t="s">
        <v>427</v>
      </c>
      <c r="I121" s="47" t="s">
        <v>17</v>
      </c>
      <c r="J121" s="140" t="str">
        <f>'[1]Anexo da ARP'!N92</f>
        <v>449052.24</v>
      </c>
      <c r="K121" s="74">
        <v>1585</v>
      </c>
      <c r="L121" s="18"/>
      <c r="M121" s="40">
        <f t="shared" si="4"/>
        <v>0</v>
      </c>
      <c r="N121" s="25" t="str">
        <f t="shared" si="5"/>
        <v>OK</v>
      </c>
      <c r="O121" s="88"/>
      <c r="P121" s="88"/>
      <c r="Q121" s="88"/>
      <c r="R121" s="88"/>
      <c r="S121" s="43"/>
      <c r="T121" s="43"/>
      <c r="U121" s="43"/>
      <c r="V121" s="43"/>
      <c r="W121" s="43"/>
      <c r="X121" s="43"/>
      <c r="Y121" s="43"/>
      <c r="Z121" s="43"/>
      <c r="AA121" s="43"/>
      <c r="AB121" s="43"/>
      <c r="AC121" s="43"/>
      <c r="AD121" s="43"/>
      <c r="AE121" s="43"/>
      <c r="AF121" s="43"/>
    </row>
    <row r="122" spans="1:32" ht="30.25" customHeight="1">
      <c r="A122" s="243"/>
      <c r="B122" s="226"/>
      <c r="C122" s="53">
        <v>119</v>
      </c>
      <c r="D122" s="35" t="s">
        <v>135</v>
      </c>
      <c r="E122" s="47" t="s">
        <v>222</v>
      </c>
      <c r="F122" s="155" t="s">
        <v>510</v>
      </c>
      <c r="G122" s="150"/>
      <c r="H122" s="151" t="s">
        <v>427</v>
      </c>
      <c r="I122" s="47" t="s">
        <v>17</v>
      </c>
      <c r="J122" s="140" t="str">
        <f>'[1]Anexo da ARP'!N93</f>
        <v>449052.24</v>
      </c>
      <c r="K122" s="74">
        <v>1040</v>
      </c>
      <c r="L122" s="18"/>
      <c r="M122" s="40">
        <f t="shared" si="4"/>
        <v>0</v>
      </c>
      <c r="N122" s="25" t="str">
        <f t="shared" si="5"/>
        <v>OK</v>
      </c>
      <c r="O122" s="88"/>
      <c r="P122" s="88"/>
      <c r="Q122" s="88"/>
      <c r="R122" s="88"/>
      <c r="S122" s="43"/>
      <c r="T122" s="43"/>
      <c r="U122" s="43"/>
      <c r="V122" s="43"/>
      <c r="W122" s="43"/>
      <c r="X122" s="43"/>
      <c r="Y122" s="43"/>
      <c r="Z122" s="43"/>
      <c r="AA122" s="43"/>
      <c r="AB122" s="43"/>
      <c r="AC122" s="43"/>
      <c r="AD122" s="43"/>
      <c r="AE122" s="43"/>
      <c r="AF122" s="43"/>
    </row>
    <row r="123" spans="1:32" ht="30.25" customHeight="1">
      <c r="A123" s="243"/>
      <c r="B123" s="227"/>
      <c r="C123" s="53">
        <v>120</v>
      </c>
      <c r="D123" s="35" t="s">
        <v>136</v>
      </c>
      <c r="E123" s="47" t="s">
        <v>223</v>
      </c>
      <c r="F123" s="155" t="s">
        <v>511</v>
      </c>
      <c r="G123" s="150"/>
      <c r="H123" s="156" t="s">
        <v>512</v>
      </c>
      <c r="I123" s="47" t="s">
        <v>17</v>
      </c>
      <c r="J123" s="141" t="str">
        <f>'[1]Anexo da ARP'!N94</f>
        <v>339030.28</v>
      </c>
      <c r="K123" s="74">
        <v>111</v>
      </c>
      <c r="L123" s="18"/>
      <c r="M123" s="40">
        <f t="shared" si="4"/>
        <v>0</v>
      </c>
      <c r="N123" s="25" t="str">
        <f t="shared" si="5"/>
        <v>OK</v>
      </c>
      <c r="O123" s="88"/>
      <c r="P123" s="88"/>
      <c r="Q123" s="88"/>
      <c r="R123" s="88"/>
      <c r="S123" s="43"/>
      <c r="T123" s="43"/>
      <c r="U123" s="43"/>
      <c r="V123" s="43"/>
      <c r="W123" s="43"/>
      <c r="X123" s="43"/>
      <c r="Y123" s="43"/>
      <c r="Z123" s="43"/>
      <c r="AA123" s="43"/>
      <c r="AB123" s="43"/>
      <c r="AC123" s="43"/>
      <c r="AD123" s="43"/>
      <c r="AE123" s="43"/>
      <c r="AF123" s="43"/>
    </row>
    <row r="124" spans="1:32" ht="30.25" customHeight="1">
      <c r="A124" s="52">
        <v>41</v>
      </c>
      <c r="B124" s="60" t="s">
        <v>40</v>
      </c>
      <c r="C124" s="54">
        <v>121</v>
      </c>
      <c r="D124" s="66" t="s">
        <v>137</v>
      </c>
      <c r="E124" s="45" t="s">
        <v>224</v>
      </c>
      <c r="F124" s="148" t="s">
        <v>513</v>
      </c>
      <c r="G124" s="146"/>
      <c r="H124" s="144" t="s">
        <v>514</v>
      </c>
      <c r="I124" s="46" t="s">
        <v>17</v>
      </c>
      <c r="J124" s="137" t="str">
        <f>'[1]Anexo da ARP'!N95</f>
        <v>339030.99</v>
      </c>
      <c r="K124" s="75">
        <v>192.51</v>
      </c>
      <c r="L124" s="18"/>
      <c r="M124" s="40">
        <f t="shared" si="4"/>
        <v>0</v>
      </c>
      <c r="N124" s="25" t="str">
        <f t="shared" si="5"/>
        <v>OK</v>
      </c>
      <c r="O124" s="88"/>
      <c r="P124" s="88"/>
      <c r="Q124" s="88"/>
      <c r="R124" s="88"/>
      <c r="S124" s="43"/>
      <c r="T124" s="43"/>
      <c r="U124" s="43"/>
      <c r="V124" s="43"/>
      <c r="W124" s="43"/>
      <c r="X124" s="43"/>
      <c r="Y124" s="43"/>
      <c r="Z124" s="43"/>
      <c r="AA124" s="43"/>
      <c r="AB124" s="43"/>
      <c r="AC124" s="43"/>
      <c r="AD124" s="43"/>
      <c r="AE124" s="43"/>
      <c r="AF124" s="43"/>
    </row>
    <row r="125" spans="1:32" ht="30.25" customHeight="1">
      <c r="A125" s="53">
        <v>42</v>
      </c>
      <c r="B125" s="58" t="s">
        <v>41</v>
      </c>
      <c r="C125" s="53">
        <v>122</v>
      </c>
      <c r="D125" s="67" t="s">
        <v>138</v>
      </c>
      <c r="E125" s="44" t="s">
        <v>225</v>
      </c>
      <c r="F125" s="149" t="s">
        <v>515</v>
      </c>
      <c r="G125" s="150"/>
      <c r="H125" s="151" t="s">
        <v>516</v>
      </c>
      <c r="I125" s="47" t="s">
        <v>17</v>
      </c>
      <c r="J125" s="139" t="s">
        <v>329</v>
      </c>
      <c r="K125" s="76">
        <v>25.01</v>
      </c>
      <c r="L125" s="18">
        <v>4</v>
      </c>
      <c r="M125" s="40">
        <f t="shared" si="4"/>
        <v>0</v>
      </c>
      <c r="N125" s="25" t="str">
        <f t="shared" si="5"/>
        <v>OK</v>
      </c>
      <c r="O125" s="88"/>
      <c r="P125" s="88"/>
      <c r="Q125" s="88"/>
      <c r="R125" s="88">
        <v>4</v>
      </c>
      <c r="S125" s="43"/>
      <c r="T125" s="43"/>
      <c r="U125" s="43"/>
      <c r="V125" s="43"/>
      <c r="W125" s="43"/>
      <c r="X125" s="43"/>
      <c r="Y125" s="43"/>
      <c r="Z125" s="43"/>
      <c r="AA125" s="43"/>
      <c r="AB125" s="43"/>
      <c r="AC125" s="43"/>
      <c r="AD125" s="43"/>
      <c r="AE125" s="43"/>
      <c r="AF125" s="43"/>
    </row>
    <row r="126" spans="1:32" ht="30.25" hidden="1" customHeight="1">
      <c r="A126" s="51">
        <v>43</v>
      </c>
      <c r="B126" s="55" t="s">
        <v>37</v>
      </c>
      <c r="C126" s="51">
        <v>123</v>
      </c>
      <c r="D126" s="62" t="s">
        <v>139</v>
      </c>
      <c r="E126" s="62"/>
      <c r="F126" s="154" t="s">
        <v>517</v>
      </c>
      <c r="G126" s="153"/>
      <c r="H126" s="153"/>
      <c r="I126" s="18" t="s">
        <v>246</v>
      </c>
      <c r="J126" s="166"/>
      <c r="K126" s="73"/>
      <c r="L126" s="18"/>
      <c r="M126" s="40">
        <f t="shared" si="4"/>
        <v>0</v>
      </c>
      <c r="N126" s="25" t="str">
        <f t="shared" si="5"/>
        <v>OK</v>
      </c>
      <c r="O126" s="88"/>
      <c r="P126" s="88"/>
      <c r="Q126" s="88"/>
      <c r="R126" s="88"/>
      <c r="S126" s="43"/>
      <c r="T126" s="43"/>
      <c r="U126" s="43"/>
      <c r="V126" s="43"/>
      <c r="W126" s="43"/>
      <c r="X126" s="43"/>
      <c r="Y126" s="43"/>
      <c r="Z126" s="43"/>
      <c r="AA126" s="43"/>
      <c r="AB126" s="43"/>
      <c r="AC126" s="43"/>
      <c r="AD126" s="43"/>
      <c r="AE126" s="43"/>
      <c r="AF126" s="43"/>
    </row>
    <row r="127" spans="1:32" ht="30.25" hidden="1" customHeight="1">
      <c r="A127" s="51">
        <v>44</v>
      </c>
      <c r="B127" s="55" t="s">
        <v>37</v>
      </c>
      <c r="C127" s="51">
        <v>124</v>
      </c>
      <c r="D127" s="62" t="s">
        <v>140</v>
      </c>
      <c r="E127" s="62"/>
      <c r="F127" s="154" t="s">
        <v>518</v>
      </c>
      <c r="G127" s="152"/>
      <c r="H127" s="153"/>
      <c r="I127" s="18"/>
      <c r="J127" s="166"/>
      <c r="K127" s="73"/>
      <c r="L127" s="18"/>
      <c r="M127" s="40">
        <f t="shared" si="4"/>
        <v>0</v>
      </c>
      <c r="N127" s="25" t="str">
        <f t="shared" si="5"/>
        <v>OK</v>
      </c>
      <c r="O127" s="88"/>
      <c r="P127" s="88"/>
      <c r="Q127" s="88"/>
      <c r="R127" s="88"/>
      <c r="S127" s="43"/>
      <c r="T127" s="43"/>
      <c r="U127" s="43"/>
      <c r="V127" s="43"/>
      <c r="W127" s="43"/>
      <c r="X127" s="43"/>
      <c r="Y127" s="43"/>
      <c r="Z127" s="43"/>
      <c r="AA127" s="43"/>
      <c r="AB127" s="43"/>
      <c r="AC127" s="43"/>
      <c r="AD127" s="43"/>
      <c r="AE127" s="43"/>
      <c r="AF127" s="43"/>
    </row>
    <row r="128" spans="1:32" ht="30.25" hidden="1" customHeight="1">
      <c r="A128" s="51">
        <v>45</v>
      </c>
      <c r="B128" s="55" t="s">
        <v>37</v>
      </c>
      <c r="C128" s="51">
        <v>125</v>
      </c>
      <c r="D128" s="62" t="s">
        <v>141</v>
      </c>
      <c r="E128" s="62"/>
      <c r="F128" s="154" t="s">
        <v>519</v>
      </c>
      <c r="G128" s="152"/>
      <c r="H128" s="153"/>
      <c r="I128" s="18"/>
      <c r="J128" s="166"/>
      <c r="K128" s="73"/>
      <c r="L128" s="18"/>
      <c r="M128" s="40">
        <f t="shared" si="4"/>
        <v>0</v>
      </c>
      <c r="N128" s="25" t="str">
        <f t="shared" si="5"/>
        <v>OK</v>
      </c>
      <c r="O128" s="88"/>
      <c r="P128" s="88"/>
      <c r="Q128" s="88"/>
      <c r="R128" s="88"/>
      <c r="S128" s="43"/>
      <c r="T128" s="43"/>
      <c r="U128" s="43"/>
      <c r="V128" s="43"/>
      <c r="W128" s="43"/>
      <c r="X128" s="43"/>
      <c r="Y128" s="43"/>
      <c r="Z128" s="43"/>
      <c r="AA128" s="43"/>
      <c r="AB128" s="43"/>
      <c r="AC128" s="43"/>
      <c r="AD128" s="43"/>
      <c r="AE128" s="43"/>
      <c r="AF128" s="43"/>
    </row>
    <row r="129" spans="1:32" ht="30.25" hidden="1" customHeight="1">
      <c r="A129" s="51">
        <v>46</v>
      </c>
      <c r="B129" s="55" t="s">
        <v>37</v>
      </c>
      <c r="C129" s="51">
        <v>126</v>
      </c>
      <c r="D129" s="62" t="s">
        <v>142</v>
      </c>
      <c r="E129" s="62"/>
      <c r="F129" s="154" t="s">
        <v>520</v>
      </c>
      <c r="G129" s="152"/>
      <c r="H129" s="153"/>
      <c r="I129" s="18"/>
      <c r="J129" s="166"/>
      <c r="K129" s="73"/>
      <c r="L129" s="18"/>
      <c r="M129" s="40">
        <f t="shared" si="4"/>
        <v>0</v>
      </c>
      <c r="N129" s="25" t="str">
        <f t="shared" si="5"/>
        <v>OK</v>
      </c>
      <c r="O129" s="88"/>
      <c r="P129" s="88"/>
      <c r="Q129" s="88"/>
      <c r="R129" s="88"/>
      <c r="S129" s="43"/>
      <c r="T129" s="43"/>
      <c r="U129" s="43"/>
      <c r="V129" s="43"/>
      <c r="W129" s="43"/>
      <c r="X129" s="43"/>
      <c r="Y129" s="43"/>
      <c r="Z129" s="43"/>
      <c r="AA129" s="43"/>
      <c r="AB129" s="43"/>
      <c r="AC129" s="43"/>
      <c r="AD129" s="43"/>
      <c r="AE129" s="43"/>
      <c r="AF129" s="43"/>
    </row>
    <row r="130" spans="1:32" ht="30.25" customHeight="1">
      <c r="A130" s="235">
        <v>47</v>
      </c>
      <c r="B130" s="223" t="s">
        <v>42</v>
      </c>
      <c r="C130" s="54">
        <v>127</v>
      </c>
      <c r="D130" s="61" t="s">
        <v>143</v>
      </c>
      <c r="E130" s="61" t="s">
        <v>226</v>
      </c>
      <c r="F130" s="143" t="s">
        <v>521</v>
      </c>
      <c r="G130" s="146"/>
      <c r="H130" s="144" t="s">
        <v>522</v>
      </c>
      <c r="I130" s="46"/>
      <c r="J130" s="136" t="s">
        <v>330</v>
      </c>
      <c r="K130" s="72">
        <v>3245.49</v>
      </c>
      <c r="L130" s="18"/>
      <c r="M130" s="40">
        <f t="shared" si="4"/>
        <v>0</v>
      </c>
      <c r="N130" s="25" t="str">
        <f t="shared" si="5"/>
        <v>OK</v>
      </c>
      <c r="O130" s="88"/>
      <c r="P130" s="88"/>
      <c r="Q130" s="88"/>
      <c r="R130" s="88"/>
      <c r="S130" s="43"/>
      <c r="T130" s="43"/>
      <c r="U130" s="43"/>
      <c r="V130" s="43"/>
      <c r="W130" s="43"/>
      <c r="X130" s="43"/>
      <c r="Y130" s="43"/>
      <c r="Z130" s="43"/>
      <c r="AA130" s="43"/>
      <c r="AB130" s="43"/>
      <c r="AC130" s="43"/>
      <c r="AD130" s="43"/>
      <c r="AE130" s="43"/>
      <c r="AF130" s="43"/>
    </row>
    <row r="131" spans="1:32" ht="30.25" customHeight="1">
      <c r="A131" s="235"/>
      <c r="B131" s="224"/>
      <c r="C131" s="54">
        <v>128</v>
      </c>
      <c r="D131" s="61" t="s">
        <v>144</v>
      </c>
      <c r="E131" s="61" t="s">
        <v>227</v>
      </c>
      <c r="F131" s="143" t="s">
        <v>523</v>
      </c>
      <c r="G131" s="146" t="s">
        <v>524</v>
      </c>
      <c r="H131" s="144" t="s">
        <v>525</v>
      </c>
      <c r="I131" s="46" t="s">
        <v>247</v>
      </c>
      <c r="J131" s="136" t="s">
        <v>330</v>
      </c>
      <c r="K131" s="72">
        <v>1054.19</v>
      </c>
      <c r="L131" s="18"/>
      <c r="M131" s="40">
        <f t="shared" si="4"/>
        <v>0</v>
      </c>
      <c r="N131" s="25" t="str">
        <f t="shared" si="5"/>
        <v>OK</v>
      </c>
      <c r="O131" s="88"/>
      <c r="P131" s="88"/>
      <c r="Q131" s="88"/>
      <c r="R131" s="88"/>
      <c r="S131" s="43"/>
      <c r="T131" s="43"/>
      <c r="U131" s="43"/>
      <c r="V131" s="43"/>
      <c r="W131" s="43"/>
      <c r="X131" s="43"/>
      <c r="Y131" s="43"/>
      <c r="Z131" s="43"/>
      <c r="AA131" s="43"/>
      <c r="AB131" s="43"/>
      <c r="AC131" s="43"/>
      <c r="AD131" s="43"/>
      <c r="AE131" s="43"/>
      <c r="AF131" s="43"/>
    </row>
    <row r="132" spans="1:32" ht="30.25" hidden="1" customHeight="1">
      <c r="A132" s="51">
        <v>48</v>
      </c>
      <c r="B132" s="55" t="s">
        <v>37</v>
      </c>
      <c r="C132" s="51">
        <v>129</v>
      </c>
      <c r="D132" s="62" t="s">
        <v>145</v>
      </c>
      <c r="E132" s="62"/>
      <c r="F132" s="62"/>
      <c r="G132" s="62"/>
      <c r="H132" s="62"/>
      <c r="I132" s="18" t="s">
        <v>21</v>
      </c>
      <c r="J132" s="18"/>
      <c r="K132" s="73"/>
      <c r="L132" s="18"/>
      <c r="M132" s="40">
        <f>L132-(SUM(O132:AF132))</f>
        <v>0</v>
      </c>
      <c r="N132" s="25" t="str">
        <f t="shared" si="5"/>
        <v>OK</v>
      </c>
      <c r="O132" s="88"/>
      <c r="P132" s="88"/>
      <c r="Q132" s="88"/>
      <c r="R132" s="88"/>
      <c r="S132" s="43"/>
      <c r="T132" s="43"/>
      <c r="U132" s="43"/>
      <c r="V132" s="43"/>
      <c r="W132" s="43"/>
      <c r="X132" s="43"/>
      <c r="Y132" s="43"/>
      <c r="Z132" s="43"/>
      <c r="AA132" s="43"/>
      <c r="AB132" s="43"/>
      <c r="AC132" s="43"/>
      <c r="AD132" s="43"/>
      <c r="AE132" s="43"/>
      <c r="AF132" s="43"/>
    </row>
    <row r="133" spans="1:32" ht="30.25" customHeight="1">
      <c r="O133" s="89">
        <f>SUMPRODUCT($K$4:$K$132,O4:O132)</f>
        <v>271.49</v>
      </c>
      <c r="P133" s="94">
        <f t="shared" ref="P133:AF133" si="6">SUMPRODUCT($K$4:$K$132,P4:P132)</f>
        <v>540.79</v>
      </c>
      <c r="Q133" s="94">
        <f t="shared" si="6"/>
        <v>553.29</v>
      </c>
      <c r="R133" s="94">
        <f t="shared" si="6"/>
        <v>100.04</v>
      </c>
      <c r="S133" s="94">
        <f t="shared" si="6"/>
        <v>0</v>
      </c>
      <c r="T133" s="94">
        <f t="shared" si="6"/>
        <v>0</v>
      </c>
      <c r="U133" s="94">
        <f t="shared" si="6"/>
        <v>0</v>
      </c>
      <c r="V133" s="94">
        <f t="shared" si="6"/>
        <v>0</v>
      </c>
      <c r="W133" s="94">
        <f t="shared" si="6"/>
        <v>0</v>
      </c>
      <c r="X133" s="94">
        <f t="shared" si="6"/>
        <v>0</v>
      </c>
      <c r="Y133" s="94">
        <f t="shared" si="6"/>
        <v>0</v>
      </c>
      <c r="Z133" s="94">
        <f t="shared" si="6"/>
        <v>0</v>
      </c>
      <c r="AA133" s="94">
        <f t="shared" si="6"/>
        <v>0</v>
      </c>
      <c r="AB133" s="94">
        <f t="shared" si="6"/>
        <v>0</v>
      </c>
      <c r="AC133" s="94">
        <f t="shared" si="6"/>
        <v>0</v>
      </c>
      <c r="AD133" s="94">
        <f t="shared" si="6"/>
        <v>0</v>
      </c>
      <c r="AE133" s="94">
        <f t="shared" si="6"/>
        <v>0</v>
      </c>
      <c r="AF133" s="94">
        <f t="shared" si="6"/>
        <v>0</v>
      </c>
    </row>
  </sheetData>
  <mergeCells count="82">
    <mergeCell ref="W1:W2"/>
    <mergeCell ref="T1:T2"/>
    <mergeCell ref="U1:U2"/>
    <mergeCell ref="V1:V2"/>
    <mergeCell ref="S1:S2"/>
    <mergeCell ref="A76:A79"/>
    <mergeCell ref="A83:A84"/>
    <mergeCell ref="A85:A86"/>
    <mergeCell ref="AF1:AF2"/>
    <mergeCell ref="AA1:AA2"/>
    <mergeCell ref="AB1:AB2"/>
    <mergeCell ref="AC1:AC2"/>
    <mergeCell ref="AD1:AD2"/>
    <mergeCell ref="AE1:AE2"/>
    <mergeCell ref="Z1:Z2"/>
    <mergeCell ref="X1:X2"/>
    <mergeCell ref="Y1:Y2"/>
    <mergeCell ref="D1:K1"/>
    <mergeCell ref="L1:N1"/>
    <mergeCell ref="A2:N2"/>
    <mergeCell ref="A1:C1"/>
    <mergeCell ref="A121:A123"/>
    <mergeCell ref="A87:A88"/>
    <mergeCell ref="A89:A90"/>
    <mergeCell ref="A91:A94"/>
    <mergeCell ref="A97:A101"/>
    <mergeCell ref="A102:A105"/>
    <mergeCell ref="A106:A107"/>
    <mergeCell ref="A108:A109"/>
    <mergeCell ref="A110:A111"/>
    <mergeCell ref="A112:A116"/>
    <mergeCell ref="A117:A120"/>
    <mergeCell ref="A55:A58"/>
    <mergeCell ref="A59:A61"/>
    <mergeCell ref="A62:A64"/>
    <mergeCell ref="A66:A70"/>
    <mergeCell ref="A71:A74"/>
    <mergeCell ref="A25:A32"/>
    <mergeCell ref="A34:A44"/>
    <mergeCell ref="A45:A48"/>
    <mergeCell ref="A49:A52"/>
    <mergeCell ref="A53:A54"/>
    <mergeCell ref="A4:A6"/>
    <mergeCell ref="A9:A10"/>
    <mergeCell ref="A11:A17"/>
    <mergeCell ref="A19:A21"/>
    <mergeCell ref="A22:A24"/>
    <mergeCell ref="A130:A131"/>
    <mergeCell ref="B4:B6"/>
    <mergeCell ref="B9:B10"/>
    <mergeCell ref="B11:B17"/>
    <mergeCell ref="B19:B21"/>
    <mergeCell ref="B22:B24"/>
    <mergeCell ref="B25:B32"/>
    <mergeCell ref="B34:B44"/>
    <mergeCell ref="B45:B48"/>
    <mergeCell ref="B49:B52"/>
    <mergeCell ref="B53:B54"/>
    <mergeCell ref="B55:B58"/>
    <mergeCell ref="B59:B61"/>
    <mergeCell ref="B62:B64"/>
    <mergeCell ref="B66:B70"/>
    <mergeCell ref="B71:B74"/>
    <mergeCell ref="B130:B131"/>
    <mergeCell ref="B91:B94"/>
    <mergeCell ref="B97:B101"/>
    <mergeCell ref="B102:B105"/>
    <mergeCell ref="B106:B107"/>
    <mergeCell ref="B108:B109"/>
    <mergeCell ref="R1:R2"/>
    <mergeCell ref="B110:B111"/>
    <mergeCell ref="B112:B116"/>
    <mergeCell ref="B117:B120"/>
    <mergeCell ref="B121:B123"/>
    <mergeCell ref="B76:B79"/>
    <mergeCell ref="B83:B84"/>
    <mergeCell ref="B85:B86"/>
    <mergeCell ref="B87:B88"/>
    <mergeCell ref="B89:B90"/>
    <mergeCell ref="O1:O2"/>
    <mergeCell ref="P1:P2"/>
    <mergeCell ref="Q1:Q2"/>
  </mergeCells>
  <conditionalFormatting sqref="Y4:AF132 V5:X132 P4:U132 O5:O132">
    <cfRule type="cellIs" dxfId="224" priority="49" stopIfTrue="1" operator="greaterThan">
      <formula>0</formula>
    </cfRule>
    <cfRule type="cellIs" dxfId="223" priority="50" stopIfTrue="1" operator="greaterThan">
      <formula>0</formula>
    </cfRule>
    <cfRule type="cellIs" dxfId="222" priority="51" stopIfTrue="1" operator="greaterThan">
      <formula>0</formula>
    </cfRule>
  </conditionalFormatting>
  <conditionalFormatting sqref="V4:X4">
    <cfRule type="cellIs" dxfId="221" priority="25" stopIfTrue="1" operator="greaterThan">
      <formula>0</formula>
    </cfRule>
    <cfRule type="cellIs" dxfId="220" priority="26" stopIfTrue="1" operator="greaterThan">
      <formula>0</formula>
    </cfRule>
    <cfRule type="cellIs" dxfId="219" priority="27" stopIfTrue="1" operator="greaterThan">
      <formula>0</formula>
    </cfRule>
  </conditionalFormatting>
  <conditionalFormatting sqref="O4">
    <cfRule type="cellIs" dxfId="218" priority="7" stopIfTrue="1" operator="greaterThan">
      <formula>0</formula>
    </cfRule>
    <cfRule type="cellIs" dxfId="217" priority="8" stopIfTrue="1" operator="greaterThan">
      <formula>0</formula>
    </cfRule>
    <cfRule type="cellIs" dxfId="216" priority="9" stopIfTrue="1" operator="greaterThan">
      <formula>0</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D5786-5179-4507-9773-47CE04B6B98A}">
  <sheetPr>
    <tabColor rgb="FF92D050"/>
  </sheetPr>
  <dimension ref="A1:AB133"/>
  <sheetViews>
    <sheetView topLeftCell="A118" zoomScale="80" zoomScaleNormal="80" workbookViewId="0">
      <selection activeCell="L142" sqref="L142"/>
    </sheetView>
  </sheetViews>
  <sheetFormatPr defaultColWidth="9.7265625" defaultRowHeight="14.5"/>
  <cols>
    <col min="1" max="1" width="7.1796875" style="31" customWidth="1"/>
    <col min="2" max="2" width="22.7265625" style="31" customWidth="1"/>
    <col min="3" max="3" width="7.54296875" style="26" customWidth="1"/>
    <col min="4" max="4" width="36" style="31" customWidth="1"/>
    <col min="5" max="5" width="19" style="31" customWidth="1"/>
    <col min="6" max="6" width="8.81640625" style="31" customWidth="1"/>
    <col min="7" max="7" width="14.81640625" style="33" customWidth="1"/>
    <col min="8" max="8" width="12.7265625" style="4" customWidth="1"/>
    <col min="9" max="9" width="13.26953125" style="27" customWidth="1"/>
    <col min="10" max="10" width="12.54296875" style="5" customWidth="1"/>
    <col min="11" max="11" width="16.26953125" style="6" customWidth="1"/>
    <col min="12" max="12" width="12.7265625" style="6" customWidth="1"/>
    <col min="13" max="13" width="14.81640625" style="6" customWidth="1"/>
    <col min="14" max="14" width="14.1796875" style="6" customWidth="1"/>
    <col min="15" max="15" width="15.26953125" style="6" customWidth="1"/>
    <col min="16" max="16" width="15.453125" style="6" customWidth="1"/>
    <col min="17" max="17" width="10.453125" style="6" customWidth="1"/>
    <col min="18" max="18" width="14" style="6" customWidth="1"/>
    <col min="19" max="19" width="13.54296875" style="6" customWidth="1"/>
    <col min="20" max="20" width="14.54296875" style="6" customWidth="1"/>
    <col min="21" max="21" width="14" style="6" customWidth="1"/>
    <col min="22" max="22" width="14.26953125" style="6" customWidth="1"/>
    <col min="23" max="28" width="12.7265625" style="2" customWidth="1"/>
    <col min="29" max="16384" width="9.7265625" style="2"/>
  </cols>
  <sheetData>
    <row r="1" spans="1:28" ht="31.75" customHeight="1">
      <c r="A1" s="249" t="s">
        <v>22</v>
      </c>
      <c r="B1" s="249"/>
      <c r="C1" s="249"/>
      <c r="D1" s="249" t="s">
        <v>23</v>
      </c>
      <c r="E1" s="249"/>
      <c r="F1" s="249"/>
      <c r="G1" s="249"/>
      <c r="H1" s="249" t="s">
        <v>24</v>
      </c>
      <c r="I1" s="249"/>
      <c r="J1" s="249"/>
      <c r="K1" s="222" t="s">
        <v>248</v>
      </c>
      <c r="L1" s="247" t="s">
        <v>20</v>
      </c>
      <c r="M1" s="247" t="s">
        <v>20</v>
      </c>
      <c r="N1" s="247" t="s">
        <v>20</v>
      </c>
      <c r="O1" s="247" t="s">
        <v>20</v>
      </c>
      <c r="P1" s="247" t="s">
        <v>20</v>
      </c>
      <c r="Q1" s="247" t="s">
        <v>20</v>
      </c>
      <c r="R1" s="247" t="s">
        <v>20</v>
      </c>
      <c r="S1" s="247" t="s">
        <v>20</v>
      </c>
      <c r="T1" s="247" t="s">
        <v>20</v>
      </c>
      <c r="U1" s="247" t="s">
        <v>20</v>
      </c>
      <c r="V1" s="247" t="s">
        <v>20</v>
      </c>
      <c r="W1" s="247" t="s">
        <v>20</v>
      </c>
      <c r="X1" s="247" t="s">
        <v>20</v>
      </c>
      <c r="Y1" s="247" t="s">
        <v>20</v>
      </c>
      <c r="Z1" s="247" t="s">
        <v>20</v>
      </c>
      <c r="AA1" s="247" t="s">
        <v>20</v>
      </c>
      <c r="AB1" s="247" t="s">
        <v>20</v>
      </c>
    </row>
    <row r="2" spans="1:28" ht="24" customHeight="1">
      <c r="A2" s="249" t="s">
        <v>16</v>
      </c>
      <c r="B2" s="249"/>
      <c r="C2" s="249"/>
      <c r="D2" s="249"/>
      <c r="E2" s="249"/>
      <c r="F2" s="249"/>
      <c r="G2" s="249"/>
      <c r="H2" s="249"/>
      <c r="I2" s="249"/>
      <c r="J2" s="249"/>
      <c r="K2" s="222"/>
      <c r="L2" s="247"/>
      <c r="M2" s="247"/>
      <c r="N2" s="247"/>
      <c r="O2" s="247"/>
      <c r="P2" s="247"/>
      <c r="Q2" s="247"/>
      <c r="R2" s="247"/>
      <c r="S2" s="247"/>
      <c r="T2" s="247"/>
      <c r="U2" s="247"/>
      <c r="V2" s="247"/>
      <c r="W2" s="247"/>
      <c r="X2" s="247"/>
      <c r="Y2" s="247"/>
      <c r="Z2" s="247"/>
      <c r="AA2" s="247"/>
      <c r="AB2" s="247"/>
    </row>
    <row r="3" spans="1:28" s="3" customFormat="1" ht="47.25" customHeight="1">
      <c r="A3" s="36" t="s">
        <v>25</v>
      </c>
      <c r="B3" s="39" t="s">
        <v>18</v>
      </c>
      <c r="C3" s="36" t="s">
        <v>4</v>
      </c>
      <c r="D3" s="39" t="s">
        <v>146</v>
      </c>
      <c r="E3" s="37" t="s">
        <v>19</v>
      </c>
      <c r="F3" s="36" t="s">
        <v>5</v>
      </c>
      <c r="G3" s="32" t="s">
        <v>2</v>
      </c>
      <c r="H3" s="21" t="s">
        <v>7</v>
      </c>
      <c r="I3" s="22" t="s">
        <v>0</v>
      </c>
      <c r="J3" s="19" t="s">
        <v>3</v>
      </c>
      <c r="K3" s="86">
        <v>45197</v>
      </c>
      <c r="L3" s="42" t="s">
        <v>1</v>
      </c>
      <c r="M3" s="42" t="s">
        <v>1</v>
      </c>
      <c r="N3" s="42" t="s">
        <v>1</v>
      </c>
      <c r="O3" s="42" t="s">
        <v>1</v>
      </c>
      <c r="P3" s="42" t="s">
        <v>1</v>
      </c>
      <c r="Q3" s="42" t="s">
        <v>1</v>
      </c>
      <c r="R3" s="42" t="s">
        <v>1</v>
      </c>
      <c r="S3" s="42" t="s">
        <v>1</v>
      </c>
      <c r="T3" s="42" t="s">
        <v>1</v>
      </c>
      <c r="U3" s="42" t="s">
        <v>1</v>
      </c>
      <c r="V3" s="42" t="s">
        <v>1</v>
      </c>
      <c r="W3" s="42" t="s">
        <v>1</v>
      </c>
      <c r="X3" s="42" t="s">
        <v>1</v>
      </c>
      <c r="Y3" s="42" t="s">
        <v>1</v>
      </c>
      <c r="Z3" s="42" t="s">
        <v>1</v>
      </c>
      <c r="AA3" s="42" t="s">
        <v>1</v>
      </c>
      <c r="AB3" s="42" t="s">
        <v>1</v>
      </c>
    </row>
    <row r="4" spans="1:28" ht="50.15" customHeight="1">
      <c r="A4" s="237">
        <v>1</v>
      </c>
      <c r="B4" s="223" t="s">
        <v>26</v>
      </c>
      <c r="C4" s="54">
        <v>1</v>
      </c>
      <c r="D4" s="61" t="s">
        <v>43</v>
      </c>
      <c r="E4" s="46" t="s">
        <v>147</v>
      </c>
      <c r="F4" s="46" t="s">
        <v>17</v>
      </c>
      <c r="G4" s="72">
        <v>62.41</v>
      </c>
      <c r="H4" s="18"/>
      <c r="I4" s="40">
        <f>H4-(SUM(K4:AB4))</f>
        <v>0</v>
      </c>
      <c r="J4" s="25" t="str">
        <f>IF(I4&lt;0,"ATENÇÃO","OK")</f>
        <v>OK</v>
      </c>
      <c r="K4" s="78"/>
      <c r="L4" s="43"/>
      <c r="M4" s="43"/>
      <c r="N4" s="43"/>
      <c r="O4" s="43"/>
      <c r="P4" s="43"/>
      <c r="Q4" s="43"/>
      <c r="R4" s="43"/>
      <c r="S4" s="43"/>
      <c r="T4" s="43"/>
      <c r="U4" s="43"/>
      <c r="V4" s="43"/>
      <c r="W4" s="43"/>
      <c r="X4" s="43"/>
      <c r="Y4" s="43"/>
      <c r="Z4" s="43"/>
      <c r="AA4" s="43"/>
      <c r="AB4" s="43"/>
    </row>
    <row r="5" spans="1:28" ht="27" customHeight="1">
      <c r="A5" s="237"/>
      <c r="B5" s="228"/>
      <c r="C5" s="54">
        <v>2</v>
      </c>
      <c r="D5" s="61" t="s">
        <v>44</v>
      </c>
      <c r="E5" s="46" t="s">
        <v>148</v>
      </c>
      <c r="F5" s="46" t="s">
        <v>17</v>
      </c>
      <c r="G5" s="72">
        <v>58.41</v>
      </c>
      <c r="H5" s="18"/>
      <c r="I5" s="40">
        <f t="shared" ref="I5:I68" si="0">H5-(SUM(K5:AB5))</f>
        <v>0</v>
      </c>
      <c r="J5" s="25" t="str">
        <f t="shared" ref="J5:J68" si="1">IF(I5&lt;0,"ATENÇÃO","OK")</f>
        <v>OK</v>
      </c>
      <c r="K5" s="78"/>
      <c r="L5" s="43"/>
      <c r="M5" s="43"/>
      <c r="N5" s="43"/>
      <c r="O5" s="43"/>
      <c r="P5" s="43"/>
      <c r="Q5" s="43"/>
      <c r="R5" s="43"/>
      <c r="S5" s="43"/>
      <c r="T5" s="43"/>
      <c r="U5" s="43"/>
      <c r="V5" s="43"/>
      <c r="W5" s="43"/>
      <c r="X5" s="43"/>
      <c r="Y5" s="43"/>
      <c r="Z5" s="43"/>
      <c r="AA5" s="43"/>
      <c r="AB5" s="43"/>
    </row>
    <row r="6" spans="1:28" ht="50.15" customHeight="1">
      <c r="A6" s="237"/>
      <c r="B6" s="224"/>
      <c r="C6" s="54">
        <v>3</v>
      </c>
      <c r="D6" s="61" t="s">
        <v>45</v>
      </c>
      <c r="E6" s="68" t="s">
        <v>149</v>
      </c>
      <c r="F6" s="46" t="s">
        <v>17</v>
      </c>
      <c r="G6" s="72">
        <v>181.86</v>
      </c>
      <c r="H6" s="18"/>
      <c r="I6" s="40">
        <f t="shared" si="0"/>
        <v>0</v>
      </c>
      <c r="J6" s="25" t="str">
        <f t="shared" si="1"/>
        <v>OK</v>
      </c>
      <c r="K6" s="78"/>
      <c r="L6" s="43"/>
      <c r="M6" s="43"/>
      <c r="N6" s="43"/>
      <c r="O6" s="43"/>
      <c r="P6" s="43"/>
      <c r="Q6" s="43"/>
      <c r="R6" s="43"/>
      <c r="S6" s="43"/>
      <c r="T6" s="43"/>
      <c r="U6" s="43"/>
      <c r="V6" s="43"/>
      <c r="W6" s="43"/>
      <c r="X6" s="43"/>
      <c r="Y6" s="43"/>
      <c r="Z6" s="43"/>
      <c r="AA6" s="43"/>
      <c r="AB6" s="43"/>
    </row>
    <row r="7" spans="1:28" ht="50.15" customHeight="1">
      <c r="A7" s="48">
        <v>2</v>
      </c>
      <c r="B7" s="55" t="s">
        <v>27</v>
      </c>
      <c r="C7" s="51">
        <v>4</v>
      </c>
      <c r="D7" s="62" t="s">
        <v>46</v>
      </c>
      <c r="E7" s="18"/>
      <c r="F7" s="18" t="s">
        <v>17</v>
      </c>
      <c r="G7" s="73"/>
      <c r="H7" s="18"/>
      <c r="I7" s="40">
        <f t="shared" si="0"/>
        <v>0</v>
      </c>
      <c r="J7" s="25" t="str">
        <f t="shared" si="1"/>
        <v>OK</v>
      </c>
      <c r="K7" s="78"/>
      <c r="L7" s="43"/>
      <c r="M7" s="43"/>
      <c r="N7" s="43"/>
      <c r="O7" s="43"/>
      <c r="P7" s="43"/>
      <c r="Q7" s="43"/>
      <c r="R7" s="43"/>
      <c r="S7" s="43"/>
      <c r="T7" s="43"/>
      <c r="U7" s="43"/>
      <c r="V7" s="43"/>
      <c r="W7" s="43"/>
      <c r="X7" s="43"/>
      <c r="Y7" s="43"/>
      <c r="Z7" s="43"/>
      <c r="AA7" s="43"/>
      <c r="AB7" s="43"/>
    </row>
    <row r="8" spans="1:28" ht="50.15" customHeight="1">
      <c r="A8" s="49">
        <v>3</v>
      </c>
      <c r="B8" s="56" t="s">
        <v>28</v>
      </c>
      <c r="C8" s="54">
        <v>5</v>
      </c>
      <c r="D8" s="61" t="s">
        <v>47</v>
      </c>
      <c r="E8" s="46" t="s">
        <v>150</v>
      </c>
      <c r="F8" s="46" t="s">
        <v>17</v>
      </c>
      <c r="G8" s="72">
        <v>30.46</v>
      </c>
      <c r="H8" s="18"/>
      <c r="I8" s="40">
        <f t="shared" si="0"/>
        <v>0</v>
      </c>
      <c r="J8" s="25" t="str">
        <f t="shared" si="1"/>
        <v>OK</v>
      </c>
      <c r="K8" s="78"/>
      <c r="L8" s="43"/>
      <c r="M8" s="43"/>
      <c r="N8" s="43"/>
      <c r="O8" s="43"/>
      <c r="P8" s="43"/>
      <c r="Q8" s="43"/>
      <c r="R8" s="43"/>
      <c r="S8" s="43"/>
      <c r="T8" s="43"/>
      <c r="U8" s="43"/>
      <c r="V8" s="43"/>
      <c r="W8" s="43"/>
      <c r="X8" s="43"/>
      <c r="Y8" s="43"/>
      <c r="Z8" s="43"/>
      <c r="AA8" s="43"/>
      <c r="AB8" s="43"/>
    </row>
    <row r="9" spans="1:28" ht="50.15" customHeight="1">
      <c r="A9" s="238">
        <v>4</v>
      </c>
      <c r="B9" s="229" t="s">
        <v>27</v>
      </c>
      <c r="C9" s="51">
        <v>6</v>
      </c>
      <c r="D9" s="62" t="s">
        <v>48</v>
      </c>
      <c r="E9" s="18" t="s">
        <v>151</v>
      </c>
      <c r="F9" s="18" t="s">
        <v>228</v>
      </c>
      <c r="G9" s="73"/>
      <c r="H9" s="18"/>
      <c r="I9" s="40">
        <f t="shared" si="0"/>
        <v>0</v>
      </c>
      <c r="J9" s="25" t="str">
        <f t="shared" si="1"/>
        <v>OK</v>
      </c>
      <c r="K9" s="78"/>
      <c r="L9" s="43"/>
      <c r="M9" s="43"/>
      <c r="N9" s="43"/>
      <c r="O9" s="43"/>
      <c r="P9" s="43"/>
      <c r="Q9" s="43"/>
      <c r="R9" s="43"/>
      <c r="S9" s="43"/>
      <c r="T9" s="43"/>
      <c r="U9" s="43"/>
      <c r="V9" s="43"/>
      <c r="W9" s="43"/>
      <c r="X9" s="43"/>
      <c r="Y9" s="43"/>
      <c r="Z9" s="43"/>
      <c r="AA9" s="43"/>
      <c r="AB9" s="43"/>
    </row>
    <row r="10" spans="1:28" ht="50.15" customHeight="1">
      <c r="A10" s="238"/>
      <c r="B10" s="230"/>
      <c r="C10" s="51">
        <v>7</v>
      </c>
      <c r="D10" s="62" t="s">
        <v>48</v>
      </c>
      <c r="E10" s="18" t="s">
        <v>151</v>
      </c>
      <c r="F10" s="18" t="s">
        <v>229</v>
      </c>
      <c r="G10" s="73"/>
      <c r="H10" s="18"/>
      <c r="I10" s="40">
        <f t="shared" si="0"/>
        <v>0</v>
      </c>
      <c r="J10" s="25" t="str">
        <f t="shared" si="1"/>
        <v>OK</v>
      </c>
      <c r="K10" s="78"/>
      <c r="L10" s="43"/>
      <c r="M10" s="43"/>
      <c r="N10" s="43"/>
      <c r="O10" s="43"/>
      <c r="P10" s="43"/>
      <c r="Q10" s="43"/>
      <c r="R10" s="43"/>
      <c r="S10" s="43"/>
      <c r="T10" s="43"/>
      <c r="U10" s="43"/>
      <c r="V10" s="43"/>
      <c r="W10" s="43"/>
      <c r="X10" s="43"/>
      <c r="Y10" s="43"/>
      <c r="Z10" s="43"/>
      <c r="AA10" s="43"/>
      <c r="AB10" s="43"/>
    </row>
    <row r="11" spans="1:28" ht="50.15" customHeight="1">
      <c r="A11" s="237">
        <v>5</v>
      </c>
      <c r="B11" s="223" t="s">
        <v>29</v>
      </c>
      <c r="C11" s="54">
        <v>8</v>
      </c>
      <c r="D11" s="61" t="s">
        <v>49</v>
      </c>
      <c r="E11" s="46" t="s">
        <v>152</v>
      </c>
      <c r="F11" s="46" t="s">
        <v>17</v>
      </c>
      <c r="G11" s="72">
        <v>4</v>
      </c>
      <c r="H11" s="18">
        <v>20</v>
      </c>
      <c r="I11" s="40">
        <f t="shared" si="0"/>
        <v>20</v>
      </c>
      <c r="J11" s="25" t="str">
        <f t="shared" si="1"/>
        <v>OK</v>
      </c>
      <c r="K11" s="78"/>
      <c r="L11" s="43"/>
      <c r="M11" s="43"/>
      <c r="N11" s="43"/>
      <c r="O11" s="43"/>
      <c r="P11" s="43"/>
      <c r="Q11" s="43"/>
      <c r="R11" s="43"/>
      <c r="S11" s="43"/>
      <c r="T11" s="43"/>
      <c r="U11" s="43"/>
      <c r="V11" s="43"/>
      <c r="W11" s="43"/>
      <c r="X11" s="43"/>
      <c r="Y11" s="43"/>
      <c r="Z11" s="43"/>
      <c r="AA11" s="43"/>
      <c r="AB11" s="43"/>
    </row>
    <row r="12" spans="1:28" ht="50.15" customHeight="1">
      <c r="A12" s="237"/>
      <c r="B12" s="228"/>
      <c r="C12" s="54">
        <v>9</v>
      </c>
      <c r="D12" s="61" t="s">
        <v>49</v>
      </c>
      <c r="E12" s="46" t="s">
        <v>152</v>
      </c>
      <c r="F12" s="46" t="s">
        <v>17</v>
      </c>
      <c r="G12" s="72">
        <v>4</v>
      </c>
      <c r="H12" s="18"/>
      <c r="I12" s="40">
        <f t="shared" si="0"/>
        <v>0</v>
      </c>
      <c r="J12" s="25" t="str">
        <f t="shared" si="1"/>
        <v>OK</v>
      </c>
      <c r="K12" s="78"/>
      <c r="L12" s="43"/>
      <c r="M12" s="43"/>
      <c r="N12" s="43"/>
      <c r="O12" s="43"/>
      <c r="P12" s="43"/>
      <c r="Q12" s="43"/>
      <c r="R12" s="43"/>
      <c r="S12" s="43"/>
      <c r="T12" s="43"/>
      <c r="U12" s="43"/>
      <c r="V12" s="43"/>
      <c r="W12" s="43"/>
      <c r="X12" s="43"/>
      <c r="Y12" s="43"/>
      <c r="Z12" s="43"/>
      <c r="AA12" s="43"/>
      <c r="AB12" s="43"/>
    </row>
    <row r="13" spans="1:28" ht="34.5" customHeight="1">
      <c r="A13" s="237"/>
      <c r="B13" s="228"/>
      <c r="C13" s="54">
        <v>10</v>
      </c>
      <c r="D13" s="61" t="s">
        <v>49</v>
      </c>
      <c r="E13" s="46" t="s">
        <v>152</v>
      </c>
      <c r="F13" s="46" t="s">
        <v>17</v>
      </c>
      <c r="G13" s="72">
        <v>4</v>
      </c>
      <c r="H13" s="18"/>
      <c r="I13" s="40">
        <f t="shared" si="0"/>
        <v>0</v>
      </c>
      <c r="J13" s="25" t="str">
        <f t="shared" si="1"/>
        <v>OK</v>
      </c>
      <c r="K13" s="78"/>
      <c r="L13" s="43"/>
      <c r="M13" s="43"/>
      <c r="N13" s="43"/>
      <c r="O13" s="43"/>
      <c r="P13" s="43"/>
      <c r="Q13" s="43"/>
      <c r="R13" s="43"/>
      <c r="S13" s="43"/>
      <c r="T13" s="43"/>
      <c r="U13" s="43"/>
      <c r="V13" s="43"/>
      <c r="W13" s="43"/>
      <c r="X13" s="43"/>
      <c r="Y13" s="43"/>
      <c r="Z13" s="43"/>
      <c r="AA13" s="43"/>
      <c r="AB13" s="43"/>
    </row>
    <row r="14" spans="1:28" ht="39.75" customHeight="1">
      <c r="A14" s="237"/>
      <c r="B14" s="228"/>
      <c r="C14" s="54">
        <v>11</v>
      </c>
      <c r="D14" s="61" t="s">
        <v>49</v>
      </c>
      <c r="E14" s="46" t="s">
        <v>152</v>
      </c>
      <c r="F14" s="46" t="s">
        <v>17</v>
      </c>
      <c r="G14" s="72">
        <v>6</v>
      </c>
      <c r="H14" s="18"/>
      <c r="I14" s="40">
        <f t="shared" si="0"/>
        <v>0</v>
      </c>
      <c r="J14" s="25" t="str">
        <f t="shared" si="1"/>
        <v>OK</v>
      </c>
      <c r="K14" s="78"/>
      <c r="L14" s="43"/>
      <c r="M14" s="43"/>
      <c r="N14" s="43"/>
      <c r="O14" s="43"/>
      <c r="P14" s="43"/>
      <c r="Q14" s="43"/>
      <c r="R14" s="43"/>
      <c r="S14" s="43"/>
      <c r="T14" s="43"/>
      <c r="U14" s="43"/>
      <c r="V14" s="43"/>
      <c r="W14" s="43"/>
      <c r="X14" s="43"/>
      <c r="Y14" s="43"/>
      <c r="Z14" s="43"/>
      <c r="AA14" s="43"/>
      <c r="AB14" s="43"/>
    </row>
    <row r="15" spans="1:28" ht="50.15" customHeight="1">
      <c r="A15" s="237"/>
      <c r="B15" s="228"/>
      <c r="C15" s="54">
        <v>12</v>
      </c>
      <c r="D15" s="46" t="s">
        <v>50</v>
      </c>
      <c r="E15" s="46" t="s">
        <v>153</v>
      </c>
      <c r="F15" s="46" t="s">
        <v>17</v>
      </c>
      <c r="G15" s="72">
        <v>8</v>
      </c>
      <c r="H15" s="18"/>
      <c r="I15" s="40">
        <f t="shared" si="0"/>
        <v>0</v>
      </c>
      <c r="J15" s="25" t="str">
        <f t="shared" si="1"/>
        <v>OK</v>
      </c>
      <c r="K15" s="78"/>
      <c r="L15" s="43"/>
      <c r="M15" s="43"/>
      <c r="N15" s="43"/>
      <c r="O15" s="43"/>
      <c r="P15" s="43"/>
      <c r="Q15" s="43"/>
      <c r="R15" s="43"/>
      <c r="S15" s="43"/>
      <c r="T15" s="43"/>
      <c r="U15" s="43"/>
      <c r="V15" s="43"/>
      <c r="W15" s="43"/>
      <c r="X15" s="43"/>
      <c r="Y15" s="43"/>
      <c r="Z15" s="43"/>
      <c r="AA15" s="43"/>
      <c r="AB15" s="43"/>
    </row>
    <row r="16" spans="1:28" ht="50.15" customHeight="1">
      <c r="A16" s="237"/>
      <c r="B16" s="228"/>
      <c r="C16" s="54">
        <v>13</v>
      </c>
      <c r="D16" s="46" t="s">
        <v>50</v>
      </c>
      <c r="E16" s="46" t="s">
        <v>153</v>
      </c>
      <c r="F16" s="46" t="s">
        <v>17</v>
      </c>
      <c r="G16" s="72">
        <v>8</v>
      </c>
      <c r="H16" s="18"/>
      <c r="I16" s="40">
        <f t="shared" si="0"/>
        <v>0</v>
      </c>
      <c r="J16" s="25" t="str">
        <f t="shared" si="1"/>
        <v>OK</v>
      </c>
      <c r="K16" s="78"/>
      <c r="L16" s="43"/>
      <c r="M16" s="43"/>
      <c r="N16" s="43"/>
      <c r="O16" s="43"/>
      <c r="P16" s="43"/>
      <c r="Q16" s="43"/>
      <c r="R16" s="43"/>
      <c r="S16" s="43"/>
      <c r="T16" s="43"/>
      <c r="U16" s="43"/>
      <c r="V16" s="43"/>
      <c r="W16" s="43"/>
      <c r="X16" s="43"/>
      <c r="Y16" s="43"/>
      <c r="Z16" s="43"/>
      <c r="AA16" s="43"/>
      <c r="AB16" s="43"/>
    </row>
    <row r="17" spans="1:28" ht="50.15" customHeight="1">
      <c r="A17" s="237"/>
      <c r="B17" s="224"/>
      <c r="C17" s="54">
        <v>14</v>
      </c>
      <c r="D17" s="46" t="s">
        <v>51</v>
      </c>
      <c r="E17" s="46" t="s">
        <v>154</v>
      </c>
      <c r="F17" s="46" t="s">
        <v>17</v>
      </c>
      <c r="G17" s="72">
        <v>14</v>
      </c>
      <c r="H17" s="18">
        <v>4</v>
      </c>
      <c r="I17" s="40">
        <f t="shared" si="0"/>
        <v>4</v>
      </c>
      <c r="J17" s="25" t="str">
        <f t="shared" si="1"/>
        <v>OK</v>
      </c>
      <c r="K17" s="78"/>
      <c r="L17" s="43"/>
      <c r="M17" s="43"/>
      <c r="N17" s="43"/>
      <c r="O17" s="43"/>
      <c r="P17" s="43"/>
      <c r="Q17" s="43"/>
      <c r="R17" s="43"/>
      <c r="S17" s="43"/>
      <c r="T17" s="43"/>
      <c r="U17" s="43"/>
      <c r="V17" s="43"/>
      <c r="W17" s="43"/>
      <c r="X17" s="43"/>
      <c r="Y17" s="43"/>
      <c r="Z17" s="43"/>
      <c r="AA17" s="43"/>
      <c r="AB17" s="43"/>
    </row>
    <row r="18" spans="1:28" ht="29">
      <c r="A18" s="48">
        <v>6</v>
      </c>
      <c r="B18" s="57" t="s">
        <v>27</v>
      </c>
      <c r="C18" s="51">
        <v>15</v>
      </c>
      <c r="D18" s="62" t="s">
        <v>52</v>
      </c>
      <c r="E18" s="69"/>
      <c r="F18" s="18" t="s">
        <v>17</v>
      </c>
      <c r="G18" s="73"/>
      <c r="H18" s="18"/>
      <c r="I18" s="40">
        <f t="shared" si="0"/>
        <v>0</v>
      </c>
      <c r="J18" s="25" t="str">
        <f t="shared" si="1"/>
        <v>OK</v>
      </c>
      <c r="K18" s="78"/>
      <c r="L18" s="43"/>
      <c r="M18" s="43"/>
      <c r="N18" s="43"/>
      <c r="O18" s="43"/>
      <c r="P18" s="43"/>
      <c r="Q18" s="43"/>
      <c r="R18" s="43"/>
      <c r="S18" s="43"/>
      <c r="T18" s="43"/>
      <c r="U18" s="43"/>
      <c r="V18" s="43"/>
      <c r="W18" s="43"/>
      <c r="X18" s="43"/>
      <c r="Y18" s="43"/>
      <c r="Z18" s="43"/>
      <c r="AA18" s="43"/>
      <c r="AB18" s="43"/>
    </row>
    <row r="19" spans="1:28" ht="50.15" customHeight="1">
      <c r="A19" s="237">
        <v>7</v>
      </c>
      <c r="B19" s="223" t="s">
        <v>26</v>
      </c>
      <c r="C19" s="54">
        <v>16</v>
      </c>
      <c r="D19" s="46" t="s">
        <v>53</v>
      </c>
      <c r="E19" s="46" t="s">
        <v>155</v>
      </c>
      <c r="F19" s="46" t="s">
        <v>17</v>
      </c>
      <c r="G19" s="72">
        <v>30.24</v>
      </c>
      <c r="H19" s="18"/>
      <c r="I19" s="40">
        <f t="shared" si="0"/>
        <v>0</v>
      </c>
      <c r="J19" s="25" t="str">
        <f t="shared" si="1"/>
        <v>OK</v>
      </c>
      <c r="K19" s="78"/>
      <c r="L19" s="43"/>
      <c r="M19" s="43"/>
      <c r="N19" s="43"/>
      <c r="O19" s="43"/>
      <c r="P19" s="43"/>
      <c r="Q19" s="43"/>
      <c r="R19" s="43"/>
      <c r="S19" s="43"/>
      <c r="T19" s="43"/>
      <c r="U19" s="43"/>
      <c r="V19" s="43"/>
      <c r="W19" s="43"/>
      <c r="X19" s="43"/>
      <c r="Y19" s="43"/>
      <c r="Z19" s="43"/>
      <c r="AA19" s="43"/>
      <c r="AB19" s="43"/>
    </row>
    <row r="20" spans="1:28" ht="50.15" customHeight="1">
      <c r="A20" s="237"/>
      <c r="B20" s="228"/>
      <c r="C20" s="54">
        <v>17</v>
      </c>
      <c r="D20" s="61" t="s">
        <v>54</v>
      </c>
      <c r="E20" s="46" t="s">
        <v>156</v>
      </c>
      <c r="F20" s="46" t="s">
        <v>17</v>
      </c>
      <c r="G20" s="72">
        <v>88.38</v>
      </c>
      <c r="H20" s="18"/>
      <c r="I20" s="40">
        <f t="shared" si="0"/>
        <v>0</v>
      </c>
      <c r="J20" s="25" t="str">
        <f t="shared" si="1"/>
        <v>OK</v>
      </c>
      <c r="K20" s="78"/>
      <c r="L20" s="43"/>
      <c r="M20" s="43"/>
      <c r="N20" s="43"/>
      <c r="O20" s="43"/>
      <c r="P20" s="43"/>
      <c r="Q20" s="43"/>
      <c r="R20" s="43"/>
      <c r="S20" s="43"/>
      <c r="T20" s="43"/>
      <c r="U20" s="43"/>
      <c r="V20" s="43"/>
      <c r="W20" s="43"/>
      <c r="X20" s="43"/>
      <c r="Y20" s="43"/>
      <c r="Z20" s="43"/>
      <c r="AA20" s="43"/>
      <c r="AB20" s="43"/>
    </row>
    <row r="21" spans="1:28" ht="50.15" customHeight="1">
      <c r="A21" s="237"/>
      <c r="B21" s="224"/>
      <c r="C21" s="54">
        <v>18</v>
      </c>
      <c r="D21" s="61" t="s">
        <v>55</v>
      </c>
      <c r="E21" s="68" t="s">
        <v>157</v>
      </c>
      <c r="F21" s="46" t="s">
        <v>17</v>
      </c>
      <c r="G21" s="72">
        <v>159.52000000000001</v>
      </c>
      <c r="H21" s="18"/>
      <c r="I21" s="40">
        <f t="shared" si="0"/>
        <v>0</v>
      </c>
      <c r="J21" s="25" t="str">
        <f t="shared" si="1"/>
        <v>OK</v>
      </c>
      <c r="K21" s="78"/>
      <c r="L21" s="43"/>
      <c r="M21" s="43"/>
      <c r="N21" s="43"/>
      <c r="O21" s="43"/>
      <c r="P21" s="43"/>
      <c r="Q21" s="43"/>
      <c r="R21" s="43"/>
      <c r="S21" s="43"/>
      <c r="T21" s="43"/>
      <c r="U21" s="43"/>
      <c r="V21" s="43"/>
      <c r="W21" s="43"/>
      <c r="X21" s="43"/>
      <c r="Y21" s="43"/>
      <c r="Z21" s="43"/>
      <c r="AA21" s="43"/>
      <c r="AB21" s="43"/>
    </row>
    <row r="22" spans="1:28" ht="56.25" customHeight="1">
      <c r="A22" s="239">
        <v>8</v>
      </c>
      <c r="B22" s="225" t="s">
        <v>30</v>
      </c>
      <c r="C22" s="53">
        <v>19</v>
      </c>
      <c r="D22" s="35" t="s">
        <v>56</v>
      </c>
      <c r="E22" s="47" t="s">
        <v>158</v>
      </c>
      <c r="F22" s="63" t="s">
        <v>17</v>
      </c>
      <c r="G22" s="74">
        <v>32.39</v>
      </c>
      <c r="H22" s="18">
        <v>1</v>
      </c>
      <c r="I22" s="40">
        <f t="shared" si="0"/>
        <v>1</v>
      </c>
      <c r="J22" s="25" t="str">
        <f t="shared" si="1"/>
        <v>OK</v>
      </c>
      <c r="K22" s="78"/>
      <c r="L22" s="43"/>
      <c r="M22" s="43"/>
      <c r="N22" s="43"/>
      <c r="O22" s="43"/>
      <c r="P22" s="43"/>
      <c r="Q22" s="43"/>
      <c r="R22" s="43"/>
      <c r="S22" s="43"/>
      <c r="T22" s="43"/>
      <c r="U22" s="43"/>
      <c r="V22" s="43"/>
      <c r="W22" s="43"/>
      <c r="X22" s="43"/>
      <c r="Y22" s="43"/>
      <c r="Z22" s="43"/>
      <c r="AA22" s="43"/>
      <c r="AB22" s="43"/>
    </row>
    <row r="23" spans="1:28" ht="50.15" customHeight="1">
      <c r="A23" s="239"/>
      <c r="B23" s="226"/>
      <c r="C23" s="53">
        <v>20</v>
      </c>
      <c r="D23" s="35" t="s">
        <v>57</v>
      </c>
      <c r="E23" s="47" t="s">
        <v>159</v>
      </c>
      <c r="F23" s="47" t="s">
        <v>230</v>
      </c>
      <c r="G23" s="74">
        <v>199.81</v>
      </c>
      <c r="H23" s="18"/>
      <c r="I23" s="40">
        <f t="shared" si="0"/>
        <v>0</v>
      </c>
      <c r="J23" s="25" t="str">
        <f t="shared" si="1"/>
        <v>OK</v>
      </c>
      <c r="K23" s="78"/>
      <c r="L23" s="43"/>
      <c r="M23" s="43"/>
      <c r="N23" s="43"/>
      <c r="O23" s="43"/>
      <c r="P23" s="43"/>
      <c r="Q23" s="43"/>
      <c r="R23" s="43"/>
      <c r="S23" s="43"/>
      <c r="T23" s="43"/>
      <c r="U23" s="43"/>
      <c r="V23" s="43"/>
      <c r="W23" s="43"/>
      <c r="X23" s="43"/>
      <c r="Y23" s="43"/>
      <c r="Z23" s="43"/>
      <c r="AA23" s="43"/>
      <c r="AB23" s="43"/>
    </row>
    <row r="24" spans="1:28" ht="50.15" customHeight="1">
      <c r="A24" s="239"/>
      <c r="B24" s="227"/>
      <c r="C24" s="53">
        <v>21</v>
      </c>
      <c r="D24" s="35" t="s">
        <v>58</v>
      </c>
      <c r="E24" s="47" t="s">
        <v>160</v>
      </c>
      <c r="F24" s="47" t="s">
        <v>231</v>
      </c>
      <c r="G24" s="74">
        <v>310.83999999999997</v>
      </c>
      <c r="H24" s="18"/>
      <c r="I24" s="40">
        <f t="shared" si="0"/>
        <v>0</v>
      </c>
      <c r="J24" s="25" t="str">
        <f t="shared" si="1"/>
        <v>OK</v>
      </c>
      <c r="K24" s="78"/>
      <c r="L24" s="43"/>
      <c r="M24" s="43"/>
      <c r="N24" s="43"/>
      <c r="O24" s="43"/>
      <c r="P24" s="43"/>
      <c r="Q24" s="43"/>
      <c r="R24" s="43"/>
      <c r="S24" s="43"/>
      <c r="T24" s="43"/>
      <c r="U24" s="43"/>
      <c r="V24" s="43"/>
      <c r="W24" s="43"/>
      <c r="X24" s="43"/>
      <c r="Y24" s="43"/>
      <c r="Z24" s="43"/>
      <c r="AA24" s="43"/>
      <c r="AB24" s="43"/>
    </row>
    <row r="25" spans="1:28" ht="50.15" customHeight="1">
      <c r="A25" s="237">
        <v>9</v>
      </c>
      <c r="B25" s="223" t="s">
        <v>30</v>
      </c>
      <c r="C25" s="54">
        <v>22</v>
      </c>
      <c r="D25" s="46" t="s">
        <v>59</v>
      </c>
      <c r="E25" s="46" t="s">
        <v>161</v>
      </c>
      <c r="F25" s="46" t="s">
        <v>17</v>
      </c>
      <c r="G25" s="72">
        <v>2.25</v>
      </c>
      <c r="H25" s="18"/>
      <c r="I25" s="40">
        <f t="shared" si="0"/>
        <v>0</v>
      </c>
      <c r="J25" s="25" t="str">
        <f t="shared" si="1"/>
        <v>OK</v>
      </c>
      <c r="K25" s="78"/>
      <c r="L25" s="43"/>
      <c r="M25" s="43"/>
      <c r="N25" s="43"/>
      <c r="O25" s="43"/>
      <c r="P25" s="43"/>
      <c r="Q25" s="43"/>
      <c r="R25" s="43"/>
      <c r="S25" s="43"/>
      <c r="T25" s="43"/>
      <c r="U25" s="43"/>
      <c r="V25" s="43"/>
      <c r="W25" s="43"/>
      <c r="X25" s="43"/>
      <c r="Y25" s="43"/>
      <c r="Z25" s="43"/>
      <c r="AA25" s="43"/>
      <c r="AB25" s="43"/>
    </row>
    <row r="26" spans="1:28" ht="90" customHeight="1">
      <c r="A26" s="237"/>
      <c r="B26" s="228"/>
      <c r="C26" s="54">
        <v>23</v>
      </c>
      <c r="D26" s="46" t="s">
        <v>59</v>
      </c>
      <c r="E26" s="46" t="s">
        <v>162</v>
      </c>
      <c r="F26" s="46" t="s">
        <v>17</v>
      </c>
      <c r="G26" s="72">
        <v>1.68</v>
      </c>
      <c r="H26" s="18"/>
      <c r="I26" s="40">
        <f t="shared" si="0"/>
        <v>0</v>
      </c>
      <c r="J26" s="25" t="str">
        <f t="shared" si="1"/>
        <v>OK</v>
      </c>
      <c r="K26" s="78"/>
      <c r="L26" s="43"/>
      <c r="M26" s="43"/>
      <c r="N26" s="43"/>
      <c r="O26" s="43"/>
      <c r="P26" s="43"/>
      <c r="Q26" s="43"/>
      <c r="R26" s="43"/>
      <c r="S26" s="43"/>
      <c r="T26" s="43"/>
      <c r="U26" s="43"/>
      <c r="V26" s="43"/>
      <c r="W26" s="43"/>
      <c r="X26" s="43"/>
      <c r="Y26" s="43"/>
      <c r="Z26" s="43"/>
      <c r="AA26" s="43"/>
      <c r="AB26" s="43"/>
    </row>
    <row r="27" spans="1:28" ht="90" customHeight="1">
      <c r="A27" s="237"/>
      <c r="B27" s="228"/>
      <c r="C27" s="54">
        <v>24</v>
      </c>
      <c r="D27" s="46" t="s">
        <v>60</v>
      </c>
      <c r="E27" s="46" t="s">
        <v>163</v>
      </c>
      <c r="F27" s="46" t="s">
        <v>17</v>
      </c>
      <c r="G27" s="72">
        <v>2.4900000000000002</v>
      </c>
      <c r="H27" s="18"/>
      <c r="I27" s="40">
        <f t="shared" si="0"/>
        <v>0</v>
      </c>
      <c r="J27" s="25" t="str">
        <f t="shared" si="1"/>
        <v>OK</v>
      </c>
      <c r="K27" s="78"/>
      <c r="L27" s="43"/>
      <c r="M27" s="43"/>
      <c r="N27" s="43"/>
      <c r="O27" s="43"/>
      <c r="P27" s="43"/>
      <c r="Q27" s="43"/>
      <c r="R27" s="43"/>
      <c r="S27" s="43"/>
      <c r="T27" s="43"/>
      <c r="U27" s="43"/>
      <c r="V27" s="43"/>
      <c r="W27" s="43"/>
      <c r="X27" s="43"/>
      <c r="Y27" s="43"/>
      <c r="Z27" s="43"/>
      <c r="AA27" s="43"/>
      <c r="AB27" s="43"/>
    </row>
    <row r="28" spans="1:28" ht="90" customHeight="1">
      <c r="A28" s="237"/>
      <c r="B28" s="228"/>
      <c r="C28" s="54">
        <v>25</v>
      </c>
      <c r="D28" s="46" t="s">
        <v>60</v>
      </c>
      <c r="E28" s="46" t="s">
        <v>164</v>
      </c>
      <c r="F28" s="46" t="s">
        <v>17</v>
      </c>
      <c r="G28" s="72">
        <v>1.57</v>
      </c>
      <c r="H28" s="18"/>
      <c r="I28" s="40">
        <f t="shared" si="0"/>
        <v>0</v>
      </c>
      <c r="J28" s="25" t="str">
        <f t="shared" si="1"/>
        <v>OK</v>
      </c>
      <c r="K28" s="78"/>
      <c r="L28" s="43"/>
      <c r="M28" s="43"/>
      <c r="N28" s="43"/>
      <c r="O28" s="43"/>
      <c r="P28" s="43"/>
      <c r="Q28" s="43"/>
      <c r="R28" s="43"/>
      <c r="S28" s="43"/>
      <c r="T28" s="43"/>
      <c r="U28" s="43"/>
      <c r="V28" s="43"/>
      <c r="W28" s="43"/>
      <c r="X28" s="43"/>
      <c r="Y28" s="43"/>
      <c r="Z28" s="43"/>
      <c r="AA28" s="43"/>
      <c r="AB28" s="43"/>
    </row>
    <row r="29" spans="1:28" ht="105" customHeight="1">
      <c r="A29" s="237"/>
      <c r="B29" s="228"/>
      <c r="C29" s="54">
        <v>26</v>
      </c>
      <c r="D29" s="46" t="s">
        <v>61</v>
      </c>
      <c r="E29" s="68" t="s">
        <v>165</v>
      </c>
      <c r="F29" s="46" t="s">
        <v>17</v>
      </c>
      <c r="G29" s="72">
        <v>5.37</v>
      </c>
      <c r="H29" s="18"/>
      <c r="I29" s="40">
        <f t="shared" si="0"/>
        <v>0</v>
      </c>
      <c r="J29" s="25" t="str">
        <f t="shared" si="1"/>
        <v>OK</v>
      </c>
      <c r="K29" s="78"/>
      <c r="L29" s="43"/>
      <c r="M29" s="43"/>
      <c r="N29" s="43"/>
      <c r="O29" s="43"/>
      <c r="P29" s="43"/>
      <c r="Q29" s="43"/>
      <c r="R29" s="43"/>
      <c r="S29" s="43"/>
      <c r="T29" s="43"/>
      <c r="U29" s="43"/>
      <c r="V29" s="43"/>
      <c r="W29" s="43"/>
      <c r="X29" s="43"/>
      <c r="Y29" s="43"/>
      <c r="Z29" s="43"/>
      <c r="AA29" s="43"/>
      <c r="AB29" s="43"/>
    </row>
    <row r="30" spans="1:28" ht="87">
      <c r="A30" s="237"/>
      <c r="B30" s="228"/>
      <c r="C30" s="54">
        <v>27</v>
      </c>
      <c r="D30" s="46" t="s">
        <v>61</v>
      </c>
      <c r="E30" s="68" t="s">
        <v>166</v>
      </c>
      <c r="F30" s="46" t="s">
        <v>17</v>
      </c>
      <c r="G30" s="72">
        <v>2.6</v>
      </c>
      <c r="H30" s="18"/>
      <c r="I30" s="40">
        <f t="shared" si="0"/>
        <v>0</v>
      </c>
      <c r="J30" s="25" t="str">
        <f t="shared" si="1"/>
        <v>OK</v>
      </c>
      <c r="K30" s="78"/>
      <c r="L30" s="43"/>
      <c r="M30" s="43"/>
      <c r="N30" s="43"/>
      <c r="O30" s="43"/>
      <c r="P30" s="43"/>
      <c r="Q30" s="43"/>
      <c r="R30" s="43"/>
      <c r="S30" s="43"/>
      <c r="T30" s="43"/>
      <c r="U30" s="43"/>
      <c r="V30" s="43"/>
      <c r="W30" s="43"/>
      <c r="X30" s="43"/>
      <c r="Y30" s="43"/>
      <c r="Z30" s="43"/>
      <c r="AA30" s="43"/>
      <c r="AB30" s="43"/>
    </row>
    <row r="31" spans="1:28" ht="58">
      <c r="A31" s="237"/>
      <c r="B31" s="228"/>
      <c r="C31" s="54">
        <v>28</v>
      </c>
      <c r="D31" s="46" t="s">
        <v>62</v>
      </c>
      <c r="E31" s="68" t="s">
        <v>167</v>
      </c>
      <c r="F31" s="46" t="s">
        <v>232</v>
      </c>
      <c r="G31" s="72">
        <v>15.99</v>
      </c>
      <c r="H31" s="18"/>
      <c r="I31" s="40">
        <f t="shared" si="0"/>
        <v>0</v>
      </c>
      <c r="J31" s="25" t="str">
        <f t="shared" si="1"/>
        <v>OK</v>
      </c>
      <c r="K31" s="78"/>
      <c r="L31" s="43"/>
      <c r="M31" s="43"/>
      <c r="N31" s="43"/>
      <c r="O31" s="43"/>
      <c r="P31" s="43"/>
      <c r="Q31" s="43"/>
      <c r="R31" s="43"/>
      <c r="S31" s="43"/>
      <c r="T31" s="43"/>
      <c r="U31" s="43"/>
      <c r="V31" s="43"/>
      <c r="W31" s="43"/>
      <c r="X31" s="43"/>
      <c r="Y31" s="43"/>
      <c r="Z31" s="43"/>
      <c r="AA31" s="43"/>
      <c r="AB31" s="43"/>
    </row>
    <row r="32" spans="1:28" ht="87">
      <c r="A32" s="237"/>
      <c r="B32" s="224"/>
      <c r="C32" s="54">
        <v>29</v>
      </c>
      <c r="D32" s="46" t="s">
        <v>63</v>
      </c>
      <c r="E32" s="46" t="s">
        <v>168</v>
      </c>
      <c r="F32" s="46" t="s">
        <v>17</v>
      </c>
      <c r="G32" s="72">
        <v>4.9000000000000004</v>
      </c>
      <c r="H32" s="18"/>
      <c r="I32" s="40">
        <f t="shared" si="0"/>
        <v>0</v>
      </c>
      <c r="J32" s="25" t="str">
        <f t="shared" si="1"/>
        <v>OK</v>
      </c>
      <c r="K32" s="78"/>
      <c r="L32" s="43"/>
      <c r="M32" s="43"/>
      <c r="N32" s="43"/>
      <c r="O32" s="43"/>
      <c r="P32" s="43"/>
      <c r="Q32" s="43"/>
      <c r="R32" s="43"/>
      <c r="S32" s="43"/>
      <c r="T32" s="43"/>
      <c r="U32" s="43"/>
      <c r="V32" s="43"/>
      <c r="W32" s="43"/>
      <c r="X32" s="43"/>
      <c r="Y32" s="43"/>
      <c r="Z32" s="43"/>
      <c r="AA32" s="43"/>
      <c r="AB32" s="43"/>
    </row>
    <row r="33" spans="1:28" ht="58">
      <c r="A33" s="50">
        <v>10</v>
      </c>
      <c r="B33" s="58" t="s">
        <v>31</v>
      </c>
      <c r="C33" s="53">
        <v>30</v>
      </c>
      <c r="D33" s="47" t="s">
        <v>62</v>
      </c>
      <c r="E33" s="70" t="s">
        <v>169</v>
      </c>
      <c r="F33" s="47" t="s">
        <v>232</v>
      </c>
      <c r="G33" s="74">
        <v>5.64</v>
      </c>
      <c r="H33" s="18">
        <v>21</v>
      </c>
      <c r="I33" s="40">
        <f t="shared" si="0"/>
        <v>21</v>
      </c>
      <c r="J33" s="25" t="str">
        <f t="shared" si="1"/>
        <v>OK</v>
      </c>
      <c r="K33" s="78"/>
      <c r="L33" s="43"/>
      <c r="M33" s="43"/>
      <c r="N33" s="43"/>
      <c r="O33" s="43"/>
      <c r="P33" s="43"/>
      <c r="Q33" s="43"/>
      <c r="R33" s="43"/>
      <c r="S33" s="43"/>
      <c r="T33" s="43"/>
      <c r="U33" s="43"/>
      <c r="V33" s="43"/>
      <c r="W33" s="43"/>
      <c r="X33" s="43"/>
      <c r="Y33" s="43"/>
      <c r="Z33" s="43"/>
      <c r="AA33" s="43"/>
      <c r="AB33" s="43"/>
    </row>
    <row r="34" spans="1:28" ht="43.5">
      <c r="A34" s="238">
        <v>11</v>
      </c>
      <c r="B34" s="229" t="s">
        <v>27</v>
      </c>
      <c r="C34" s="51">
        <v>31</v>
      </c>
      <c r="D34" s="18" t="s">
        <v>64</v>
      </c>
      <c r="E34" s="18"/>
      <c r="F34" s="18" t="s">
        <v>17</v>
      </c>
      <c r="G34" s="73"/>
      <c r="H34" s="18"/>
      <c r="I34" s="40">
        <f t="shared" si="0"/>
        <v>0</v>
      </c>
      <c r="J34" s="25" t="str">
        <f t="shared" si="1"/>
        <v>OK</v>
      </c>
      <c r="K34" s="78"/>
      <c r="L34" s="43"/>
      <c r="M34" s="43"/>
      <c r="N34" s="43"/>
      <c r="O34" s="43"/>
      <c r="P34" s="43"/>
      <c r="Q34" s="43"/>
      <c r="R34" s="43"/>
      <c r="S34" s="43"/>
      <c r="T34" s="43"/>
      <c r="U34" s="43"/>
      <c r="V34" s="43"/>
      <c r="W34" s="43"/>
      <c r="X34" s="43"/>
      <c r="Y34" s="43"/>
      <c r="Z34" s="43"/>
      <c r="AA34" s="43"/>
      <c r="AB34" s="43"/>
    </row>
    <row r="35" spans="1:28" ht="23.5">
      <c r="A35" s="238"/>
      <c r="B35" s="236"/>
      <c r="C35" s="51">
        <v>32</v>
      </c>
      <c r="D35" s="18"/>
      <c r="E35" s="69"/>
      <c r="F35" s="18" t="s">
        <v>17</v>
      </c>
      <c r="G35" s="73"/>
      <c r="H35" s="18">
        <v>2</v>
      </c>
      <c r="I35" s="40">
        <f t="shared" si="0"/>
        <v>2</v>
      </c>
      <c r="J35" s="25" t="str">
        <f t="shared" si="1"/>
        <v>OK</v>
      </c>
      <c r="K35" s="78"/>
      <c r="L35" s="43"/>
      <c r="M35" s="43"/>
      <c r="N35" s="43"/>
      <c r="O35" s="43"/>
      <c r="P35" s="43"/>
      <c r="Q35" s="43"/>
      <c r="R35" s="43"/>
      <c r="S35" s="43"/>
      <c r="T35" s="43"/>
      <c r="U35" s="43"/>
      <c r="V35" s="43"/>
      <c r="W35" s="43"/>
      <c r="X35" s="43"/>
      <c r="Y35" s="43"/>
      <c r="Z35" s="43"/>
      <c r="AA35" s="43"/>
      <c r="AB35" s="43"/>
    </row>
    <row r="36" spans="1:28" ht="72.5">
      <c r="A36" s="238"/>
      <c r="B36" s="236"/>
      <c r="C36" s="51">
        <v>33</v>
      </c>
      <c r="D36" s="62" t="s">
        <v>65</v>
      </c>
      <c r="E36" s="69"/>
      <c r="F36" s="18" t="s">
        <v>233</v>
      </c>
      <c r="G36" s="73"/>
      <c r="H36" s="18">
        <v>4</v>
      </c>
      <c r="I36" s="40">
        <f t="shared" si="0"/>
        <v>4</v>
      </c>
      <c r="J36" s="25" t="str">
        <f t="shared" si="1"/>
        <v>OK</v>
      </c>
      <c r="K36" s="78"/>
      <c r="L36" s="43"/>
      <c r="M36" s="43"/>
      <c r="N36" s="43"/>
      <c r="O36" s="43"/>
      <c r="P36" s="43"/>
      <c r="Q36" s="43"/>
      <c r="R36" s="43"/>
      <c r="S36" s="43"/>
      <c r="T36" s="43"/>
      <c r="U36" s="43"/>
      <c r="V36" s="43"/>
      <c r="W36" s="43"/>
      <c r="X36" s="43"/>
      <c r="Y36" s="43"/>
      <c r="Z36" s="43"/>
      <c r="AA36" s="43"/>
      <c r="AB36" s="43"/>
    </row>
    <row r="37" spans="1:28" ht="72.5">
      <c r="A37" s="238"/>
      <c r="B37" s="236"/>
      <c r="C37" s="51">
        <v>34</v>
      </c>
      <c r="D37" s="62" t="s">
        <v>65</v>
      </c>
      <c r="E37" s="69"/>
      <c r="F37" s="18" t="s">
        <v>233</v>
      </c>
      <c r="G37" s="73"/>
      <c r="H37" s="18">
        <v>4</v>
      </c>
      <c r="I37" s="40">
        <f t="shared" si="0"/>
        <v>4</v>
      </c>
      <c r="J37" s="25" t="str">
        <f t="shared" si="1"/>
        <v>OK</v>
      </c>
      <c r="K37" s="78"/>
      <c r="L37" s="43"/>
      <c r="M37" s="43"/>
      <c r="N37" s="43"/>
      <c r="O37" s="43"/>
      <c r="P37" s="43"/>
      <c r="Q37" s="43"/>
      <c r="R37" s="43"/>
      <c r="S37" s="43"/>
      <c r="T37" s="43"/>
      <c r="U37" s="43"/>
      <c r="V37" s="43"/>
      <c r="W37" s="43"/>
      <c r="X37" s="43"/>
      <c r="Y37" s="43"/>
      <c r="Z37" s="43"/>
      <c r="AA37" s="43"/>
      <c r="AB37" s="43"/>
    </row>
    <row r="38" spans="1:28" ht="58">
      <c r="A38" s="238"/>
      <c r="B38" s="236"/>
      <c r="C38" s="51">
        <v>35</v>
      </c>
      <c r="D38" s="62" t="s">
        <v>65</v>
      </c>
      <c r="E38" s="69"/>
      <c r="F38" s="18" t="s">
        <v>234</v>
      </c>
      <c r="G38" s="73"/>
      <c r="H38" s="18">
        <v>4</v>
      </c>
      <c r="I38" s="40">
        <f t="shared" si="0"/>
        <v>4</v>
      </c>
      <c r="J38" s="25" t="str">
        <f t="shared" si="1"/>
        <v>OK</v>
      </c>
      <c r="K38" s="78"/>
      <c r="L38" s="43"/>
      <c r="M38" s="43"/>
      <c r="N38" s="43"/>
      <c r="O38" s="43"/>
      <c r="P38" s="43"/>
      <c r="Q38" s="43"/>
      <c r="R38" s="43"/>
      <c r="S38" s="43"/>
      <c r="T38" s="43"/>
      <c r="U38" s="43"/>
      <c r="V38" s="43"/>
      <c r="W38" s="43"/>
      <c r="X38" s="43"/>
      <c r="Y38" s="43"/>
      <c r="Z38" s="43"/>
      <c r="AA38" s="43"/>
      <c r="AB38" s="43"/>
    </row>
    <row r="39" spans="1:28" ht="58">
      <c r="A39" s="238"/>
      <c r="B39" s="236"/>
      <c r="C39" s="51">
        <v>36</v>
      </c>
      <c r="D39" s="62" t="s">
        <v>66</v>
      </c>
      <c r="E39" s="18"/>
      <c r="F39" s="18" t="s">
        <v>234</v>
      </c>
      <c r="G39" s="73"/>
      <c r="H39" s="18">
        <v>4</v>
      </c>
      <c r="I39" s="40">
        <f t="shared" si="0"/>
        <v>4</v>
      </c>
      <c r="J39" s="25" t="str">
        <f t="shared" si="1"/>
        <v>OK</v>
      </c>
      <c r="K39" s="78"/>
      <c r="L39" s="43"/>
      <c r="M39" s="43"/>
      <c r="N39" s="43"/>
      <c r="O39" s="43"/>
      <c r="P39" s="43"/>
      <c r="Q39" s="43"/>
      <c r="R39" s="43"/>
      <c r="S39" s="43"/>
      <c r="T39" s="43"/>
      <c r="U39" s="43"/>
      <c r="V39" s="43"/>
      <c r="W39" s="43"/>
      <c r="X39" s="43"/>
      <c r="Y39" s="43"/>
      <c r="Z39" s="43"/>
      <c r="AA39" s="43"/>
      <c r="AB39" s="43"/>
    </row>
    <row r="40" spans="1:28" ht="58">
      <c r="A40" s="238"/>
      <c r="B40" s="236"/>
      <c r="C40" s="51">
        <v>37</v>
      </c>
      <c r="D40" s="62" t="s">
        <v>66</v>
      </c>
      <c r="E40" s="18"/>
      <c r="F40" s="18" t="s">
        <v>234</v>
      </c>
      <c r="G40" s="73"/>
      <c r="H40" s="18">
        <v>4</v>
      </c>
      <c r="I40" s="40">
        <f t="shared" si="0"/>
        <v>4</v>
      </c>
      <c r="J40" s="25" t="str">
        <f t="shared" si="1"/>
        <v>OK</v>
      </c>
      <c r="K40" s="78"/>
      <c r="L40" s="43"/>
      <c r="M40" s="43"/>
      <c r="N40" s="43"/>
      <c r="O40" s="43"/>
      <c r="P40" s="43"/>
      <c r="Q40" s="43"/>
      <c r="R40" s="43"/>
      <c r="S40" s="43"/>
      <c r="T40" s="43"/>
      <c r="U40" s="43"/>
      <c r="V40" s="43"/>
      <c r="W40" s="43"/>
      <c r="X40" s="43"/>
      <c r="Y40" s="43"/>
      <c r="Z40" s="43"/>
      <c r="AA40" s="43"/>
      <c r="AB40" s="43"/>
    </row>
    <row r="41" spans="1:28" ht="58">
      <c r="A41" s="238"/>
      <c r="B41" s="236"/>
      <c r="C41" s="51">
        <v>38</v>
      </c>
      <c r="D41" s="62" t="s">
        <v>66</v>
      </c>
      <c r="E41" s="18"/>
      <c r="F41" s="18" t="s">
        <v>234</v>
      </c>
      <c r="G41" s="73"/>
      <c r="H41" s="18">
        <v>4</v>
      </c>
      <c r="I41" s="40">
        <f t="shared" si="0"/>
        <v>4</v>
      </c>
      <c r="J41" s="25" t="str">
        <f t="shared" si="1"/>
        <v>OK</v>
      </c>
      <c r="K41" s="78"/>
      <c r="L41" s="43"/>
      <c r="M41" s="43"/>
      <c r="N41" s="43"/>
      <c r="O41" s="43"/>
      <c r="P41" s="43"/>
      <c r="Q41" s="43"/>
      <c r="R41" s="43"/>
      <c r="S41" s="43"/>
      <c r="T41" s="43"/>
      <c r="U41" s="43"/>
      <c r="V41" s="43"/>
      <c r="W41" s="43"/>
      <c r="X41" s="43"/>
      <c r="Y41" s="43"/>
      <c r="Z41" s="43"/>
      <c r="AA41" s="43"/>
      <c r="AB41" s="43"/>
    </row>
    <row r="42" spans="1:28" ht="58">
      <c r="A42" s="238"/>
      <c r="B42" s="236"/>
      <c r="C42" s="51">
        <v>39</v>
      </c>
      <c r="D42" s="62" t="s">
        <v>66</v>
      </c>
      <c r="E42" s="18"/>
      <c r="F42" s="18" t="s">
        <v>234</v>
      </c>
      <c r="G42" s="73"/>
      <c r="H42" s="18">
        <v>4</v>
      </c>
      <c r="I42" s="40">
        <f t="shared" si="0"/>
        <v>4</v>
      </c>
      <c r="J42" s="25" t="str">
        <f t="shared" si="1"/>
        <v>OK</v>
      </c>
      <c r="K42" s="78"/>
      <c r="L42" s="43"/>
      <c r="M42" s="43"/>
      <c r="N42" s="43"/>
      <c r="O42" s="43"/>
      <c r="P42" s="43"/>
      <c r="Q42" s="43"/>
      <c r="R42" s="43"/>
      <c r="S42" s="43"/>
      <c r="T42" s="43"/>
      <c r="U42" s="43"/>
      <c r="V42" s="43"/>
      <c r="W42" s="43"/>
      <c r="X42" s="43"/>
      <c r="Y42" s="43"/>
      <c r="Z42" s="43"/>
      <c r="AA42" s="43"/>
      <c r="AB42" s="43"/>
    </row>
    <row r="43" spans="1:28" ht="58">
      <c r="A43" s="238"/>
      <c r="B43" s="236"/>
      <c r="C43" s="51">
        <v>40</v>
      </c>
      <c r="D43" s="62" t="s">
        <v>66</v>
      </c>
      <c r="E43" s="18"/>
      <c r="F43" s="18" t="s">
        <v>234</v>
      </c>
      <c r="G43" s="73"/>
      <c r="H43" s="18">
        <v>4</v>
      </c>
      <c r="I43" s="40">
        <f t="shared" si="0"/>
        <v>4</v>
      </c>
      <c r="J43" s="25" t="str">
        <f t="shared" si="1"/>
        <v>OK</v>
      </c>
      <c r="K43" s="78"/>
      <c r="L43" s="43"/>
      <c r="M43" s="43"/>
      <c r="N43" s="43"/>
      <c r="O43" s="43"/>
      <c r="P43" s="43"/>
      <c r="Q43" s="43"/>
      <c r="R43" s="43"/>
      <c r="S43" s="43"/>
      <c r="T43" s="43"/>
      <c r="U43" s="43"/>
      <c r="V43" s="43"/>
      <c r="W43" s="43"/>
      <c r="X43" s="43"/>
      <c r="Y43" s="43"/>
      <c r="Z43" s="43"/>
      <c r="AA43" s="43"/>
      <c r="AB43" s="43"/>
    </row>
    <row r="44" spans="1:28" ht="58">
      <c r="A44" s="238"/>
      <c r="B44" s="230"/>
      <c r="C44" s="51">
        <v>41</v>
      </c>
      <c r="D44" s="62" t="s">
        <v>67</v>
      </c>
      <c r="E44" s="18"/>
      <c r="F44" s="18" t="s">
        <v>235</v>
      </c>
      <c r="G44" s="73"/>
      <c r="H44" s="18">
        <v>4</v>
      </c>
      <c r="I44" s="40">
        <f t="shared" si="0"/>
        <v>4</v>
      </c>
      <c r="J44" s="25" t="str">
        <f t="shared" si="1"/>
        <v>OK</v>
      </c>
      <c r="K44" s="78"/>
      <c r="L44" s="43"/>
      <c r="M44" s="43"/>
      <c r="N44" s="43"/>
      <c r="O44" s="43"/>
      <c r="P44" s="43"/>
      <c r="Q44" s="43"/>
      <c r="R44" s="43"/>
      <c r="S44" s="43"/>
      <c r="T44" s="43"/>
      <c r="U44" s="43"/>
      <c r="V44" s="43"/>
      <c r="W44" s="43"/>
      <c r="X44" s="43"/>
      <c r="Y44" s="43"/>
      <c r="Z44" s="43"/>
      <c r="AA44" s="43"/>
      <c r="AB44" s="43"/>
    </row>
    <row r="45" spans="1:28" ht="58">
      <c r="A45" s="239">
        <v>12</v>
      </c>
      <c r="B45" s="225" t="s">
        <v>30</v>
      </c>
      <c r="C45" s="53">
        <v>42</v>
      </c>
      <c r="D45" s="47" t="s">
        <v>68</v>
      </c>
      <c r="E45" s="47" t="s">
        <v>170</v>
      </c>
      <c r="F45" s="47" t="s">
        <v>236</v>
      </c>
      <c r="G45" s="74">
        <v>28</v>
      </c>
      <c r="H45" s="18"/>
      <c r="I45" s="40">
        <f t="shared" si="0"/>
        <v>0</v>
      </c>
      <c r="J45" s="25" t="str">
        <f t="shared" si="1"/>
        <v>OK</v>
      </c>
      <c r="K45" s="78"/>
      <c r="L45" s="43"/>
      <c r="M45" s="43"/>
      <c r="N45" s="43"/>
      <c r="O45" s="43"/>
      <c r="P45" s="43"/>
      <c r="Q45" s="43"/>
      <c r="R45" s="43"/>
      <c r="S45" s="43"/>
      <c r="T45" s="43"/>
      <c r="U45" s="43"/>
      <c r="V45" s="43"/>
      <c r="W45" s="43"/>
      <c r="X45" s="43"/>
      <c r="Y45" s="43"/>
      <c r="Z45" s="43"/>
      <c r="AA45" s="43"/>
      <c r="AB45" s="43"/>
    </row>
    <row r="46" spans="1:28" ht="58">
      <c r="A46" s="239"/>
      <c r="B46" s="226"/>
      <c r="C46" s="53">
        <v>43</v>
      </c>
      <c r="D46" s="47" t="s">
        <v>69</v>
      </c>
      <c r="E46" s="47" t="s">
        <v>171</v>
      </c>
      <c r="F46" s="47" t="s">
        <v>236</v>
      </c>
      <c r="G46" s="74">
        <v>28.14</v>
      </c>
      <c r="H46" s="18"/>
      <c r="I46" s="40">
        <f t="shared" si="0"/>
        <v>0</v>
      </c>
      <c r="J46" s="25" t="str">
        <f t="shared" si="1"/>
        <v>OK</v>
      </c>
      <c r="K46" s="78"/>
      <c r="L46" s="43"/>
      <c r="M46" s="43"/>
      <c r="N46" s="43"/>
      <c r="O46" s="43"/>
      <c r="P46" s="43"/>
      <c r="Q46" s="43"/>
      <c r="R46" s="43"/>
      <c r="S46" s="43"/>
      <c r="T46" s="43"/>
      <c r="U46" s="43"/>
      <c r="V46" s="43"/>
      <c r="W46" s="43"/>
      <c r="X46" s="43"/>
      <c r="Y46" s="43"/>
      <c r="Z46" s="43"/>
      <c r="AA46" s="43"/>
      <c r="AB46" s="43"/>
    </row>
    <row r="47" spans="1:28" ht="58">
      <c r="A47" s="239"/>
      <c r="B47" s="226"/>
      <c r="C47" s="53">
        <v>44</v>
      </c>
      <c r="D47" s="63" t="s">
        <v>70</v>
      </c>
      <c r="E47" s="47" t="s">
        <v>172</v>
      </c>
      <c r="F47" s="47" t="s">
        <v>236</v>
      </c>
      <c r="G47" s="74">
        <v>19</v>
      </c>
      <c r="H47" s="18"/>
      <c r="I47" s="40">
        <f t="shared" si="0"/>
        <v>0</v>
      </c>
      <c r="J47" s="25" t="str">
        <f t="shared" si="1"/>
        <v>OK</v>
      </c>
      <c r="K47" s="78"/>
      <c r="L47" s="43"/>
      <c r="M47" s="43"/>
      <c r="N47" s="43"/>
      <c r="O47" s="43"/>
      <c r="P47" s="43"/>
      <c r="Q47" s="43"/>
      <c r="R47" s="43"/>
      <c r="S47" s="43"/>
      <c r="T47" s="43"/>
      <c r="U47" s="43"/>
      <c r="V47" s="43"/>
      <c r="W47" s="43"/>
      <c r="X47" s="43"/>
      <c r="Y47" s="43"/>
      <c r="Z47" s="43"/>
      <c r="AA47" s="43"/>
      <c r="AB47" s="43"/>
    </row>
    <row r="48" spans="1:28" ht="58">
      <c r="A48" s="239"/>
      <c r="B48" s="227"/>
      <c r="C48" s="53">
        <v>45</v>
      </c>
      <c r="D48" s="63" t="s">
        <v>70</v>
      </c>
      <c r="E48" s="47" t="s">
        <v>173</v>
      </c>
      <c r="F48" s="47" t="s">
        <v>236</v>
      </c>
      <c r="G48" s="74">
        <v>19</v>
      </c>
      <c r="H48" s="18"/>
      <c r="I48" s="40">
        <f t="shared" si="0"/>
        <v>0</v>
      </c>
      <c r="J48" s="25" t="str">
        <f t="shared" si="1"/>
        <v>OK</v>
      </c>
      <c r="K48" s="78"/>
      <c r="L48" s="43"/>
      <c r="M48" s="43"/>
      <c r="N48" s="43"/>
      <c r="O48" s="43"/>
      <c r="P48" s="43"/>
      <c r="Q48" s="43"/>
      <c r="R48" s="43"/>
      <c r="S48" s="43"/>
      <c r="T48" s="43"/>
      <c r="U48" s="43"/>
      <c r="V48" s="43"/>
      <c r="W48" s="43"/>
      <c r="X48" s="43"/>
      <c r="Y48" s="43"/>
      <c r="Z48" s="43"/>
      <c r="AA48" s="43"/>
      <c r="AB48" s="43"/>
    </row>
    <row r="49" spans="1:28" ht="58">
      <c r="A49" s="237">
        <v>13</v>
      </c>
      <c r="B49" s="223" t="s">
        <v>30</v>
      </c>
      <c r="C49" s="54">
        <v>46</v>
      </c>
      <c r="D49" s="46" t="s">
        <v>71</v>
      </c>
      <c r="E49" s="46" t="s">
        <v>174</v>
      </c>
      <c r="F49" s="46" t="s">
        <v>236</v>
      </c>
      <c r="G49" s="72">
        <v>15.41</v>
      </c>
      <c r="H49" s="18"/>
      <c r="I49" s="40">
        <f t="shared" si="0"/>
        <v>0</v>
      </c>
      <c r="J49" s="25" t="str">
        <f t="shared" si="1"/>
        <v>OK</v>
      </c>
      <c r="K49" s="78"/>
      <c r="L49" s="43"/>
      <c r="M49" s="43"/>
      <c r="N49" s="43"/>
      <c r="O49" s="43"/>
      <c r="P49" s="43"/>
      <c r="Q49" s="43"/>
      <c r="R49" s="43"/>
      <c r="S49" s="43"/>
      <c r="T49" s="43"/>
      <c r="U49" s="43"/>
      <c r="V49" s="43"/>
      <c r="W49" s="43"/>
      <c r="X49" s="43"/>
      <c r="Y49" s="43"/>
      <c r="Z49" s="43"/>
      <c r="AA49" s="43"/>
      <c r="AB49" s="43"/>
    </row>
    <row r="50" spans="1:28" ht="58">
      <c r="A50" s="237"/>
      <c r="B50" s="228"/>
      <c r="C50" s="54">
        <v>47</v>
      </c>
      <c r="D50" s="46" t="s">
        <v>72</v>
      </c>
      <c r="E50" s="46" t="s">
        <v>175</v>
      </c>
      <c r="F50" s="46" t="s">
        <v>236</v>
      </c>
      <c r="G50" s="72">
        <v>15.41</v>
      </c>
      <c r="H50" s="18"/>
      <c r="I50" s="40">
        <f t="shared" si="0"/>
        <v>0</v>
      </c>
      <c r="J50" s="25" t="str">
        <f t="shared" si="1"/>
        <v>OK</v>
      </c>
      <c r="K50" s="78"/>
      <c r="L50" s="43"/>
      <c r="M50" s="43"/>
      <c r="N50" s="43"/>
      <c r="O50" s="43"/>
      <c r="P50" s="43"/>
      <c r="Q50" s="43"/>
      <c r="R50" s="43"/>
      <c r="S50" s="43"/>
      <c r="T50" s="43"/>
      <c r="U50" s="43"/>
      <c r="V50" s="43"/>
      <c r="W50" s="43"/>
      <c r="X50" s="43"/>
      <c r="Y50" s="43"/>
      <c r="Z50" s="43"/>
      <c r="AA50" s="43"/>
      <c r="AB50" s="43"/>
    </row>
    <row r="51" spans="1:28" ht="58">
      <c r="A51" s="237"/>
      <c r="B51" s="228"/>
      <c r="C51" s="54">
        <v>48</v>
      </c>
      <c r="D51" s="46" t="s">
        <v>72</v>
      </c>
      <c r="E51" s="46" t="s">
        <v>175</v>
      </c>
      <c r="F51" s="46" t="s">
        <v>236</v>
      </c>
      <c r="G51" s="72">
        <v>15.41</v>
      </c>
      <c r="H51" s="18">
        <v>30</v>
      </c>
      <c r="I51" s="40">
        <f t="shared" si="0"/>
        <v>0</v>
      </c>
      <c r="J51" s="25" t="str">
        <f t="shared" si="1"/>
        <v>OK</v>
      </c>
      <c r="K51" s="78">
        <v>30</v>
      </c>
      <c r="L51" s="43"/>
      <c r="M51" s="43"/>
      <c r="N51" s="43"/>
      <c r="O51" s="43"/>
      <c r="P51" s="43"/>
      <c r="Q51" s="43"/>
      <c r="R51" s="43"/>
      <c r="S51" s="43"/>
      <c r="T51" s="43"/>
      <c r="U51" s="43"/>
      <c r="V51" s="43"/>
      <c r="W51" s="43"/>
      <c r="X51" s="43"/>
      <c r="Y51" s="43"/>
      <c r="Z51" s="43"/>
      <c r="AA51" s="43"/>
      <c r="AB51" s="43"/>
    </row>
    <row r="52" spans="1:28" ht="43.5">
      <c r="A52" s="237"/>
      <c r="B52" s="224"/>
      <c r="C52" s="54">
        <v>49</v>
      </c>
      <c r="D52" s="46" t="s">
        <v>73</v>
      </c>
      <c r="E52" s="46" t="s">
        <v>176</v>
      </c>
      <c r="F52" s="46" t="s">
        <v>237</v>
      </c>
      <c r="G52" s="72">
        <v>1.29</v>
      </c>
      <c r="H52" s="18"/>
      <c r="I52" s="40">
        <f t="shared" si="0"/>
        <v>0</v>
      </c>
      <c r="J52" s="25" t="str">
        <f t="shared" si="1"/>
        <v>OK</v>
      </c>
      <c r="K52" s="78"/>
      <c r="L52" s="43"/>
      <c r="M52" s="43"/>
      <c r="N52" s="43"/>
      <c r="O52" s="43"/>
      <c r="P52" s="43"/>
      <c r="Q52" s="43"/>
      <c r="R52" s="43"/>
      <c r="S52" s="43"/>
      <c r="T52" s="43"/>
      <c r="U52" s="43"/>
      <c r="V52" s="43"/>
      <c r="W52" s="43"/>
      <c r="X52" s="43"/>
      <c r="Y52" s="43"/>
      <c r="Z52" s="43"/>
      <c r="AA52" s="43"/>
      <c r="AB52" s="43"/>
    </row>
    <row r="53" spans="1:28" ht="43.5">
      <c r="A53" s="239">
        <v>14</v>
      </c>
      <c r="B53" s="225" t="s">
        <v>32</v>
      </c>
      <c r="C53" s="53">
        <v>50</v>
      </c>
      <c r="D53" s="35" t="s">
        <v>74</v>
      </c>
      <c r="E53" s="47" t="s">
        <v>177</v>
      </c>
      <c r="F53" s="47" t="s">
        <v>237</v>
      </c>
      <c r="G53" s="74">
        <v>2.91</v>
      </c>
      <c r="H53" s="18">
        <v>30</v>
      </c>
      <c r="I53" s="40">
        <f t="shared" si="0"/>
        <v>30</v>
      </c>
      <c r="J53" s="25" t="str">
        <f t="shared" si="1"/>
        <v>OK</v>
      </c>
      <c r="K53" s="78"/>
      <c r="L53" s="43"/>
      <c r="M53" s="43"/>
      <c r="N53" s="43"/>
      <c r="O53" s="43"/>
      <c r="P53" s="43"/>
      <c r="Q53" s="43"/>
      <c r="R53" s="43"/>
      <c r="S53" s="43"/>
      <c r="T53" s="43"/>
      <c r="U53" s="43"/>
      <c r="V53" s="43"/>
      <c r="W53" s="43"/>
      <c r="X53" s="43"/>
      <c r="Y53" s="43"/>
      <c r="Z53" s="43"/>
      <c r="AA53" s="43"/>
      <c r="AB53" s="43"/>
    </row>
    <row r="54" spans="1:28" ht="43.5">
      <c r="A54" s="239"/>
      <c r="B54" s="227"/>
      <c r="C54" s="53">
        <v>51</v>
      </c>
      <c r="D54" s="35" t="s">
        <v>75</v>
      </c>
      <c r="E54" s="47" t="s">
        <v>177</v>
      </c>
      <c r="F54" s="47" t="s">
        <v>237</v>
      </c>
      <c r="G54" s="74">
        <v>5.83</v>
      </c>
      <c r="H54" s="18"/>
      <c r="I54" s="40">
        <f t="shared" si="0"/>
        <v>0</v>
      </c>
      <c r="J54" s="25" t="str">
        <f t="shared" si="1"/>
        <v>OK</v>
      </c>
      <c r="K54" s="78"/>
      <c r="L54" s="43"/>
      <c r="M54" s="43"/>
      <c r="N54" s="43"/>
      <c r="O54" s="43"/>
      <c r="P54" s="43"/>
      <c r="Q54" s="43"/>
      <c r="R54" s="43"/>
      <c r="S54" s="43"/>
      <c r="T54" s="43"/>
      <c r="U54" s="43"/>
      <c r="V54" s="43"/>
      <c r="W54" s="43"/>
      <c r="X54" s="43"/>
      <c r="Y54" s="43"/>
      <c r="Z54" s="43"/>
      <c r="AA54" s="43"/>
      <c r="AB54" s="43"/>
    </row>
    <row r="55" spans="1:28" ht="43.5">
      <c r="A55" s="237">
        <v>15</v>
      </c>
      <c r="B55" s="223" t="s">
        <v>28</v>
      </c>
      <c r="C55" s="54">
        <v>52</v>
      </c>
      <c r="D55" s="61" t="s">
        <v>76</v>
      </c>
      <c r="E55" s="46" t="s">
        <v>178</v>
      </c>
      <c r="F55" s="46" t="s">
        <v>237</v>
      </c>
      <c r="G55" s="72">
        <v>47.83</v>
      </c>
      <c r="H55" s="18">
        <v>1</v>
      </c>
      <c r="I55" s="40">
        <f t="shared" si="0"/>
        <v>1</v>
      </c>
      <c r="J55" s="25" t="str">
        <f t="shared" si="1"/>
        <v>OK</v>
      </c>
      <c r="K55" s="78"/>
      <c r="L55" s="43"/>
      <c r="M55" s="43"/>
      <c r="N55" s="43"/>
      <c r="O55" s="43"/>
      <c r="P55" s="43"/>
      <c r="Q55" s="43"/>
      <c r="R55" s="43"/>
      <c r="S55" s="43"/>
      <c r="T55" s="43"/>
      <c r="U55" s="43"/>
      <c r="V55" s="43"/>
      <c r="W55" s="43"/>
      <c r="X55" s="43"/>
      <c r="Y55" s="43"/>
      <c r="Z55" s="43"/>
      <c r="AA55" s="43"/>
      <c r="AB55" s="43"/>
    </row>
    <row r="56" spans="1:28" ht="43.5">
      <c r="A56" s="237"/>
      <c r="B56" s="228"/>
      <c r="C56" s="54">
        <v>53</v>
      </c>
      <c r="D56" s="61" t="s">
        <v>77</v>
      </c>
      <c r="E56" s="46" t="s">
        <v>179</v>
      </c>
      <c r="F56" s="46" t="s">
        <v>237</v>
      </c>
      <c r="G56" s="72">
        <v>15.94</v>
      </c>
      <c r="H56" s="18">
        <v>1</v>
      </c>
      <c r="I56" s="40">
        <f t="shared" si="0"/>
        <v>1</v>
      </c>
      <c r="J56" s="25" t="str">
        <f t="shared" si="1"/>
        <v>OK</v>
      </c>
      <c r="K56" s="78"/>
      <c r="L56" s="43"/>
      <c r="M56" s="43"/>
      <c r="N56" s="43"/>
      <c r="O56" s="43"/>
      <c r="P56" s="43"/>
      <c r="Q56" s="43"/>
      <c r="R56" s="43"/>
      <c r="S56" s="43"/>
      <c r="T56" s="43"/>
      <c r="U56" s="43"/>
      <c r="V56" s="43"/>
      <c r="W56" s="43"/>
      <c r="X56" s="43"/>
      <c r="Y56" s="43"/>
      <c r="Z56" s="43"/>
      <c r="AA56" s="43"/>
      <c r="AB56" s="43"/>
    </row>
    <row r="57" spans="1:28" ht="43.5">
      <c r="A57" s="237"/>
      <c r="B57" s="228"/>
      <c r="C57" s="54">
        <v>54</v>
      </c>
      <c r="D57" s="61" t="s">
        <v>78</v>
      </c>
      <c r="E57" s="46" t="s">
        <v>180</v>
      </c>
      <c r="F57" s="46" t="s">
        <v>237</v>
      </c>
      <c r="G57" s="72">
        <v>25.51</v>
      </c>
      <c r="H57" s="18"/>
      <c r="I57" s="40">
        <f t="shared" si="0"/>
        <v>0</v>
      </c>
      <c r="J57" s="25" t="str">
        <f t="shared" si="1"/>
        <v>OK</v>
      </c>
      <c r="K57" s="78"/>
      <c r="L57" s="43"/>
      <c r="M57" s="43"/>
      <c r="N57" s="43"/>
      <c r="O57" s="43"/>
      <c r="P57" s="43"/>
      <c r="Q57" s="43"/>
      <c r="R57" s="43"/>
      <c r="S57" s="43"/>
      <c r="T57" s="43"/>
      <c r="U57" s="43"/>
      <c r="V57" s="43"/>
      <c r="W57" s="43"/>
      <c r="X57" s="43"/>
      <c r="Y57" s="43"/>
      <c r="Z57" s="43"/>
      <c r="AA57" s="43"/>
      <c r="AB57" s="43"/>
    </row>
    <row r="58" spans="1:28" ht="29">
      <c r="A58" s="237"/>
      <c r="B58" s="224"/>
      <c r="C58" s="54">
        <v>55</v>
      </c>
      <c r="D58" s="61" t="s">
        <v>79</v>
      </c>
      <c r="E58" s="46" t="s">
        <v>181</v>
      </c>
      <c r="F58" s="46"/>
      <c r="G58" s="72">
        <v>44.64</v>
      </c>
      <c r="H58" s="18"/>
      <c r="I58" s="40">
        <f t="shared" si="0"/>
        <v>0</v>
      </c>
      <c r="J58" s="25" t="str">
        <f t="shared" si="1"/>
        <v>OK</v>
      </c>
      <c r="K58" s="78"/>
      <c r="L58" s="43"/>
      <c r="M58" s="43"/>
      <c r="N58" s="43"/>
      <c r="O58" s="43"/>
      <c r="P58" s="43"/>
      <c r="Q58" s="43"/>
      <c r="R58" s="43"/>
      <c r="S58" s="43"/>
      <c r="T58" s="43"/>
      <c r="U58" s="43"/>
      <c r="V58" s="43"/>
      <c r="W58" s="43"/>
      <c r="X58" s="43"/>
      <c r="Y58" s="43"/>
      <c r="Z58" s="43"/>
      <c r="AA58" s="43"/>
      <c r="AB58" s="43"/>
    </row>
    <row r="59" spans="1:28" ht="43.5">
      <c r="A59" s="240">
        <v>16</v>
      </c>
      <c r="B59" s="225" t="s">
        <v>32</v>
      </c>
      <c r="C59" s="53">
        <v>56</v>
      </c>
      <c r="D59" s="35" t="s">
        <v>80</v>
      </c>
      <c r="E59" s="47" t="s">
        <v>177</v>
      </c>
      <c r="F59" s="47" t="s">
        <v>237</v>
      </c>
      <c r="G59" s="74">
        <v>3.4</v>
      </c>
      <c r="H59" s="18">
        <v>20</v>
      </c>
      <c r="I59" s="40">
        <f t="shared" si="0"/>
        <v>20</v>
      </c>
      <c r="J59" s="25" t="str">
        <f t="shared" si="1"/>
        <v>OK</v>
      </c>
      <c r="K59" s="78"/>
      <c r="L59" s="43"/>
      <c r="M59" s="43"/>
      <c r="N59" s="43"/>
      <c r="O59" s="43"/>
      <c r="P59" s="43"/>
      <c r="Q59" s="43"/>
      <c r="R59" s="43"/>
      <c r="S59" s="43"/>
      <c r="T59" s="43"/>
      <c r="U59" s="43"/>
      <c r="V59" s="43"/>
      <c r="W59" s="43"/>
      <c r="X59" s="43"/>
      <c r="Y59" s="43"/>
      <c r="Z59" s="43"/>
      <c r="AA59" s="43"/>
      <c r="AB59" s="43"/>
    </row>
    <row r="60" spans="1:28" ht="43.5">
      <c r="A60" s="241"/>
      <c r="B60" s="226"/>
      <c r="C60" s="53">
        <v>57</v>
      </c>
      <c r="D60" s="35" t="s">
        <v>81</v>
      </c>
      <c r="E60" s="47" t="s">
        <v>177</v>
      </c>
      <c r="F60" s="47" t="s">
        <v>237</v>
      </c>
      <c r="G60" s="74">
        <v>34.049999999999997</v>
      </c>
      <c r="H60" s="18"/>
      <c r="I60" s="40">
        <f t="shared" si="0"/>
        <v>0</v>
      </c>
      <c r="J60" s="25" t="str">
        <f t="shared" si="1"/>
        <v>OK</v>
      </c>
      <c r="K60" s="78"/>
      <c r="L60" s="43"/>
      <c r="M60" s="43"/>
      <c r="N60" s="43"/>
      <c r="O60" s="43"/>
      <c r="P60" s="43"/>
      <c r="Q60" s="43"/>
      <c r="R60" s="43"/>
      <c r="S60" s="43"/>
      <c r="T60" s="43"/>
      <c r="U60" s="43"/>
      <c r="V60" s="43"/>
      <c r="W60" s="43"/>
      <c r="X60" s="43"/>
      <c r="Y60" s="43"/>
      <c r="Z60" s="43"/>
      <c r="AA60" s="43"/>
      <c r="AB60" s="43"/>
    </row>
    <row r="61" spans="1:28" ht="43.5">
      <c r="A61" s="242"/>
      <c r="B61" s="227"/>
      <c r="C61" s="53">
        <v>58</v>
      </c>
      <c r="D61" s="35" t="s">
        <v>82</v>
      </c>
      <c r="E61" s="35" t="s">
        <v>177</v>
      </c>
      <c r="F61" s="47" t="s">
        <v>238</v>
      </c>
      <c r="G61" s="74">
        <v>51.07</v>
      </c>
      <c r="H61" s="18"/>
      <c r="I61" s="40">
        <f t="shared" si="0"/>
        <v>0</v>
      </c>
      <c r="J61" s="25" t="str">
        <f t="shared" si="1"/>
        <v>OK</v>
      </c>
      <c r="K61" s="78"/>
      <c r="L61" s="43"/>
      <c r="M61" s="43"/>
      <c r="N61" s="43"/>
      <c r="O61" s="43"/>
      <c r="P61" s="43"/>
      <c r="Q61" s="43"/>
      <c r="R61" s="43"/>
      <c r="S61" s="43"/>
      <c r="T61" s="43"/>
      <c r="U61" s="43"/>
      <c r="V61" s="43"/>
      <c r="W61" s="43"/>
      <c r="X61" s="43"/>
      <c r="Y61" s="43"/>
      <c r="Z61" s="43"/>
      <c r="AA61" s="43"/>
      <c r="AB61" s="43"/>
    </row>
    <row r="62" spans="1:28" ht="43.5">
      <c r="A62" s="238">
        <v>17</v>
      </c>
      <c r="B62" s="229" t="s">
        <v>27</v>
      </c>
      <c r="C62" s="51">
        <v>59</v>
      </c>
      <c r="D62" s="62" t="s">
        <v>83</v>
      </c>
      <c r="E62" s="18" t="s">
        <v>182</v>
      </c>
      <c r="F62" s="18" t="s">
        <v>237</v>
      </c>
      <c r="G62" s="73"/>
      <c r="H62" s="18"/>
      <c r="I62" s="40">
        <f t="shared" si="0"/>
        <v>0</v>
      </c>
      <c r="J62" s="25" t="str">
        <f t="shared" si="1"/>
        <v>OK</v>
      </c>
      <c r="K62" s="78"/>
      <c r="L62" s="43"/>
      <c r="M62" s="43"/>
      <c r="N62" s="43"/>
      <c r="O62" s="43"/>
      <c r="P62" s="43"/>
      <c r="Q62" s="43"/>
      <c r="R62" s="43"/>
      <c r="S62" s="43"/>
      <c r="T62" s="43"/>
      <c r="U62" s="43"/>
      <c r="V62" s="43"/>
      <c r="W62" s="43"/>
      <c r="X62" s="43"/>
      <c r="Y62" s="43"/>
      <c r="Z62" s="43"/>
      <c r="AA62" s="43"/>
      <c r="AB62" s="43"/>
    </row>
    <row r="63" spans="1:28" ht="43.5">
      <c r="A63" s="238"/>
      <c r="B63" s="236"/>
      <c r="C63" s="51">
        <v>60</v>
      </c>
      <c r="D63" s="62" t="s">
        <v>83</v>
      </c>
      <c r="E63" s="18" t="s">
        <v>183</v>
      </c>
      <c r="F63" s="18" t="s">
        <v>237</v>
      </c>
      <c r="G63" s="73"/>
      <c r="H63" s="18"/>
      <c r="I63" s="40">
        <f t="shared" si="0"/>
        <v>0</v>
      </c>
      <c r="J63" s="25" t="str">
        <f t="shared" si="1"/>
        <v>OK</v>
      </c>
      <c r="K63" s="78"/>
      <c r="L63" s="43"/>
      <c r="M63" s="43"/>
      <c r="N63" s="43"/>
      <c r="O63" s="43"/>
      <c r="P63" s="43"/>
      <c r="Q63" s="43"/>
      <c r="R63" s="43"/>
      <c r="S63" s="43"/>
      <c r="T63" s="43"/>
      <c r="U63" s="43"/>
      <c r="V63" s="43"/>
      <c r="W63" s="43"/>
      <c r="X63" s="43"/>
      <c r="Y63" s="43"/>
      <c r="Z63" s="43"/>
      <c r="AA63" s="43"/>
      <c r="AB63" s="43"/>
    </row>
    <row r="64" spans="1:28" ht="43.5">
      <c r="A64" s="238"/>
      <c r="B64" s="230"/>
      <c r="C64" s="51">
        <v>61</v>
      </c>
      <c r="D64" s="62" t="s">
        <v>83</v>
      </c>
      <c r="E64" s="18" t="s">
        <v>184</v>
      </c>
      <c r="F64" s="18" t="s">
        <v>237</v>
      </c>
      <c r="G64" s="73"/>
      <c r="H64" s="18"/>
      <c r="I64" s="40">
        <f t="shared" si="0"/>
        <v>0</v>
      </c>
      <c r="J64" s="25" t="str">
        <f t="shared" si="1"/>
        <v>OK</v>
      </c>
      <c r="K64" s="78"/>
      <c r="L64" s="43"/>
      <c r="M64" s="43"/>
      <c r="N64" s="43"/>
      <c r="O64" s="43"/>
      <c r="P64" s="43"/>
      <c r="Q64" s="43"/>
      <c r="R64" s="43"/>
      <c r="S64" s="43"/>
      <c r="T64" s="43"/>
      <c r="U64" s="43"/>
      <c r="V64" s="43"/>
      <c r="W64" s="43"/>
      <c r="X64" s="43"/>
      <c r="Y64" s="43"/>
      <c r="Z64" s="43"/>
      <c r="AA64" s="43"/>
      <c r="AB64" s="43"/>
    </row>
    <row r="65" spans="1:28" ht="43.5">
      <c r="A65" s="50">
        <v>18</v>
      </c>
      <c r="B65" s="59" t="s">
        <v>26</v>
      </c>
      <c r="C65" s="53">
        <v>62</v>
      </c>
      <c r="D65" s="35" t="s">
        <v>84</v>
      </c>
      <c r="E65" s="47" t="s">
        <v>185</v>
      </c>
      <c r="F65" s="47" t="s">
        <v>239</v>
      </c>
      <c r="G65" s="74">
        <v>35.130000000000003</v>
      </c>
      <c r="H65" s="18"/>
      <c r="I65" s="40">
        <f t="shared" si="0"/>
        <v>0</v>
      </c>
      <c r="J65" s="25" t="str">
        <f t="shared" si="1"/>
        <v>OK</v>
      </c>
      <c r="K65" s="78"/>
      <c r="L65" s="43"/>
      <c r="M65" s="43"/>
      <c r="N65" s="43"/>
      <c r="O65" s="43"/>
      <c r="P65" s="43"/>
      <c r="Q65" s="43"/>
      <c r="R65" s="43"/>
      <c r="S65" s="43"/>
      <c r="T65" s="43"/>
      <c r="U65" s="43"/>
      <c r="V65" s="43"/>
      <c r="W65" s="43"/>
      <c r="X65" s="43"/>
      <c r="Y65" s="43"/>
      <c r="Z65" s="43"/>
      <c r="AA65" s="43"/>
      <c r="AB65" s="43"/>
    </row>
    <row r="66" spans="1:28" ht="29">
      <c r="A66" s="237">
        <v>19</v>
      </c>
      <c r="B66" s="223" t="s">
        <v>32</v>
      </c>
      <c r="C66" s="54">
        <v>63</v>
      </c>
      <c r="D66" s="61" t="s">
        <v>85</v>
      </c>
      <c r="E66" s="46" t="s">
        <v>186</v>
      </c>
      <c r="F66" s="46" t="s">
        <v>5</v>
      </c>
      <c r="G66" s="72">
        <v>11.28</v>
      </c>
      <c r="H66" s="18">
        <v>4</v>
      </c>
      <c r="I66" s="40">
        <f t="shared" si="0"/>
        <v>4</v>
      </c>
      <c r="J66" s="25" t="str">
        <f t="shared" si="1"/>
        <v>OK</v>
      </c>
      <c r="K66" s="78"/>
      <c r="L66" s="43"/>
      <c r="M66" s="43"/>
      <c r="N66" s="43"/>
      <c r="O66" s="43"/>
      <c r="P66" s="43"/>
      <c r="Q66" s="43"/>
      <c r="R66" s="43"/>
      <c r="S66" s="43"/>
      <c r="T66" s="43"/>
      <c r="U66" s="43"/>
      <c r="V66" s="43"/>
      <c r="W66" s="43"/>
      <c r="X66" s="43"/>
      <c r="Y66" s="43"/>
      <c r="Z66" s="43"/>
      <c r="AA66" s="43"/>
      <c r="AB66" s="43"/>
    </row>
    <row r="67" spans="1:28" ht="29">
      <c r="A67" s="237"/>
      <c r="B67" s="228"/>
      <c r="C67" s="54">
        <v>64</v>
      </c>
      <c r="D67" s="61" t="s">
        <v>86</v>
      </c>
      <c r="E67" s="46" t="s">
        <v>186</v>
      </c>
      <c r="F67" s="46" t="s">
        <v>5</v>
      </c>
      <c r="G67" s="72">
        <v>11.28</v>
      </c>
      <c r="H67" s="18"/>
      <c r="I67" s="40">
        <f t="shared" si="0"/>
        <v>0</v>
      </c>
      <c r="J67" s="25" t="str">
        <f t="shared" si="1"/>
        <v>OK</v>
      </c>
      <c r="K67" s="78"/>
      <c r="L67" s="43"/>
      <c r="M67" s="43"/>
      <c r="N67" s="43"/>
      <c r="O67" s="43"/>
      <c r="P67" s="43"/>
      <c r="Q67" s="43"/>
      <c r="R67" s="43"/>
      <c r="S67" s="43"/>
      <c r="T67" s="43"/>
      <c r="U67" s="43"/>
      <c r="V67" s="43"/>
      <c r="W67" s="43"/>
      <c r="X67" s="43"/>
      <c r="Y67" s="43"/>
      <c r="Z67" s="43"/>
      <c r="AA67" s="43"/>
      <c r="AB67" s="43"/>
    </row>
    <row r="68" spans="1:28" ht="23.5">
      <c r="A68" s="237"/>
      <c r="B68" s="228"/>
      <c r="C68" s="54">
        <v>65</v>
      </c>
      <c r="D68" s="61" t="s">
        <v>87</v>
      </c>
      <c r="E68" s="46" t="s">
        <v>186</v>
      </c>
      <c r="F68" s="46" t="s">
        <v>5</v>
      </c>
      <c r="G68" s="72">
        <v>28.22</v>
      </c>
      <c r="H68" s="18"/>
      <c r="I68" s="40">
        <f t="shared" si="0"/>
        <v>0</v>
      </c>
      <c r="J68" s="25" t="str">
        <f t="shared" si="1"/>
        <v>OK</v>
      </c>
      <c r="K68" s="78"/>
      <c r="L68" s="43"/>
      <c r="M68" s="43"/>
      <c r="N68" s="43"/>
      <c r="O68" s="43"/>
      <c r="P68" s="43"/>
      <c r="Q68" s="43"/>
      <c r="R68" s="43"/>
      <c r="S68" s="43"/>
      <c r="T68" s="43"/>
      <c r="U68" s="43"/>
      <c r="V68" s="43"/>
      <c r="W68" s="43"/>
      <c r="X68" s="43"/>
      <c r="Y68" s="43"/>
      <c r="Z68" s="43"/>
      <c r="AA68" s="43"/>
      <c r="AB68" s="43"/>
    </row>
    <row r="69" spans="1:28" ht="23.5">
      <c r="A69" s="237"/>
      <c r="B69" s="228"/>
      <c r="C69" s="54">
        <v>66</v>
      </c>
      <c r="D69" s="61" t="s">
        <v>87</v>
      </c>
      <c r="E69" s="46" t="s">
        <v>186</v>
      </c>
      <c r="F69" s="46" t="s">
        <v>5</v>
      </c>
      <c r="G69" s="72">
        <v>28.22</v>
      </c>
      <c r="H69" s="18"/>
      <c r="I69" s="40">
        <f t="shared" ref="I69:I131" si="2">H69-(SUM(K69:AB69))</f>
        <v>0</v>
      </c>
      <c r="J69" s="25" t="str">
        <f t="shared" ref="J69:J132" si="3">IF(I69&lt;0,"ATENÇÃO","OK")</f>
        <v>OK</v>
      </c>
      <c r="K69" s="78"/>
      <c r="L69" s="43"/>
      <c r="M69" s="43"/>
      <c r="N69" s="43"/>
      <c r="O69" s="43"/>
      <c r="P69" s="43"/>
      <c r="Q69" s="43"/>
      <c r="R69" s="43"/>
      <c r="S69" s="43"/>
      <c r="T69" s="43"/>
      <c r="U69" s="43"/>
      <c r="V69" s="43"/>
      <c r="W69" s="43"/>
      <c r="X69" s="43"/>
      <c r="Y69" s="43"/>
      <c r="Z69" s="43"/>
      <c r="AA69" s="43"/>
      <c r="AB69" s="43"/>
    </row>
    <row r="70" spans="1:28" ht="23.5">
      <c r="A70" s="237"/>
      <c r="B70" s="224"/>
      <c r="C70" s="54">
        <v>67</v>
      </c>
      <c r="D70" s="61" t="s">
        <v>88</v>
      </c>
      <c r="E70" s="46" t="s">
        <v>186</v>
      </c>
      <c r="F70" s="46" t="s">
        <v>5</v>
      </c>
      <c r="G70" s="72">
        <v>14.11</v>
      </c>
      <c r="H70" s="18"/>
      <c r="I70" s="40">
        <f t="shared" si="2"/>
        <v>0</v>
      </c>
      <c r="J70" s="25" t="str">
        <f t="shared" si="3"/>
        <v>OK</v>
      </c>
      <c r="K70" s="78"/>
      <c r="L70" s="43"/>
      <c r="M70" s="43"/>
      <c r="N70" s="43"/>
      <c r="O70" s="43"/>
      <c r="P70" s="43"/>
      <c r="Q70" s="43"/>
      <c r="R70" s="43"/>
      <c r="S70" s="43"/>
      <c r="T70" s="43"/>
      <c r="U70" s="43"/>
      <c r="V70" s="43"/>
      <c r="W70" s="43"/>
      <c r="X70" s="43"/>
      <c r="Y70" s="43"/>
      <c r="Z70" s="43"/>
      <c r="AA70" s="43"/>
      <c r="AB70" s="43"/>
    </row>
    <row r="71" spans="1:28" ht="43.5">
      <c r="A71" s="239">
        <v>20</v>
      </c>
      <c r="B71" s="225" t="s">
        <v>33</v>
      </c>
      <c r="C71" s="53">
        <v>68</v>
      </c>
      <c r="D71" s="35" t="s">
        <v>89</v>
      </c>
      <c r="E71" s="47" t="s">
        <v>187</v>
      </c>
      <c r="F71" s="47" t="s">
        <v>237</v>
      </c>
      <c r="G71" s="74">
        <v>61.77</v>
      </c>
      <c r="H71" s="18"/>
      <c r="I71" s="40">
        <f t="shared" si="2"/>
        <v>0</v>
      </c>
      <c r="J71" s="25" t="str">
        <f t="shared" si="3"/>
        <v>OK</v>
      </c>
      <c r="K71" s="78"/>
      <c r="L71" s="43"/>
      <c r="M71" s="43"/>
      <c r="N71" s="43"/>
      <c r="O71" s="43"/>
      <c r="P71" s="43"/>
      <c r="Q71" s="43"/>
      <c r="R71" s="43"/>
      <c r="S71" s="43"/>
      <c r="T71" s="43"/>
      <c r="U71" s="43"/>
      <c r="V71" s="43"/>
      <c r="W71" s="43"/>
      <c r="X71" s="43"/>
      <c r="Y71" s="43"/>
      <c r="Z71" s="43"/>
      <c r="AA71" s="43"/>
      <c r="AB71" s="43"/>
    </row>
    <row r="72" spans="1:28" ht="43.5">
      <c r="A72" s="239"/>
      <c r="B72" s="226"/>
      <c r="C72" s="53">
        <v>69</v>
      </c>
      <c r="D72" s="35" t="s">
        <v>90</v>
      </c>
      <c r="E72" s="47" t="s">
        <v>188</v>
      </c>
      <c r="F72" s="47" t="s">
        <v>237</v>
      </c>
      <c r="G72" s="74">
        <v>42.55</v>
      </c>
      <c r="H72" s="18"/>
      <c r="I72" s="40">
        <f t="shared" si="2"/>
        <v>0</v>
      </c>
      <c r="J72" s="25" t="str">
        <f t="shared" si="3"/>
        <v>OK</v>
      </c>
      <c r="K72" s="78"/>
      <c r="L72" s="43"/>
      <c r="M72" s="43"/>
      <c r="N72" s="43"/>
      <c r="O72" s="43"/>
      <c r="P72" s="43"/>
      <c r="Q72" s="43"/>
      <c r="R72" s="43"/>
      <c r="S72" s="43"/>
      <c r="T72" s="43"/>
      <c r="U72" s="43"/>
      <c r="V72" s="43"/>
      <c r="W72" s="43"/>
      <c r="X72" s="43"/>
      <c r="Y72" s="43"/>
      <c r="Z72" s="43"/>
      <c r="AA72" s="43"/>
      <c r="AB72" s="43"/>
    </row>
    <row r="73" spans="1:28" ht="43.5">
      <c r="A73" s="239"/>
      <c r="B73" s="226"/>
      <c r="C73" s="53">
        <v>70</v>
      </c>
      <c r="D73" s="35" t="s">
        <v>91</v>
      </c>
      <c r="E73" s="47" t="s">
        <v>189</v>
      </c>
      <c r="F73" s="47" t="s">
        <v>237</v>
      </c>
      <c r="G73" s="74">
        <v>69.38</v>
      </c>
      <c r="H73" s="18"/>
      <c r="I73" s="40">
        <f t="shared" si="2"/>
        <v>0</v>
      </c>
      <c r="J73" s="25" t="str">
        <f t="shared" si="3"/>
        <v>OK</v>
      </c>
      <c r="K73" s="78"/>
      <c r="L73" s="43"/>
      <c r="M73" s="43"/>
      <c r="N73" s="43"/>
      <c r="O73" s="43"/>
      <c r="P73" s="43"/>
      <c r="Q73" s="43"/>
      <c r="R73" s="43"/>
      <c r="S73" s="43"/>
      <c r="T73" s="43"/>
      <c r="U73" s="43"/>
      <c r="V73" s="43"/>
      <c r="W73" s="43"/>
      <c r="X73" s="43"/>
      <c r="Y73" s="43"/>
      <c r="Z73" s="43"/>
      <c r="AA73" s="43"/>
      <c r="AB73" s="43"/>
    </row>
    <row r="74" spans="1:28" ht="43.5">
      <c r="A74" s="239"/>
      <c r="B74" s="227"/>
      <c r="C74" s="53">
        <v>71</v>
      </c>
      <c r="D74" s="35" t="s">
        <v>92</v>
      </c>
      <c r="E74" s="47" t="s">
        <v>190</v>
      </c>
      <c r="F74" s="47" t="s">
        <v>237</v>
      </c>
      <c r="G74" s="74">
        <v>61.85</v>
      </c>
      <c r="H74" s="18"/>
      <c r="I74" s="40">
        <f t="shared" si="2"/>
        <v>0</v>
      </c>
      <c r="J74" s="25" t="str">
        <f t="shared" si="3"/>
        <v>OK</v>
      </c>
      <c r="K74" s="78"/>
      <c r="L74" s="43"/>
      <c r="M74" s="43"/>
      <c r="N74" s="43"/>
      <c r="O74" s="43"/>
      <c r="P74" s="43"/>
      <c r="Q74" s="43"/>
      <c r="R74" s="43"/>
      <c r="S74" s="43"/>
      <c r="T74" s="43"/>
      <c r="U74" s="43"/>
      <c r="V74" s="43"/>
      <c r="W74" s="43"/>
      <c r="X74" s="43"/>
      <c r="Y74" s="43"/>
      <c r="Z74" s="43"/>
      <c r="AA74" s="43"/>
      <c r="AB74" s="43"/>
    </row>
    <row r="75" spans="1:28" ht="72.5">
      <c r="A75" s="51">
        <v>21</v>
      </c>
      <c r="B75" s="55" t="s">
        <v>27</v>
      </c>
      <c r="C75" s="51">
        <v>72</v>
      </c>
      <c r="D75" s="64" t="s">
        <v>93</v>
      </c>
      <c r="E75" s="18" t="s">
        <v>191</v>
      </c>
      <c r="F75" s="18" t="s">
        <v>240</v>
      </c>
      <c r="G75" s="73">
        <v>34</v>
      </c>
      <c r="H75" s="18"/>
      <c r="I75" s="40">
        <f t="shared" si="2"/>
        <v>0</v>
      </c>
      <c r="J75" s="25" t="str">
        <f t="shared" si="3"/>
        <v>OK</v>
      </c>
      <c r="K75" s="78"/>
      <c r="L75" s="43"/>
      <c r="M75" s="43"/>
      <c r="N75" s="43"/>
      <c r="O75" s="43"/>
      <c r="P75" s="43"/>
      <c r="Q75" s="43"/>
      <c r="R75" s="43"/>
      <c r="S75" s="43"/>
      <c r="T75" s="43"/>
      <c r="U75" s="43"/>
      <c r="V75" s="43"/>
      <c r="W75" s="43"/>
      <c r="X75" s="43"/>
      <c r="Y75" s="43"/>
      <c r="Z75" s="43"/>
      <c r="AA75" s="43"/>
      <c r="AB75" s="43"/>
    </row>
    <row r="76" spans="1:28" ht="43.5">
      <c r="A76" s="239">
        <v>22</v>
      </c>
      <c r="B76" s="225" t="s">
        <v>33</v>
      </c>
      <c r="C76" s="53">
        <v>73</v>
      </c>
      <c r="D76" s="35" t="s">
        <v>94</v>
      </c>
      <c r="E76" s="47" t="s">
        <v>192</v>
      </c>
      <c r="F76" s="47" t="s">
        <v>237</v>
      </c>
      <c r="G76" s="74">
        <v>29.45</v>
      </c>
      <c r="H76" s="18"/>
      <c r="I76" s="40">
        <f t="shared" si="2"/>
        <v>0</v>
      </c>
      <c r="J76" s="25" t="str">
        <f t="shared" si="3"/>
        <v>OK</v>
      </c>
      <c r="K76" s="78"/>
      <c r="L76" s="43"/>
      <c r="M76" s="43"/>
      <c r="N76" s="43"/>
      <c r="O76" s="43"/>
      <c r="P76" s="43"/>
      <c r="Q76" s="43"/>
      <c r="R76" s="43"/>
      <c r="S76" s="43"/>
      <c r="T76" s="43"/>
      <c r="U76" s="43"/>
      <c r="V76" s="43"/>
      <c r="W76" s="43"/>
      <c r="X76" s="43"/>
      <c r="Y76" s="43"/>
      <c r="Z76" s="43"/>
      <c r="AA76" s="43"/>
      <c r="AB76" s="43"/>
    </row>
    <row r="77" spans="1:28" ht="43.5">
      <c r="A77" s="239"/>
      <c r="B77" s="226"/>
      <c r="C77" s="53">
        <v>74</v>
      </c>
      <c r="D77" s="35" t="s">
        <v>95</v>
      </c>
      <c r="E77" s="47" t="s">
        <v>193</v>
      </c>
      <c r="F77" s="47" t="s">
        <v>237</v>
      </c>
      <c r="G77" s="74">
        <v>27.95</v>
      </c>
      <c r="H77" s="18"/>
      <c r="I77" s="40">
        <f t="shared" si="2"/>
        <v>0</v>
      </c>
      <c r="J77" s="25" t="str">
        <f t="shared" si="3"/>
        <v>OK</v>
      </c>
      <c r="K77" s="78"/>
      <c r="L77" s="43"/>
      <c r="M77" s="43"/>
      <c r="N77" s="43"/>
      <c r="O77" s="43"/>
      <c r="P77" s="43"/>
      <c r="Q77" s="43"/>
      <c r="R77" s="43"/>
      <c r="S77" s="43"/>
      <c r="T77" s="43"/>
      <c r="U77" s="43"/>
      <c r="V77" s="43"/>
      <c r="W77" s="43"/>
      <c r="X77" s="43"/>
      <c r="Y77" s="43"/>
      <c r="Z77" s="43"/>
      <c r="AA77" s="43"/>
      <c r="AB77" s="43"/>
    </row>
    <row r="78" spans="1:28" ht="23.5">
      <c r="A78" s="239"/>
      <c r="B78" s="226"/>
      <c r="C78" s="53">
        <v>75</v>
      </c>
      <c r="D78" s="35" t="s">
        <v>96</v>
      </c>
      <c r="E78" s="47" t="s">
        <v>194</v>
      </c>
      <c r="F78" s="47" t="s">
        <v>17</v>
      </c>
      <c r="G78" s="74">
        <v>41.45</v>
      </c>
      <c r="H78" s="18"/>
      <c r="I78" s="40">
        <f t="shared" si="2"/>
        <v>0</v>
      </c>
      <c r="J78" s="25" t="str">
        <f t="shared" si="3"/>
        <v>OK</v>
      </c>
      <c r="K78" s="78"/>
      <c r="L78" s="43"/>
      <c r="M78" s="43"/>
      <c r="N78" s="43"/>
      <c r="O78" s="43"/>
      <c r="P78" s="43"/>
      <c r="Q78" s="43"/>
      <c r="R78" s="43"/>
      <c r="S78" s="43"/>
      <c r="T78" s="43"/>
      <c r="U78" s="43"/>
      <c r="V78" s="43"/>
      <c r="W78" s="43"/>
      <c r="X78" s="43"/>
      <c r="Y78" s="43"/>
      <c r="Z78" s="43"/>
      <c r="AA78" s="43"/>
      <c r="AB78" s="43"/>
    </row>
    <row r="79" spans="1:28" ht="29">
      <c r="A79" s="239"/>
      <c r="B79" s="227"/>
      <c r="C79" s="53">
        <v>76</v>
      </c>
      <c r="D79" s="35" t="s">
        <v>97</v>
      </c>
      <c r="E79" s="47" t="s">
        <v>195</v>
      </c>
      <c r="F79" s="47" t="s">
        <v>17</v>
      </c>
      <c r="G79" s="74">
        <v>93.95</v>
      </c>
      <c r="H79" s="18"/>
      <c r="I79" s="40">
        <f t="shared" si="2"/>
        <v>0</v>
      </c>
      <c r="J79" s="25" t="str">
        <f t="shared" si="3"/>
        <v>OK</v>
      </c>
      <c r="K79" s="78"/>
      <c r="L79" s="43"/>
      <c r="M79" s="43"/>
      <c r="N79" s="43"/>
      <c r="O79" s="43"/>
      <c r="P79" s="43"/>
      <c r="Q79" s="43"/>
      <c r="R79" s="43"/>
      <c r="S79" s="43"/>
      <c r="T79" s="43"/>
      <c r="U79" s="43"/>
      <c r="V79" s="43"/>
      <c r="W79" s="43"/>
      <c r="X79" s="43"/>
      <c r="Y79" s="43"/>
      <c r="Z79" s="43"/>
      <c r="AA79" s="43"/>
      <c r="AB79" s="43"/>
    </row>
    <row r="80" spans="1:28" ht="55.5">
      <c r="A80" s="49">
        <v>23</v>
      </c>
      <c r="B80" s="56" t="s">
        <v>30</v>
      </c>
      <c r="C80" s="54">
        <v>77</v>
      </c>
      <c r="D80" s="61" t="s">
        <v>98</v>
      </c>
      <c r="E80" s="46" t="s">
        <v>196</v>
      </c>
      <c r="F80" s="46" t="s">
        <v>17</v>
      </c>
      <c r="G80" s="72">
        <v>13.27</v>
      </c>
      <c r="H80" s="18"/>
      <c r="I80" s="40">
        <f t="shared" si="2"/>
        <v>0</v>
      </c>
      <c r="J80" s="25" t="str">
        <f t="shared" si="3"/>
        <v>OK</v>
      </c>
      <c r="K80" s="78"/>
      <c r="L80" s="43"/>
      <c r="M80" s="43"/>
      <c r="N80" s="43"/>
      <c r="O80" s="43"/>
      <c r="P80" s="43"/>
      <c r="Q80" s="43"/>
      <c r="R80" s="43"/>
      <c r="S80" s="43"/>
      <c r="T80" s="43"/>
      <c r="U80" s="43"/>
      <c r="V80" s="43"/>
      <c r="W80" s="43"/>
      <c r="X80" s="43"/>
      <c r="Y80" s="43"/>
      <c r="Z80" s="43"/>
      <c r="AA80" s="43"/>
      <c r="AB80" s="43"/>
    </row>
    <row r="81" spans="1:28" ht="37">
      <c r="A81" s="50">
        <v>24</v>
      </c>
      <c r="B81" s="59" t="s">
        <v>34</v>
      </c>
      <c r="C81" s="53">
        <v>78</v>
      </c>
      <c r="D81" s="35" t="s">
        <v>99</v>
      </c>
      <c r="E81" s="47" t="s">
        <v>197</v>
      </c>
      <c r="F81" s="47" t="s">
        <v>17</v>
      </c>
      <c r="G81" s="74">
        <v>127.8</v>
      </c>
      <c r="H81" s="18">
        <v>2</v>
      </c>
      <c r="I81" s="40">
        <f t="shared" si="2"/>
        <v>2</v>
      </c>
      <c r="J81" s="25" t="str">
        <f t="shared" si="3"/>
        <v>OK</v>
      </c>
      <c r="K81" s="78"/>
      <c r="L81" s="43"/>
      <c r="M81" s="43"/>
      <c r="N81" s="43"/>
      <c r="O81" s="43"/>
      <c r="P81" s="43"/>
      <c r="Q81" s="43"/>
      <c r="R81" s="43"/>
      <c r="S81" s="43"/>
      <c r="T81" s="43"/>
      <c r="U81" s="43"/>
      <c r="V81" s="43"/>
      <c r="W81" s="43"/>
      <c r="X81" s="43"/>
      <c r="Y81" s="43"/>
      <c r="Z81" s="43"/>
      <c r="AA81" s="43"/>
      <c r="AB81" s="43"/>
    </row>
    <row r="82" spans="1:28" ht="37">
      <c r="A82" s="49">
        <v>25</v>
      </c>
      <c r="B82" s="56" t="s">
        <v>35</v>
      </c>
      <c r="C82" s="54">
        <v>79</v>
      </c>
      <c r="D82" s="61" t="s">
        <v>100</v>
      </c>
      <c r="E82" s="46" t="s">
        <v>198</v>
      </c>
      <c r="F82" s="46" t="s">
        <v>17</v>
      </c>
      <c r="G82" s="72">
        <v>117.73</v>
      </c>
      <c r="H82" s="18"/>
      <c r="I82" s="40">
        <f t="shared" si="2"/>
        <v>0</v>
      </c>
      <c r="J82" s="25" t="str">
        <f t="shared" si="3"/>
        <v>OK</v>
      </c>
      <c r="K82" s="78"/>
      <c r="L82" s="43"/>
      <c r="M82" s="43"/>
      <c r="N82" s="43"/>
      <c r="O82" s="43"/>
      <c r="P82" s="43"/>
      <c r="Q82" s="43"/>
      <c r="R82" s="43"/>
      <c r="S82" s="43"/>
      <c r="T82" s="43"/>
      <c r="U82" s="43"/>
      <c r="V82" s="43"/>
      <c r="W82" s="43"/>
      <c r="X82" s="43"/>
      <c r="Y82" s="43"/>
      <c r="Z82" s="43"/>
      <c r="AA82" s="43"/>
      <c r="AB82" s="43"/>
    </row>
    <row r="83" spans="1:28" ht="29">
      <c r="A83" s="244">
        <v>26</v>
      </c>
      <c r="B83" s="229" t="s">
        <v>27</v>
      </c>
      <c r="C83" s="51">
        <v>80</v>
      </c>
      <c r="D83" s="62" t="s">
        <v>101</v>
      </c>
      <c r="E83" s="18"/>
      <c r="F83" s="18" t="s">
        <v>17</v>
      </c>
      <c r="G83" s="73"/>
      <c r="H83" s="18"/>
      <c r="I83" s="40">
        <f t="shared" si="2"/>
        <v>0</v>
      </c>
      <c r="J83" s="25" t="str">
        <f t="shared" si="3"/>
        <v>OK</v>
      </c>
      <c r="K83" s="78"/>
      <c r="L83" s="43"/>
      <c r="M83" s="43"/>
      <c r="N83" s="43"/>
      <c r="O83" s="43"/>
      <c r="P83" s="43"/>
      <c r="Q83" s="43"/>
      <c r="R83" s="43"/>
      <c r="S83" s="43"/>
      <c r="T83" s="43"/>
      <c r="U83" s="43"/>
      <c r="V83" s="43"/>
      <c r="W83" s="43"/>
      <c r="X83" s="43"/>
      <c r="Y83" s="43"/>
      <c r="Z83" s="43"/>
      <c r="AA83" s="43"/>
      <c r="AB83" s="43"/>
    </row>
    <row r="84" spans="1:28" ht="29">
      <c r="A84" s="245"/>
      <c r="B84" s="230"/>
      <c r="C84" s="51">
        <v>81</v>
      </c>
      <c r="D84" s="62" t="s">
        <v>102</v>
      </c>
      <c r="E84" s="18"/>
      <c r="F84" s="18" t="s">
        <v>17</v>
      </c>
      <c r="G84" s="73"/>
      <c r="H84" s="18"/>
      <c r="I84" s="40">
        <f t="shared" si="2"/>
        <v>0</v>
      </c>
      <c r="J84" s="25" t="str">
        <f t="shared" si="3"/>
        <v>OK</v>
      </c>
      <c r="K84" s="78"/>
      <c r="L84" s="43"/>
      <c r="M84" s="43"/>
      <c r="N84" s="43"/>
      <c r="O84" s="43"/>
      <c r="P84" s="43"/>
      <c r="Q84" s="43"/>
      <c r="R84" s="43"/>
      <c r="S84" s="43"/>
      <c r="T84" s="43"/>
      <c r="U84" s="43"/>
      <c r="V84" s="43"/>
      <c r="W84" s="43"/>
      <c r="X84" s="43"/>
      <c r="Y84" s="43"/>
      <c r="Z84" s="43"/>
      <c r="AA84" s="43"/>
      <c r="AB84" s="43"/>
    </row>
    <row r="85" spans="1:28" ht="58">
      <c r="A85" s="246">
        <v>27</v>
      </c>
      <c r="B85" s="229" t="s">
        <v>27</v>
      </c>
      <c r="C85" s="51">
        <v>82</v>
      </c>
      <c r="D85" s="62" t="s">
        <v>103</v>
      </c>
      <c r="E85" s="18"/>
      <c r="F85" s="18" t="s">
        <v>241</v>
      </c>
      <c r="G85" s="73"/>
      <c r="H85" s="18"/>
      <c r="I85" s="40">
        <f t="shared" si="2"/>
        <v>0</v>
      </c>
      <c r="J85" s="25" t="str">
        <f t="shared" si="3"/>
        <v>OK</v>
      </c>
      <c r="K85" s="78"/>
      <c r="L85" s="43"/>
      <c r="M85" s="43"/>
      <c r="N85" s="43"/>
      <c r="O85" s="43"/>
      <c r="P85" s="43"/>
      <c r="Q85" s="43"/>
      <c r="R85" s="43"/>
      <c r="S85" s="43"/>
      <c r="T85" s="43"/>
      <c r="U85" s="43"/>
      <c r="V85" s="43"/>
      <c r="W85" s="43"/>
      <c r="X85" s="43"/>
      <c r="Y85" s="43"/>
      <c r="Z85" s="43"/>
      <c r="AA85" s="43"/>
      <c r="AB85" s="43"/>
    </row>
    <row r="86" spans="1:28" ht="58">
      <c r="A86" s="246"/>
      <c r="B86" s="230"/>
      <c r="C86" s="51">
        <v>83</v>
      </c>
      <c r="D86" s="62" t="s">
        <v>103</v>
      </c>
      <c r="E86" s="18"/>
      <c r="F86" s="18" t="s">
        <v>241</v>
      </c>
      <c r="G86" s="73"/>
      <c r="H86" s="18"/>
      <c r="I86" s="40">
        <f t="shared" si="2"/>
        <v>0</v>
      </c>
      <c r="J86" s="25" t="str">
        <f t="shared" si="3"/>
        <v>OK</v>
      </c>
      <c r="K86" s="78"/>
      <c r="L86" s="43"/>
      <c r="M86" s="43"/>
      <c r="N86" s="43"/>
      <c r="O86" s="43"/>
      <c r="P86" s="43"/>
      <c r="Q86" s="43"/>
      <c r="R86" s="43"/>
      <c r="S86" s="43"/>
      <c r="T86" s="43"/>
      <c r="U86" s="43"/>
      <c r="V86" s="43"/>
      <c r="W86" s="43"/>
      <c r="X86" s="43"/>
      <c r="Y86" s="43"/>
      <c r="Z86" s="43"/>
      <c r="AA86" s="43"/>
      <c r="AB86" s="43"/>
    </row>
    <row r="87" spans="1:28" ht="23.5">
      <c r="A87" s="239">
        <v>28</v>
      </c>
      <c r="B87" s="225" t="s">
        <v>33</v>
      </c>
      <c r="C87" s="53">
        <v>84</v>
      </c>
      <c r="D87" s="35" t="s">
        <v>104</v>
      </c>
      <c r="E87" s="47" t="s">
        <v>199</v>
      </c>
      <c r="F87" s="47" t="s">
        <v>17</v>
      </c>
      <c r="G87" s="74">
        <v>19.21</v>
      </c>
      <c r="H87" s="18"/>
      <c r="I87" s="40">
        <f t="shared" si="2"/>
        <v>0</v>
      </c>
      <c r="J87" s="25" t="str">
        <f t="shared" si="3"/>
        <v>OK</v>
      </c>
      <c r="K87" s="78"/>
      <c r="L87" s="43"/>
      <c r="M87" s="43"/>
      <c r="N87" s="43"/>
      <c r="O87" s="43"/>
      <c r="P87" s="43"/>
      <c r="Q87" s="43"/>
      <c r="R87" s="43"/>
      <c r="S87" s="43"/>
      <c r="T87" s="43"/>
      <c r="U87" s="43"/>
      <c r="V87" s="43"/>
      <c r="W87" s="43"/>
      <c r="X87" s="43"/>
      <c r="Y87" s="43"/>
      <c r="Z87" s="43"/>
      <c r="AA87" s="43"/>
      <c r="AB87" s="43"/>
    </row>
    <row r="88" spans="1:28" ht="23.5">
      <c r="A88" s="239"/>
      <c r="B88" s="227"/>
      <c r="C88" s="53">
        <v>85</v>
      </c>
      <c r="D88" s="35" t="s">
        <v>105</v>
      </c>
      <c r="E88" s="47" t="s">
        <v>200</v>
      </c>
      <c r="F88" s="47" t="s">
        <v>17</v>
      </c>
      <c r="G88" s="74">
        <v>19.09</v>
      </c>
      <c r="H88" s="18"/>
      <c r="I88" s="40">
        <f t="shared" si="2"/>
        <v>0</v>
      </c>
      <c r="J88" s="25" t="str">
        <f t="shared" si="3"/>
        <v>OK</v>
      </c>
      <c r="K88" s="78"/>
      <c r="L88" s="43"/>
      <c r="M88" s="43"/>
      <c r="N88" s="43"/>
      <c r="O88" s="43"/>
      <c r="P88" s="43"/>
      <c r="Q88" s="43"/>
      <c r="R88" s="43"/>
      <c r="S88" s="43"/>
      <c r="T88" s="43"/>
      <c r="U88" s="43"/>
      <c r="V88" s="43"/>
      <c r="W88" s="43"/>
      <c r="X88" s="43"/>
      <c r="Y88" s="43"/>
      <c r="Z88" s="43"/>
      <c r="AA88" s="43"/>
      <c r="AB88" s="43"/>
    </row>
    <row r="89" spans="1:28" ht="23.5">
      <c r="A89" s="237">
        <v>29</v>
      </c>
      <c r="B89" s="223" t="s">
        <v>36</v>
      </c>
      <c r="C89" s="54">
        <v>86</v>
      </c>
      <c r="D89" s="61" t="s">
        <v>106</v>
      </c>
      <c r="E89" s="46" t="s">
        <v>201</v>
      </c>
      <c r="F89" s="46" t="s">
        <v>17</v>
      </c>
      <c r="G89" s="72">
        <v>91.63</v>
      </c>
      <c r="H89" s="18"/>
      <c r="I89" s="40">
        <f t="shared" si="2"/>
        <v>0</v>
      </c>
      <c r="J89" s="25" t="str">
        <f t="shared" si="3"/>
        <v>OK</v>
      </c>
      <c r="K89" s="78"/>
      <c r="L89" s="43"/>
      <c r="M89" s="43"/>
      <c r="N89" s="43"/>
      <c r="O89" s="43"/>
      <c r="P89" s="43"/>
      <c r="Q89" s="43"/>
      <c r="R89" s="43"/>
      <c r="S89" s="43"/>
      <c r="T89" s="43"/>
      <c r="U89" s="43"/>
      <c r="V89" s="43"/>
      <c r="W89" s="43"/>
      <c r="X89" s="43"/>
      <c r="Y89" s="43"/>
      <c r="Z89" s="43"/>
      <c r="AA89" s="43"/>
      <c r="AB89" s="43"/>
    </row>
    <row r="90" spans="1:28" ht="23.5">
      <c r="A90" s="237"/>
      <c r="B90" s="224"/>
      <c r="C90" s="54">
        <v>87</v>
      </c>
      <c r="D90" s="61" t="s">
        <v>107</v>
      </c>
      <c r="E90" s="46" t="s">
        <v>202</v>
      </c>
      <c r="F90" s="46" t="s">
        <v>17</v>
      </c>
      <c r="G90" s="72">
        <v>107.61</v>
      </c>
      <c r="H90" s="18"/>
      <c r="I90" s="40">
        <f t="shared" si="2"/>
        <v>0</v>
      </c>
      <c r="J90" s="25" t="str">
        <f t="shared" si="3"/>
        <v>OK</v>
      </c>
      <c r="K90" s="78"/>
      <c r="L90" s="43"/>
      <c r="M90" s="43"/>
      <c r="N90" s="43"/>
      <c r="O90" s="43"/>
      <c r="P90" s="43"/>
      <c r="Q90" s="43"/>
      <c r="R90" s="43"/>
      <c r="S90" s="43"/>
      <c r="T90" s="43"/>
      <c r="U90" s="43"/>
      <c r="V90" s="43"/>
      <c r="W90" s="43"/>
      <c r="X90" s="43"/>
      <c r="Y90" s="43"/>
      <c r="Z90" s="43"/>
      <c r="AA90" s="43"/>
      <c r="AB90" s="43"/>
    </row>
    <row r="91" spans="1:28" ht="43.5">
      <c r="A91" s="239">
        <v>30</v>
      </c>
      <c r="B91" s="225" t="s">
        <v>33</v>
      </c>
      <c r="C91" s="53">
        <v>88</v>
      </c>
      <c r="D91" s="35" t="s">
        <v>108</v>
      </c>
      <c r="E91" s="47" t="s">
        <v>203</v>
      </c>
      <c r="F91" s="47" t="s">
        <v>17</v>
      </c>
      <c r="G91" s="74">
        <v>83.17</v>
      </c>
      <c r="H91" s="18"/>
      <c r="I91" s="40">
        <f t="shared" si="2"/>
        <v>0</v>
      </c>
      <c r="J91" s="25" t="str">
        <f t="shared" si="3"/>
        <v>OK</v>
      </c>
      <c r="K91" s="78"/>
      <c r="L91" s="43"/>
      <c r="M91" s="43"/>
      <c r="N91" s="43"/>
      <c r="O91" s="43"/>
      <c r="P91" s="43"/>
      <c r="Q91" s="43"/>
      <c r="R91" s="43"/>
      <c r="S91" s="43"/>
      <c r="T91" s="43"/>
      <c r="U91" s="43"/>
      <c r="V91" s="43"/>
      <c r="W91" s="43"/>
      <c r="X91" s="43"/>
      <c r="Y91" s="43"/>
      <c r="Z91" s="43"/>
      <c r="AA91" s="43"/>
      <c r="AB91" s="43"/>
    </row>
    <row r="92" spans="1:28" ht="43.5">
      <c r="A92" s="239"/>
      <c r="B92" s="226"/>
      <c r="C92" s="53">
        <v>89</v>
      </c>
      <c r="D92" s="35" t="s">
        <v>109</v>
      </c>
      <c r="E92" s="47" t="s">
        <v>204</v>
      </c>
      <c r="F92" s="47" t="s">
        <v>17</v>
      </c>
      <c r="G92" s="74">
        <v>85.12</v>
      </c>
      <c r="H92" s="18"/>
      <c r="I92" s="40">
        <f t="shared" si="2"/>
        <v>0</v>
      </c>
      <c r="J92" s="25" t="str">
        <f t="shared" si="3"/>
        <v>OK</v>
      </c>
      <c r="K92" s="78"/>
      <c r="L92" s="43"/>
      <c r="M92" s="43"/>
      <c r="N92" s="43"/>
      <c r="O92" s="43"/>
      <c r="P92" s="43"/>
      <c r="Q92" s="43"/>
      <c r="R92" s="43"/>
      <c r="S92" s="43"/>
      <c r="T92" s="43"/>
      <c r="U92" s="43"/>
      <c r="V92" s="43"/>
      <c r="W92" s="43"/>
      <c r="X92" s="43"/>
      <c r="Y92" s="43"/>
      <c r="Z92" s="43"/>
      <c r="AA92" s="43"/>
      <c r="AB92" s="43"/>
    </row>
    <row r="93" spans="1:28" ht="29">
      <c r="A93" s="239"/>
      <c r="B93" s="226"/>
      <c r="C93" s="53">
        <v>90</v>
      </c>
      <c r="D93" s="35" t="s">
        <v>110</v>
      </c>
      <c r="E93" s="47" t="s">
        <v>205</v>
      </c>
      <c r="F93" s="47" t="s">
        <v>17</v>
      </c>
      <c r="G93" s="74">
        <v>195.4</v>
      </c>
      <c r="H93" s="18"/>
      <c r="I93" s="40">
        <f t="shared" si="2"/>
        <v>0</v>
      </c>
      <c r="J93" s="25" t="str">
        <f t="shared" si="3"/>
        <v>OK</v>
      </c>
      <c r="K93" s="78"/>
      <c r="L93" s="43"/>
      <c r="M93" s="43"/>
      <c r="N93" s="43"/>
      <c r="O93" s="43"/>
      <c r="P93" s="43"/>
      <c r="Q93" s="43"/>
      <c r="R93" s="43"/>
      <c r="S93" s="43"/>
      <c r="T93" s="43"/>
      <c r="U93" s="43"/>
      <c r="V93" s="43"/>
      <c r="W93" s="43"/>
      <c r="X93" s="43"/>
      <c r="Y93" s="43"/>
      <c r="Z93" s="43"/>
      <c r="AA93" s="43"/>
      <c r="AB93" s="43"/>
    </row>
    <row r="94" spans="1:28" ht="43.5">
      <c r="A94" s="239"/>
      <c r="B94" s="227"/>
      <c r="C94" s="53">
        <v>91</v>
      </c>
      <c r="D94" s="35" t="s">
        <v>111</v>
      </c>
      <c r="E94" s="47" t="s">
        <v>206</v>
      </c>
      <c r="F94" s="47" t="s">
        <v>242</v>
      </c>
      <c r="G94" s="74">
        <v>152.54</v>
      </c>
      <c r="H94" s="18"/>
      <c r="I94" s="40">
        <f t="shared" si="2"/>
        <v>0</v>
      </c>
      <c r="J94" s="25" t="str">
        <f t="shared" si="3"/>
        <v>OK</v>
      </c>
      <c r="K94" s="78"/>
      <c r="L94" s="43"/>
      <c r="M94" s="43"/>
      <c r="N94" s="43"/>
      <c r="O94" s="43"/>
      <c r="P94" s="43"/>
      <c r="Q94" s="43"/>
      <c r="R94" s="43"/>
      <c r="S94" s="43"/>
      <c r="T94" s="43"/>
      <c r="U94" s="43"/>
      <c r="V94" s="43"/>
      <c r="W94" s="43"/>
      <c r="X94" s="43"/>
      <c r="Y94" s="43"/>
      <c r="Z94" s="43"/>
      <c r="AA94" s="43"/>
      <c r="AB94" s="43"/>
    </row>
    <row r="95" spans="1:28" ht="37">
      <c r="A95" s="49">
        <v>31</v>
      </c>
      <c r="B95" s="56" t="s">
        <v>33</v>
      </c>
      <c r="C95" s="54">
        <v>92</v>
      </c>
      <c r="D95" s="61" t="s">
        <v>112</v>
      </c>
      <c r="E95" s="46" t="s">
        <v>207</v>
      </c>
      <c r="F95" s="46" t="s">
        <v>17</v>
      </c>
      <c r="G95" s="72">
        <v>27.01</v>
      </c>
      <c r="H95" s="18"/>
      <c r="I95" s="40">
        <f t="shared" si="2"/>
        <v>0</v>
      </c>
      <c r="J95" s="25" t="str">
        <f t="shared" si="3"/>
        <v>OK</v>
      </c>
      <c r="K95" s="78"/>
      <c r="L95" s="43"/>
      <c r="M95" s="43"/>
      <c r="N95" s="43"/>
      <c r="O95" s="43"/>
      <c r="P95" s="43"/>
      <c r="Q95" s="43"/>
      <c r="R95" s="43"/>
      <c r="S95" s="43"/>
      <c r="T95" s="43"/>
      <c r="U95" s="43"/>
      <c r="V95" s="43"/>
      <c r="W95" s="43"/>
      <c r="X95" s="43"/>
      <c r="Y95" s="43"/>
      <c r="Z95" s="43"/>
      <c r="AA95" s="43"/>
      <c r="AB95" s="43"/>
    </row>
    <row r="96" spans="1:28" ht="58">
      <c r="A96" s="50">
        <v>32</v>
      </c>
      <c r="B96" s="59" t="s">
        <v>36</v>
      </c>
      <c r="C96" s="53">
        <v>93</v>
      </c>
      <c r="D96" s="35" t="s">
        <v>113</v>
      </c>
      <c r="E96" s="47" t="s">
        <v>208</v>
      </c>
      <c r="F96" s="47" t="s">
        <v>17</v>
      </c>
      <c r="G96" s="74">
        <v>360.9</v>
      </c>
      <c r="H96" s="18"/>
      <c r="I96" s="40">
        <f t="shared" si="2"/>
        <v>0</v>
      </c>
      <c r="J96" s="25" t="str">
        <f t="shared" si="3"/>
        <v>OK</v>
      </c>
      <c r="K96" s="78"/>
      <c r="L96" s="43"/>
      <c r="M96" s="43"/>
      <c r="N96" s="43"/>
      <c r="O96" s="43"/>
      <c r="P96" s="43"/>
      <c r="Q96" s="43"/>
      <c r="R96" s="43"/>
      <c r="S96" s="43"/>
      <c r="T96" s="43"/>
      <c r="U96" s="43"/>
      <c r="V96" s="43"/>
      <c r="W96" s="43"/>
      <c r="X96" s="43"/>
      <c r="Y96" s="43"/>
      <c r="Z96" s="43"/>
      <c r="AA96" s="43"/>
      <c r="AB96" s="43"/>
    </row>
    <row r="97" spans="1:28" ht="23.5">
      <c r="A97" s="238">
        <v>33</v>
      </c>
      <c r="B97" s="231" t="s">
        <v>37</v>
      </c>
      <c r="C97" s="51">
        <v>94</v>
      </c>
      <c r="D97" s="62" t="s">
        <v>114</v>
      </c>
      <c r="E97" s="18"/>
      <c r="F97" s="18" t="s">
        <v>17</v>
      </c>
      <c r="G97" s="73"/>
      <c r="H97" s="18"/>
      <c r="I97" s="40">
        <f t="shared" si="2"/>
        <v>0</v>
      </c>
      <c r="J97" s="25" t="str">
        <f t="shared" si="3"/>
        <v>OK</v>
      </c>
      <c r="K97" s="78"/>
      <c r="L97" s="43"/>
      <c r="M97" s="43"/>
      <c r="N97" s="43"/>
      <c r="O97" s="43"/>
      <c r="P97" s="43"/>
      <c r="Q97" s="43"/>
      <c r="R97" s="43"/>
      <c r="S97" s="43"/>
      <c r="T97" s="43"/>
      <c r="U97" s="43"/>
      <c r="V97" s="43"/>
      <c r="W97" s="43"/>
      <c r="X97" s="43"/>
      <c r="Y97" s="43"/>
      <c r="Z97" s="43"/>
      <c r="AA97" s="43"/>
      <c r="AB97" s="43"/>
    </row>
    <row r="98" spans="1:28" ht="29">
      <c r="A98" s="238"/>
      <c r="B98" s="231"/>
      <c r="C98" s="51">
        <v>95</v>
      </c>
      <c r="D98" s="62" t="s">
        <v>115</v>
      </c>
      <c r="E98" s="18"/>
      <c r="F98" s="18" t="s">
        <v>243</v>
      </c>
      <c r="G98" s="73"/>
      <c r="H98" s="18"/>
      <c r="I98" s="40">
        <f t="shared" si="2"/>
        <v>0</v>
      </c>
      <c r="J98" s="25" t="str">
        <f t="shared" si="3"/>
        <v>OK</v>
      </c>
      <c r="K98" s="78"/>
      <c r="L98" s="43"/>
      <c r="M98" s="43"/>
      <c r="N98" s="43"/>
      <c r="O98" s="43"/>
      <c r="P98" s="43"/>
      <c r="Q98" s="43"/>
      <c r="R98" s="43"/>
      <c r="S98" s="43"/>
      <c r="T98" s="43"/>
      <c r="U98" s="43"/>
      <c r="V98" s="43"/>
      <c r="W98" s="43"/>
      <c r="X98" s="43"/>
      <c r="Y98" s="43"/>
      <c r="Z98" s="43"/>
      <c r="AA98" s="43"/>
      <c r="AB98" s="43"/>
    </row>
    <row r="99" spans="1:28" ht="23.5">
      <c r="A99" s="238"/>
      <c r="B99" s="231"/>
      <c r="C99" s="51">
        <v>96</v>
      </c>
      <c r="D99" s="62" t="s">
        <v>116</v>
      </c>
      <c r="E99" s="18"/>
      <c r="F99" s="18" t="s">
        <v>244</v>
      </c>
      <c r="G99" s="73"/>
      <c r="H99" s="18"/>
      <c r="I99" s="40">
        <f t="shared" si="2"/>
        <v>0</v>
      </c>
      <c r="J99" s="25" t="str">
        <f t="shared" si="3"/>
        <v>OK</v>
      </c>
      <c r="K99" s="78"/>
      <c r="L99" s="43"/>
      <c r="M99" s="43"/>
      <c r="N99" s="43"/>
      <c r="O99" s="43"/>
      <c r="P99" s="43"/>
      <c r="Q99" s="43"/>
      <c r="R99" s="43"/>
      <c r="S99" s="43"/>
      <c r="T99" s="43"/>
      <c r="U99" s="43"/>
      <c r="V99" s="43"/>
      <c r="W99" s="43"/>
      <c r="X99" s="43"/>
      <c r="Y99" s="43"/>
      <c r="Z99" s="43"/>
      <c r="AA99" s="43"/>
      <c r="AB99" s="43"/>
    </row>
    <row r="100" spans="1:28" ht="23.5">
      <c r="A100" s="238"/>
      <c r="B100" s="231"/>
      <c r="C100" s="51">
        <v>97</v>
      </c>
      <c r="D100" s="62" t="s">
        <v>117</v>
      </c>
      <c r="E100" s="18"/>
      <c r="F100" s="18" t="s">
        <v>17</v>
      </c>
      <c r="G100" s="73"/>
      <c r="H100" s="18"/>
      <c r="I100" s="40">
        <f t="shared" si="2"/>
        <v>0</v>
      </c>
      <c r="J100" s="25" t="str">
        <f t="shared" si="3"/>
        <v>OK</v>
      </c>
      <c r="K100" s="78"/>
      <c r="L100" s="43"/>
      <c r="M100" s="43"/>
      <c r="N100" s="43"/>
      <c r="O100" s="43"/>
      <c r="P100" s="43"/>
      <c r="Q100" s="43"/>
      <c r="R100" s="43"/>
      <c r="S100" s="43"/>
      <c r="T100" s="43"/>
      <c r="U100" s="43"/>
      <c r="V100" s="43"/>
      <c r="W100" s="43"/>
      <c r="X100" s="43"/>
      <c r="Y100" s="43"/>
      <c r="Z100" s="43"/>
      <c r="AA100" s="43"/>
      <c r="AB100" s="43"/>
    </row>
    <row r="101" spans="1:28" ht="23.5">
      <c r="A101" s="238"/>
      <c r="B101" s="231"/>
      <c r="C101" s="51">
        <v>98</v>
      </c>
      <c r="D101" s="62" t="s">
        <v>118</v>
      </c>
      <c r="E101" s="18"/>
      <c r="F101" s="18" t="s">
        <v>17</v>
      </c>
      <c r="G101" s="73"/>
      <c r="H101" s="18"/>
      <c r="I101" s="40">
        <f t="shared" si="2"/>
        <v>0</v>
      </c>
      <c r="J101" s="25" t="str">
        <f t="shared" si="3"/>
        <v>OK</v>
      </c>
      <c r="K101" s="78"/>
      <c r="L101" s="43"/>
      <c r="M101" s="43"/>
      <c r="N101" s="43"/>
      <c r="O101" s="43"/>
      <c r="P101" s="43"/>
      <c r="Q101" s="43"/>
      <c r="R101" s="43"/>
      <c r="S101" s="43"/>
      <c r="T101" s="43"/>
      <c r="U101" s="43"/>
      <c r="V101" s="43"/>
      <c r="W101" s="43"/>
      <c r="X101" s="43"/>
      <c r="Y101" s="43"/>
      <c r="Z101" s="43"/>
      <c r="AA101" s="43"/>
      <c r="AB101" s="43"/>
    </row>
    <row r="102" spans="1:28" ht="43.5">
      <c r="A102" s="239">
        <v>34</v>
      </c>
      <c r="B102" s="232" t="s">
        <v>26</v>
      </c>
      <c r="C102" s="53">
        <v>99</v>
      </c>
      <c r="D102" s="35" t="s">
        <v>119</v>
      </c>
      <c r="E102" s="71" t="s">
        <v>209</v>
      </c>
      <c r="F102" s="47" t="s">
        <v>17</v>
      </c>
      <c r="G102" s="74">
        <v>25.85</v>
      </c>
      <c r="H102" s="18"/>
      <c r="I102" s="40">
        <f t="shared" si="2"/>
        <v>0</v>
      </c>
      <c r="J102" s="25" t="str">
        <f t="shared" si="3"/>
        <v>OK</v>
      </c>
      <c r="K102" s="78"/>
      <c r="L102" s="43"/>
      <c r="M102" s="43"/>
      <c r="N102" s="43"/>
      <c r="O102" s="43"/>
      <c r="P102" s="43"/>
      <c r="Q102" s="43"/>
      <c r="R102" s="43"/>
      <c r="S102" s="43"/>
      <c r="T102" s="43"/>
      <c r="U102" s="43"/>
      <c r="V102" s="43"/>
      <c r="W102" s="43"/>
      <c r="X102" s="43"/>
      <c r="Y102" s="43"/>
      <c r="Z102" s="43"/>
      <c r="AA102" s="43"/>
      <c r="AB102" s="43"/>
    </row>
    <row r="103" spans="1:28" ht="29">
      <c r="A103" s="239"/>
      <c r="B103" s="233"/>
      <c r="C103" s="53">
        <v>100</v>
      </c>
      <c r="D103" s="65" t="s">
        <v>120</v>
      </c>
      <c r="E103" s="71" t="s">
        <v>210</v>
      </c>
      <c r="F103" s="63" t="s">
        <v>245</v>
      </c>
      <c r="G103" s="74">
        <v>13.49</v>
      </c>
      <c r="H103" s="18">
        <f>5-1</f>
        <v>4</v>
      </c>
      <c r="I103" s="40">
        <f t="shared" si="2"/>
        <v>4</v>
      </c>
      <c r="J103" s="25" t="str">
        <f t="shared" si="3"/>
        <v>OK</v>
      </c>
      <c r="K103" s="78"/>
      <c r="L103" s="43"/>
      <c r="M103" s="43"/>
      <c r="N103" s="43"/>
      <c r="O103" s="43"/>
      <c r="P103" s="43"/>
      <c r="Q103" s="43"/>
      <c r="R103" s="43"/>
      <c r="S103" s="43"/>
      <c r="T103" s="43"/>
      <c r="U103" s="43"/>
      <c r="V103" s="43"/>
      <c r="W103" s="43"/>
      <c r="X103" s="43"/>
      <c r="Y103" s="43"/>
      <c r="Z103" s="43"/>
      <c r="AA103" s="43"/>
      <c r="AB103" s="43"/>
    </row>
    <row r="104" spans="1:28" ht="29">
      <c r="A104" s="239"/>
      <c r="B104" s="233"/>
      <c r="C104" s="53">
        <v>101</v>
      </c>
      <c r="D104" s="35" t="s">
        <v>121</v>
      </c>
      <c r="E104" s="47" t="e">
        <f>+E106+E105</f>
        <v>#VALUE!</v>
      </c>
      <c r="F104" s="47" t="s">
        <v>244</v>
      </c>
      <c r="G104" s="74">
        <v>3.02</v>
      </c>
      <c r="H104" s="18"/>
      <c r="I104" s="40">
        <f t="shared" si="2"/>
        <v>0</v>
      </c>
      <c r="J104" s="25" t="str">
        <f t="shared" si="3"/>
        <v>OK</v>
      </c>
      <c r="K104" s="78"/>
      <c r="L104" s="43"/>
      <c r="M104" s="43"/>
      <c r="N104" s="43"/>
      <c r="O104" s="43"/>
      <c r="P104" s="43"/>
      <c r="Q104" s="43"/>
      <c r="R104" s="43"/>
      <c r="S104" s="43"/>
      <c r="T104" s="43"/>
      <c r="U104" s="43"/>
      <c r="V104" s="43"/>
      <c r="W104" s="43"/>
      <c r="X104" s="43"/>
      <c r="Y104" s="43"/>
      <c r="Z104" s="43"/>
      <c r="AA104" s="43"/>
      <c r="AB104" s="43"/>
    </row>
    <row r="105" spans="1:28" ht="58">
      <c r="A105" s="239"/>
      <c r="B105" s="234"/>
      <c r="C105" s="53">
        <v>102</v>
      </c>
      <c r="D105" s="35" t="s">
        <v>122</v>
      </c>
      <c r="E105" s="47" t="s">
        <v>211</v>
      </c>
      <c r="F105" s="47" t="s">
        <v>17</v>
      </c>
      <c r="G105" s="74">
        <v>202</v>
      </c>
      <c r="H105" s="18"/>
      <c r="I105" s="40">
        <f t="shared" si="2"/>
        <v>0</v>
      </c>
      <c r="J105" s="25" t="str">
        <f t="shared" si="3"/>
        <v>OK</v>
      </c>
      <c r="K105" s="78"/>
      <c r="L105" s="43"/>
      <c r="M105" s="43"/>
      <c r="N105" s="43"/>
      <c r="O105" s="43"/>
      <c r="P105" s="43"/>
      <c r="Q105" s="43"/>
      <c r="R105" s="43"/>
      <c r="S105" s="43"/>
      <c r="T105" s="43"/>
      <c r="U105" s="43"/>
      <c r="V105" s="43"/>
      <c r="W105" s="43"/>
      <c r="X105" s="43"/>
      <c r="Y105" s="43"/>
      <c r="Z105" s="43"/>
      <c r="AA105" s="43"/>
      <c r="AB105" s="43"/>
    </row>
    <row r="106" spans="1:28" ht="23.5">
      <c r="A106" s="235">
        <v>35</v>
      </c>
      <c r="B106" s="223" t="s">
        <v>38</v>
      </c>
      <c r="C106" s="54">
        <v>103</v>
      </c>
      <c r="D106" s="61" t="s">
        <v>123</v>
      </c>
      <c r="E106" s="46" t="s">
        <v>212</v>
      </c>
      <c r="F106" s="46" t="s">
        <v>17</v>
      </c>
      <c r="G106" s="72">
        <v>109.5</v>
      </c>
      <c r="H106" s="18"/>
      <c r="I106" s="40">
        <f t="shared" si="2"/>
        <v>0</v>
      </c>
      <c r="J106" s="25" t="str">
        <f t="shared" si="3"/>
        <v>OK</v>
      </c>
      <c r="K106" s="78"/>
      <c r="L106" s="43"/>
      <c r="M106" s="43"/>
      <c r="N106" s="43"/>
      <c r="O106" s="43"/>
      <c r="P106" s="43"/>
      <c r="Q106" s="43"/>
      <c r="R106" s="43"/>
      <c r="S106" s="43"/>
      <c r="T106" s="43"/>
      <c r="U106" s="43"/>
      <c r="V106" s="43"/>
      <c r="W106" s="43"/>
      <c r="X106" s="43"/>
      <c r="Y106" s="43"/>
      <c r="Z106" s="43"/>
      <c r="AA106" s="43"/>
      <c r="AB106" s="43"/>
    </row>
    <row r="107" spans="1:28" ht="23.5">
      <c r="A107" s="235"/>
      <c r="B107" s="224"/>
      <c r="C107" s="54">
        <v>104</v>
      </c>
      <c r="D107" s="61" t="s">
        <v>123</v>
      </c>
      <c r="E107" s="46" t="s">
        <v>212</v>
      </c>
      <c r="F107" s="46" t="s">
        <v>17</v>
      </c>
      <c r="G107" s="72">
        <v>143.47999999999999</v>
      </c>
      <c r="H107" s="18"/>
      <c r="I107" s="40">
        <f t="shared" si="2"/>
        <v>0</v>
      </c>
      <c r="J107" s="25" t="str">
        <f t="shared" si="3"/>
        <v>OK</v>
      </c>
      <c r="K107" s="78"/>
      <c r="L107" s="43"/>
      <c r="M107" s="43"/>
      <c r="N107" s="43"/>
      <c r="O107" s="43"/>
      <c r="P107" s="43"/>
      <c r="Q107" s="43"/>
      <c r="R107" s="43"/>
      <c r="S107" s="43"/>
      <c r="T107" s="43"/>
      <c r="U107" s="43"/>
      <c r="V107" s="43"/>
      <c r="W107" s="43"/>
      <c r="X107" s="43"/>
      <c r="Y107" s="43"/>
      <c r="Z107" s="43"/>
      <c r="AA107" s="43"/>
      <c r="AB107" s="43"/>
    </row>
    <row r="108" spans="1:28" ht="58">
      <c r="A108" s="243">
        <v>36</v>
      </c>
      <c r="B108" s="225" t="s">
        <v>38</v>
      </c>
      <c r="C108" s="53">
        <v>105</v>
      </c>
      <c r="D108" s="35" t="s">
        <v>124</v>
      </c>
      <c r="E108" s="47" t="s">
        <v>213</v>
      </c>
      <c r="F108" s="47" t="s">
        <v>236</v>
      </c>
      <c r="G108" s="74">
        <v>34.39</v>
      </c>
      <c r="H108" s="18"/>
      <c r="I108" s="40">
        <f t="shared" si="2"/>
        <v>0</v>
      </c>
      <c r="J108" s="25" t="str">
        <f t="shared" si="3"/>
        <v>OK</v>
      </c>
      <c r="K108" s="78"/>
      <c r="L108" s="43"/>
      <c r="M108" s="43"/>
      <c r="N108" s="43"/>
      <c r="O108" s="43"/>
      <c r="P108" s="43"/>
      <c r="Q108" s="43"/>
      <c r="R108" s="43"/>
      <c r="S108" s="43"/>
      <c r="T108" s="43"/>
      <c r="U108" s="43"/>
      <c r="V108" s="43"/>
      <c r="W108" s="43"/>
      <c r="X108" s="43"/>
      <c r="Y108" s="43"/>
      <c r="Z108" s="43"/>
      <c r="AA108" s="43"/>
      <c r="AB108" s="43"/>
    </row>
    <row r="109" spans="1:28" ht="23.5">
      <c r="A109" s="243"/>
      <c r="B109" s="227"/>
      <c r="C109" s="53">
        <v>106</v>
      </c>
      <c r="D109" s="35" t="s">
        <v>124</v>
      </c>
      <c r="E109" s="47" t="s">
        <v>213</v>
      </c>
      <c r="F109" s="47"/>
      <c r="G109" s="74">
        <v>47.69</v>
      </c>
      <c r="H109" s="18"/>
      <c r="I109" s="40">
        <f t="shared" si="2"/>
        <v>0</v>
      </c>
      <c r="J109" s="25" t="str">
        <f t="shared" si="3"/>
        <v>OK</v>
      </c>
      <c r="K109" s="78"/>
      <c r="L109" s="43"/>
      <c r="M109" s="43"/>
      <c r="N109" s="43"/>
      <c r="O109" s="43"/>
      <c r="P109" s="43"/>
      <c r="Q109" s="43"/>
      <c r="R109" s="43"/>
      <c r="S109" s="43"/>
      <c r="T109" s="43"/>
      <c r="U109" s="43"/>
      <c r="V109" s="43"/>
      <c r="W109" s="43"/>
      <c r="X109" s="43"/>
      <c r="Y109" s="43"/>
      <c r="Z109" s="43"/>
      <c r="AA109" s="43"/>
      <c r="AB109" s="43"/>
    </row>
    <row r="110" spans="1:28" ht="29">
      <c r="A110" s="235">
        <v>37</v>
      </c>
      <c r="B110" s="223" t="s">
        <v>33</v>
      </c>
      <c r="C110" s="54">
        <v>107</v>
      </c>
      <c r="D110" s="61" t="s">
        <v>125</v>
      </c>
      <c r="E110" s="46" t="s">
        <v>214</v>
      </c>
      <c r="F110" s="46" t="s">
        <v>243</v>
      </c>
      <c r="G110" s="72">
        <v>110.5</v>
      </c>
      <c r="H110" s="18"/>
      <c r="I110" s="40">
        <f t="shared" si="2"/>
        <v>0</v>
      </c>
      <c r="J110" s="25" t="str">
        <f t="shared" si="3"/>
        <v>OK</v>
      </c>
      <c r="K110" s="78"/>
      <c r="L110" s="43"/>
      <c r="M110" s="43"/>
      <c r="N110" s="43"/>
      <c r="O110" s="43"/>
      <c r="P110" s="43"/>
      <c r="Q110" s="43"/>
      <c r="R110" s="43"/>
      <c r="S110" s="43"/>
      <c r="T110" s="43"/>
      <c r="U110" s="43"/>
      <c r="V110" s="43"/>
      <c r="W110" s="43"/>
      <c r="X110" s="43"/>
      <c r="Y110" s="43"/>
      <c r="Z110" s="43"/>
      <c r="AA110" s="43"/>
      <c r="AB110" s="43"/>
    </row>
    <row r="111" spans="1:28" ht="29">
      <c r="A111" s="235"/>
      <c r="B111" s="224"/>
      <c r="C111" s="54">
        <v>108</v>
      </c>
      <c r="D111" s="61" t="s">
        <v>126</v>
      </c>
      <c r="E111" s="46" t="s">
        <v>215</v>
      </c>
      <c r="F111" s="46" t="s">
        <v>243</v>
      </c>
      <c r="G111" s="72">
        <v>100.15</v>
      </c>
      <c r="H111" s="18"/>
      <c r="I111" s="40">
        <f t="shared" si="2"/>
        <v>0</v>
      </c>
      <c r="J111" s="25" t="str">
        <f t="shared" si="3"/>
        <v>OK</v>
      </c>
      <c r="K111" s="78"/>
      <c r="L111" s="43"/>
      <c r="M111" s="43"/>
      <c r="N111" s="43"/>
      <c r="O111" s="43"/>
      <c r="P111" s="43"/>
      <c r="Q111" s="43"/>
      <c r="R111" s="43"/>
      <c r="S111" s="43"/>
      <c r="T111" s="43"/>
      <c r="U111" s="43"/>
      <c r="V111" s="43"/>
      <c r="W111" s="43"/>
      <c r="X111" s="43"/>
      <c r="Y111" s="43"/>
      <c r="Z111" s="43"/>
      <c r="AA111" s="43"/>
      <c r="AB111" s="43"/>
    </row>
    <row r="112" spans="1:28" ht="43.5">
      <c r="A112" s="243">
        <v>38</v>
      </c>
      <c r="B112" s="225" t="s">
        <v>39</v>
      </c>
      <c r="C112" s="53">
        <v>109</v>
      </c>
      <c r="D112" s="35" t="s">
        <v>127</v>
      </c>
      <c r="E112" s="47" t="s">
        <v>216</v>
      </c>
      <c r="F112" s="47" t="s">
        <v>17</v>
      </c>
      <c r="G112" s="74">
        <v>44</v>
      </c>
      <c r="H112" s="18">
        <v>5</v>
      </c>
      <c r="I112" s="40">
        <f t="shared" si="2"/>
        <v>5</v>
      </c>
      <c r="J112" s="25" t="str">
        <f t="shared" si="3"/>
        <v>OK</v>
      </c>
      <c r="K112" s="78"/>
      <c r="L112" s="43"/>
      <c r="M112" s="43"/>
      <c r="N112" s="43"/>
      <c r="O112" s="43"/>
      <c r="P112" s="43"/>
      <c r="Q112" s="43"/>
      <c r="R112" s="43"/>
      <c r="S112" s="43"/>
      <c r="T112" s="43"/>
      <c r="U112" s="43"/>
      <c r="V112" s="43"/>
      <c r="W112" s="43"/>
      <c r="X112" s="43"/>
      <c r="Y112" s="43"/>
      <c r="Z112" s="43"/>
      <c r="AA112" s="43"/>
      <c r="AB112" s="43"/>
    </row>
    <row r="113" spans="1:28" ht="29">
      <c r="A113" s="243"/>
      <c r="B113" s="226"/>
      <c r="C113" s="53">
        <v>110</v>
      </c>
      <c r="D113" s="35" t="s">
        <v>128</v>
      </c>
      <c r="E113" s="47" t="s">
        <v>217</v>
      </c>
      <c r="F113" s="47" t="s">
        <v>17</v>
      </c>
      <c r="G113" s="74">
        <v>12.9</v>
      </c>
      <c r="H113" s="18"/>
      <c r="I113" s="40">
        <f t="shared" si="2"/>
        <v>0</v>
      </c>
      <c r="J113" s="25" t="str">
        <f t="shared" si="3"/>
        <v>OK</v>
      </c>
      <c r="K113" s="78"/>
      <c r="L113" s="43"/>
      <c r="M113" s="43"/>
      <c r="N113" s="43"/>
      <c r="O113" s="43"/>
      <c r="P113" s="43"/>
      <c r="Q113" s="43"/>
      <c r="R113" s="43"/>
      <c r="S113" s="43"/>
      <c r="T113" s="43"/>
      <c r="U113" s="43"/>
      <c r="V113" s="43"/>
      <c r="W113" s="43"/>
      <c r="X113" s="43"/>
      <c r="Y113" s="43"/>
      <c r="Z113" s="43"/>
      <c r="AA113" s="43"/>
      <c r="AB113" s="43"/>
    </row>
    <row r="114" spans="1:28" ht="29">
      <c r="A114" s="243"/>
      <c r="B114" s="226"/>
      <c r="C114" s="53">
        <v>111</v>
      </c>
      <c r="D114" s="35" t="s">
        <v>129</v>
      </c>
      <c r="E114" s="47" t="s">
        <v>217</v>
      </c>
      <c r="F114" s="47" t="s">
        <v>17</v>
      </c>
      <c r="G114" s="74">
        <v>35</v>
      </c>
      <c r="H114" s="18">
        <v>5</v>
      </c>
      <c r="I114" s="40">
        <f t="shared" si="2"/>
        <v>5</v>
      </c>
      <c r="J114" s="25" t="str">
        <f t="shared" si="3"/>
        <v>OK</v>
      </c>
      <c r="K114" s="78"/>
      <c r="L114" s="43"/>
      <c r="M114" s="43"/>
      <c r="N114" s="43"/>
      <c r="O114" s="43"/>
      <c r="P114" s="43"/>
      <c r="Q114" s="43"/>
      <c r="R114" s="43"/>
      <c r="S114" s="43"/>
      <c r="T114" s="43"/>
      <c r="U114" s="43"/>
      <c r="V114" s="43"/>
      <c r="W114" s="43"/>
      <c r="X114" s="43"/>
      <c r="Y114" s="43"/>
      <c r="Z114" s="43"/>
      <c r="AA114" s="43"/>
      <c r="AB114" s="43"/>
    </row>
    <row r="115" spans="1:28" ht="29">
      <c r="A115" s="243"/>
      <c r="B115" s="226"/>
      <c r="C115" s="53">
        <v>112</v>
      </c>
      <c r="D115" s="35" t="s">
        <v>130</v>
      </c>
      <c r="E115" s="47" t="s">
        <v>217</v>
      </c>
      <c r="F115" s="47" t="s">
        <v>17</v>
      </c>
      <c r="G115" s="74">
        <v>14.9</v>
      </c>
      <c r="H115" s="18"/>
      <c r="I115" s="40">
        <f t="shared" si="2"/>
        <v>0</v>
      </c>
      <c r="J115" s="25" t="str">
        <f t="shared" si="3"/>
        <v>OK</v>
      </c>
      <c r="K115" s="78"/>
      <c r="L115" s="43"/>
      <c r="M115" s="43"/>
      <c r="N115" s="43"/>
      <c r="O115" s="43"/>
      <c r="P115" s="43"/>
      <c r="Q115" s="43"/>
      <c r="R115" s="43"/>
      <c r="S115" s="43"/>
      <c r="T115" s="43"/>
      <c r="U115" s="43"/>
      <c r="V115" s="43"/>
      <c r="W115" s="43"/>
      <c r="X115" s="43"/>
      <c r="Y115" s="43"/>
      <c r="Z115" s="43"/>
      <c r="AA115" s="43"/>
      <c r="AB115" s="43"/>
    </row>
    <row r="116" spans="1:28" ht="29">
      <c r="A116" s="243"/>
      <c r="B116" s="227"/>
      <c r="C116" s="53">
        <v>113</v>
      </c>
      <c r="D116" s="35" t="s">
        <v>131</v>
      </c>
      <c r="E116" s="47" t="s">
        <v>217</v>
      </c>
      <c r="F116" s="47" t="s">
        <v>17</v>
      </c>
      <c r="G116" s="74">
        <v>34.799999999999997</v>
      </c>
      <c r="H116" s="18"/>
      <c r="I116" s="40">
        <f t="shared" si="2"/>
        <v>0</v>
      </c>
      <c r="J116" s="25" t="str">
        <f t="shared" si="3"/>
        <v>OK</v>
      </c>
      <c r="K116" s="78"/>
      <c r="L116" s="43"/>
      <c r="M116" s="43"/>
      <c r="N116" s="43"/>
      <c r="O116" s="43"/>
      <c r="P116" s="43"/>
      <c r="Q116" s="43"/>
      <c r="R116" s="43"/>
      <c r="S116" s="43"/>
      <c r="T116" s="43"/>
      <c r="U116" s="43"/>
      <c r="V116" s="43"/>
      <c r="W116" s="43"/>
      <c r="X116" s="43"/>
      <c r="Y116" s="43"/>
      <c r="Z116" s="43"/>
      <c r="AA116" s="43"/>
      <c r="AB116" s="43"/>
    </row>
    <row r="117" spans="1:28" ht="23.5">
      <c r="A117" s="235">
        <v>39</v>
      </c>
      <c r="B117" s="223" t="s">
        <v>30</v>
      </c>
      <c r="C117" s="54">
        <v>114</v>
      </c>
      <c r="D117" s="61" t="s">
        <v>132</v>
      </c>
      <c r="E117" s="46" t="s">
        <v>218</v>
      </c>
      <c r="F117" s="46" t="s">
        <v>17</v>
      </c>
      <c r="G117" s="72">
        <v>119.09</v>
      </c>
      <c r="H117" s="18"/>
      <c r="I117" s="40">
        <f t="shared" si="2"/>
        <v>0</v>
      </c>
      <c r="J117" s="25" t="str">
        <f t="shared" si="3"/>
        <v>OK</v>
      </c>
      <c r="K117" s="78"/>
      <c r="L117" s="43"/>
      <c r="M117" s="43"/>
      <c r="N117" s="43"/>
      <c r="O117" s="43"/>
      <c r="P117" s="43"/>
      <c r="Q117" s="43"/>
      <c r="R117" s="43"/>
      <c r="S117" s="43"/>
      <c r="T117" s="43"/>
      <c r="U117" s="43"/>
      <c r="V117" s="43"/>
      <c r="W117" s="43"/>
      <c r="X117" s="43"/>
      <c r="Y117" s="43"/>
      <c r="Z117" s="43"/>
      <c r="AA117" s="43"/>
      <c r="AB117" s="43"/>
    </row>
    <row r="118" spans="1:28" ht="23.5">
      <c r="A118" s="235"/>
      <c r="B118" s="228"/>
      <c r="C118" s="54">
        <v>115</v>
      </c>
      <c r="D118" s="61" t="s">
        <v>132</v>
      </c>
      <c r="E118" s="46" t="s">
        <v>219</v>
      </c>
      <c r="F118" s="46" t="s">
        <v>17</v>
      </c>
      <c r="G118" s="72">
        <v>119.09</v>
      </c>
      <c r="H118" s="18"/>
      <c r="I118" s="40">
        <f t="shared" si="2"/>
        <v>0</v>
      </c>
      <c r="J118" s="25" t="str">
        <f t="shared" si="3"/>
        <v>OK</v>
      </c>
      <c r="K118" s="78"/>
      <c r="L118" s="43"/>
      <c r="M118" s="43"/>
      <c r="N118" s="43"/>
      <c r="O118" s="43"/>
      <c r="P118" s="43"/>
      <c r="Q118" s="43"/>
      <c r="R118" s="43"/>
      <c r="S118" s="43"/>
      <c r="T118" s="43"/>
      <c r="U118" s="43"/>
      <c r="V118" s="43"/>
      <c r="W118" s="43"/>
      <c r="X118" s="43"/>
      <c r="Y118" s="43"/>
      <c r="Z118" s="43"/>
      <c r="AA118" s="43"/>
      <c r="AB118" s="43"/>
    </row>
    <row r="119" spans="1:28" ht="23.5">
      <c r="A119" s="235"/>
      <c r="B119" s="228"/>
      <c r="C119" s="54">
        <v>116</v>
      </c>
      <c r="D119" s="61" t="s">
        <v>133</v>
      </c>
      <c r="E119" s="46" t="s">
        <v>220</v>
      </c>
      <c r="F119" s="46" t="s">
        <v>17</v>
      </c>
      <c r="G119" s="72">
        <v>25.52</v>
      </c>
      <c r="H119" s="18"/>
      <c r="I119" s="40">
        <f t="shared" si="2"/>
        <v>0</v>
      </c>
      <c r="J119" s="25" t="str">
        <f t="shared" si="3"/>
        <v>OK</v>
      </c>
      <c r="K119" s="78"/>
      <c r="L119" s="43"/>
      <c r="M119" s="43"/>
      <c r="N119" s="43"/>
      <c r="O119" s="43"/>
      <c r="P119" s="43"/>
      <c r="Q119" s="43"/>
      <c r="R119" s="43"/>
      <c r="S119" s="43"/>
      <c r="T119" s="43"/>
      <c r="U119" s="43"/>
      <c r="V119" s="43"/>
      <c r="W119" s="43"/>
      <c r="X119" s="43"/>
      <c r="Y119" s="43"/>
      <c r="Z119" s="43"/>
      <c r="AA119" s="43"/>
      <c r="AB119" s="43"/>
    </row>
    <row r="120" spans="1:28" ht="23.5">
      <c r="A120" s="235"/>
      <c r="B120" s="224"/>
      <c r="C120" s="54">
        <v>117</v>
      </c>
      <c r="D120" s="61" t="s">
        <v>133</v>
      </c>
      <c r="E120" s="46" t="s">
        <v>221</v>
      </c>
      <c r="F120" s="46" t="s">
        <v>17</v>
      </c>
      <c r="G120" s="72">
        <v>27.23</v>
      </c>
      <c r="H120" s="18"/>
      <c r="I120" s="40">
        <f t="shared" si="2"/>
        <v>0</v>
      </c>
      <c r="J120" s="25" t="str">
        <f t="shared" si="3"/>
        <v>OK</v>
      </c>
      <c r="K120" s="78"/>
      <c r="L120" s="43"/>
      <c r="M120" s="43"/>
      <c r="N120" s="43"/>
      <c r="O120" s="43"/>
      <c r="P120" s="43"/>
      <c r="Q120" s="43"/>
      <c r="R120" s="43"/>
      <c r="S120" s="43"/>
      <c r="T120" s="43"/>
      <c r="U120" s="43"/>
      <c r="V120" s="43"/>
      <c r="W120" s="43"/>
      <c r="X120" s="43"/>
      <c r="Y120" s="43"/>
      <c r="Z120" s="43"/>
      <c r="AA120" s="43"/>
      <c r="AB120" s="43"/>
    </row>
    <row r="121" spans="1:28" ht="29">
      <c r="A121" s="243">
        <v>40</v>
      </c>
      <c r="B121" s="225" t="s">
        <v>39</v>
      </c>
      <c r="C121" s="53">
        <v>118</v>
      </c>
      <c r="D121" s="35" t="s">
        <v>134</v>
      </c>
      <c r="E121" s="47" t="s">
        <v>222</v>
      </c>
      <c r="F121" s="47" t="s">
        <v>17</v>
      </c>
      <c r="G121" s="74">
        <v>1585</v>
      </c>
      <c r="H121" s="18"/>
      <c r="I121" s="40">
        <f t="shared" si="2"/>
        <v>0</v>
      </c>
      <c r="J121" s="25" t="str">
        <f t="shared" si="3"/>
        <v>OK</v>
      </c>
      <c r="K121" s="78"/>
      <c r="L121" s="43"/>
      <c r="M121" s="43"/>
      <c r="N121" s="43"/>
      <c r="O121" s="43"/>
      <c r="P121" s="43"/>
      <c r="Q121" s="43"/>
      <c r="R121" s="43"/>
      <c r="S121" s="43"/>
      <c r="T121" s="43"/>
      <c r="U121" s="43"/>
      <c r="V121" s="43"/>
      <c r="W121" s="43"/>
      <c r="X121" s="43"/>
      <c r="Y121" s="43"/>
      <c r="Z121" s="43"/>
      <c r="AA121" s="43"/>
      <c r="AB121" s="43"/>
    </row>
    <row r="122" spans="1:28" ht="29">
      <c r="A122" s="243"/>
      <c r="B122" s="226"/>
      <c r="C122" s="53">
        <v>119</v>
      </c>
      <c r="D122" s="35" t="s">
        <v>135</v>
      </c>
      <c r="E122" s="47" t="s">
        <v>222</v>
      </c>
      <c r="F122" s="47" t="s">
        <v>17</v>
      </c>
      <c r="G122" s="74">
        <v>1040</v>
      </c>
      <c r="H122" s="18"/>
      <c r="I122" s="40">
        <f t="shared" si="2"/>
        <v>0</v>
      </c>
      <c r="J122" s="25" t="str">
        <f t="shared" si="3"/>
        <v>OK</v>
      </c>
      <c r="K122" s="78"/>
      <c r="L122" s="43"/>
      <c r="M122" s="43"/>
      <c r="N122" s="43"/>
      <c r="O122" s="43"/>
      <c r="P122" s="43"/>
      <c r="Q122" s="43"/>
      <c r="R122" s="43"/>
      <c r="S122" s="43"/>
      <c r="T122" s="43"/>
      <c r="U122" s="43"/>
      <c r="V122" s="43"/>
      <c r="W122" s="43"/>
      <c r="X122" s="43"/>
      <c r="Y122" s="43"/>
      <c r="Z122" s="43"/>
      <c r="AA122" s="43"/>
      <c r="AB122" s="43"/>
    </row>
    <row r="123" spans="1:28" ht="29">
      <c r="A123" s="243"/>
      <c r="B123" s="227"/>
      <c r="C123" s="53">
        <v>120</v>
      </c>
      <c r="D123" s="35" t="s">
        <v>136</v>
      </c>
      <c r="E123" s="47" t="s">
        <v>223</v>
      </c>
      <c r="F123" s="47" t="s">
        <v>17</v>
      </c>
      <c r="G123" s="74">
        <v>111</v>
      </c>
      <c r="H123" s="18"/>
      <c r="I123" s="40">
        <f t="shared" si="2"/>
        <v>0</v>
      </c>
      <c r="J123" s="25" t="str">
        <f t="shared" si="3"/>
        <v>OK</v>
      </c>
      <c r="K123" s="78"/>
      <c r="L123" s="43"/>
      <c r="M123" s="43"/>
      <c r="N123" s="43"/>
      <c r="O123" s="43"/>
      <c r="P123" s="43"/>
      <c r="Q123" s="43"/>
      <c r="R123" s="43"/>
      <c r="S123" s="43"/>
      <c r="T123" s="43"/>
      <c r="U123" s="43"/>
      <c r="V123" s="43"/>
      <c r="W123" s="43"/>
      <c r="X123" s="43"/>
      <c r="Y123" s="43"/>
      <c r="Z123" s="43"/>
      <c r="AA123" s="43"/>
      <c r="AB123" s="43"/>
    </row>
    <row r="124" spans="1:28" ht="92.5">
      <c r="A124" s="52">
        <v>41</v>
      </c>
      <c r="B124" s="60" t="s">
        <v>40</v>
      </c>
      <c r="C124" s="54">
        <v>121</v>
      </c>
      <c r="D124" s="66" t="s">
        <v>137</v>
      </c>
      <c r="E124" s="45" t="s">
        <v>224</v>
      </c>
      <c r="F124" s="46" t="s">
        <v>17</v>
      </c>
      <c r="G124" s="75">
        <v>192.51</v>
      </c>
      <c r="H124" s="18">
        <v>1</v>
      </c>
      <c r="I124" s="40">
        <f t="shared" si="2"/>
        <v>1</v>
      </c>
      <c r="J124" s="25" t="str">
        <f t="shared" si="3"/>
        <v>OK</v>
      </c>
      <c r="K124" s="78"/>
      <c r="L124" s="43"/>
      <c r="M124" s="43"/>
      <c r="N124" s="43"/>
      <c r="O124" s="43"/>
      <c r="P124" s="43"/>
      <c r="Q124" s="43"/>
      <c r="R124" s="43"/>
      <c r="S124" s="43"/>
      <c r="T124" s="43"/>
      <c r="U124" s="43"/>
      <c r="V124" s="43"/>
      <c r="W124" s="43"/>
      <c r="X124" s="43"/>
      <c r="Y124" s="43"/>
      <c r="Z124" s="43"/>
      <c r="AA124" s="43"/>
      <c r="AB124" s="43"/>
    </row>
    <row r="125" spans="1:28" ht="92.5">
      <c r="A125" s="53">
        <v>42</v>
      </c>
      <c r="B125" s="58" t="s">
        <v>41</v>
      </c>
      <c r="C125" s="53">
        <v>122</v>
      </c>
      <c r="D125" s="67" t="s">
        <v>138</v>
      </c>
      <c r="E125" s="44" t="s">
        <v>225</v>
      </c>
      <c r="F125" s="47" t="s">
        <v>17</v>
      </c>
      <c r="G125" s="76">
        <v>25.01</v>
      </c>
      <c r="H125" s="18"/>
      <c r="I125" s="40">
        <f t="shared" si="2"/>
        <v>0</v>
      </c>
      <c r="J125" s="25" t="str">
        <f t="shared" si="3"/>
        <v>OK</v>
      </c>
      <c r="K125" s="78"/>
      <c r="L125" s="43"/>
      <c r="M125" s="43"/>
      <c r="N125" s="43"/>
      <c r="O125" s="43"/>
      <c r="P125" s="43"/>
      <c r="Q125" s="43"/>
      <c r="R125" s="43"/>
      <c r="S125" s="43"/>
      <c r="T125" s="43"/>
      <c r="U125" s="43"/>
      <c r="V125" s="43"/>
      <c r="W125" s="43"/>
      <c r="X125" s="43"/>
      <c r="Y125" s="43"/>
      <c r="Z125" s="43"/>
      <c r="AA125" s="43"/>
      <c r="AB125" s="43"/>
    </row>
    <row r="126" spans="1:28" ht="23.5">
      <c r="A126" s="51">
        <v>43</v>
      </c>
      <c r="B126" s="55" t="s">
        <v>37</v>
      </c>
      <c r="C126" s="51">
        <v>123</v>
      </c>
      <c r="D126" s="62" t="s">
        <v>139</v>
      </c>
      <c r="E126" s="62"/>
      <c r="F126" s="18" t="s">
        <v>246</v>
      </c>
      <c r="G126" s="73"/>
      <c r="H126" s="18">
        <v>1</v>
      </c>
      <c r="I126" s="40">
        <f t="shared" si="2"/>
        <v>1</v>
      </c>
      <c r="J126" s="25" t="str">
        <f t="shared" si="3"/>
        <v>OK</v>
      </c>
      <c r="K126" s="78"/>
      <c r="L126" s="43"/>
      <c r="M126" s="43"/>
      <c r="N126" s="43"/>
      <c r="O126" s="43"/>
      <c r="P126" s="43"/>
      <c r="Q126" s="43"/>
      <c r="R126" s="43"/>
      <c r="S126" s="43"/>
      <c r="T126" s="43"/>
      <c r="U126" s="43"/>
      <c r="V126" s="43"/>
      <c r="W126" s="43"/>
      <c r="X126" s="43"/>
      <c r="Y126" s="43"/>
      <c r="Z126" s="43"/>
      <c r="AA126" s="43"/>
      <c r="AB126" s="43"/>
    </row>
    <row r="127" spans="1:28" ht="23.5">
      <c r="A127" s="51">
        <v>44</v>
      </c>
      <c r="B127" s="55" t="s">
        <v>37</v>
      </c>
      <c r="C127" s="51">
        <v>124</v>
      </c>
      <c r="D127" s="62" t="s">
        <v>140</v>
      </c>
      <c r="E127" s="62"/>
      <c r="F127" s="18"/>
      <c r="G127" s="73"/>
      <c r="H127" s="18"/>
      <c r="I127" s="40">
        <f t="shared" si="2"/>
        <v>0</v>
      </c>
      <c r="J127" s="25" t="str">
        <f t="shared" si="3"/>
        <v>OK</v>
      </c>
      <c r="K127" s="78"/>
      <c r="L127" s="43"/>
      <c r="M127" s="43"/>
      <c r="N127" s="43"/>
      <c r="O127" s="43"/>
      <c r="P127" s="43"/>
      <c r="Q127" s="43"/>
      <c r="R127" s="43"/>
      <c r="S127" s="43"/>
      <c r="T127" s="43"/>
      <c r="U127" s="43"/>
      <c r="V127" s="43"/>
      <c r="W127" s="43"/>
      <c r="X127" s="43"/>
      <c r="Y127" s="43"/>
      <c r="Z127" s="43"/>
      <c r="AA127" s="43"/>
      <c r="AB127" s="43"/>
    </row>
    <row r="128" spans="1:28" ht="23.5">
      <c r="A128" s="51">
        <v>45</v>
      </c>
      <c r="B128" s="55" t="s">
        <v>37</v>
      </c>
      <c r="C128" s="51">
        <v>125</v>
      </c>
      <c r="D128" s="62" t="s">
        <v>141</v>
      </c>
      <c r="E128" s="62"/>
      <c r="F128" s="18"/>
      <c r="G128" s="73"/>
      <c r="H128" s="18"/>
      <c r="I128" s="40">
        <f t="shared" si="2"/>
        <v>0</v>
      </c>
      <c r="J128" s="25" t="str">
        <f t="shared" si="3"/>
        <v>OK</v>
      </c>
      <c r="K128" s="78"/>
      <c r="L128" s="43"/>
      <c r="M128" s="43"/>
      <c r="N128" s="43"/>
      <c r="O128" s="43"/>
      <c r="P128" s="43"/>
      <c r="Q128" s="43"/>
      <c r="R128" s="43"/>
      <c r="S128" s="43"/>
      <c r="T128" s="43"/>
      <c r="U128" s="43"/>
      <c r="V128" s="43"/>
      <c r="W128" s="43"/>
      <c r="X128" s="43"/>
      <c r="Y128" s="43"/>
      <c r="Z128" s="43"/>
      <c r="AA128" s="43"/>
      <c r="AB128" s="43"/>
    </row>
    <row r="129" spans="1:28" ht="23.5">
      <c r="A129" s="51">
        <v>46</v>
      </c>
      <c r="B129" s="55" t="s">
        <v>37</v>
      </c>
      <c r="C129" s="51">
        <v>126</v>
      </c>
      <c r="D129" s="62" t="s">
        <v>142</v>
      </c>
      <c r="E129" s="62"/>
      <c r="F129" s="18"/>
      <c r="G129" s="73"/>
      <c r="H129" s="18"/>
      <c r="I129" s="40">
        <f t="shared" si="2"/>
        <v>0</v>
      </c>
      <c r="J129" s="25" t="str">
        <f t="shared" si="3"/>
        <v>OK</v>
      </c>
      <c r="K129" s="78"/>
      <c r="L129" s="43"/>
      <c r="M129" s="43"/>
      <c r="N129" s="43"/>
      <c r="O129" s="43"/>
      <c r="P129" s="43"/>
      <c r="Q129" s="43"/>
      <c r="R129" s="43"/>
      <c r="S129" s="43"/>
      <c r="T129" s="43"/>
      <c r="U129" s="43"/>
      <c r="V129" s="43"/>
      <c r="W129" s="43"/>
      <c r="X129" s="43"/>
      <c r="Y129" s="43"/>
      <c r="Z129" s="43"/>
      <c r="AA129" s="43"/>
      <c r="AB129" s="43"/>
    </row>
    <row r="130" spans="1:28" ht="29">
      <c r="A130" s="235">
        <v>47</v>
      </c>
      <c r="B130" s="223" t="s">
        <v>42</v>
      </c>
      <c r="C130" s="54">
        <v>127</v>
      </c>
      <c r="D130" s="61" t="s">
        <v>143</v>
      </c>
      <c r="E130" s="61" t="s">
        <v>226</v>
      </c>
      <c r="F130" s="46"/>
      <c r="G130" s="72">
        <v>3245.49</v>
      </c>
      <c r="H130" s="18"/>
      <c r="I130" s="40">
        <f t="shared" si="2"/>
        <v>0</v>
      </c>
      <c r="J130" s="25" t="str">
        <f t="shared" si="3"/>
        <v>OK</v>
      </c>
      <c r="K130" s="78"/>
      <c r="L130" s="43"/>
      <c r="M130" s="43"/>
      <c r="N130" s="43"/>
      <c r="O130" s="43"/>
      <c r="P130" s="43"/>
      <c r="Q130" s="43"/>
      <c r="R130" s="43"/>
      <c r="S130" s="43"/>
      <c r="T130" s="43"/>
      <c r="U130" s="43"/>
      <c r="V130" s="43"/>
      <c r="W130" s="43"/>
      <c r="X130" s="43"/>
      <c r="Y130" s="43"/>
      <c r="Z130" s="43"/>
      <c r="AA130" s="43"/>
      <c r="AB130" s="43"/>
    </row>
    <row r="131" spans="1:28" ht="23.5">
      <c r="A131" s="235"/>
      <c r="B131" s="224"/>
      <c r="C131" s="54">
        <v>128</v>
      </c>
      <c r="D131" s="61" t="s">
        <v>144</v>
      </c>
      <c r="E131" s="61" t="s">
        <v>227</v>
      </c>
      <c r="F131" s="46" t="s">
        <v>247</v>
      </c>
      <c r="G131" s="72">
        <v>1054.19</v>
      </c>
      <c r="H131" s="18"/>
      <c r="I131" s="40">
        <f t="shared" si="2"/>
        <v>0</v>
      </c>
      <c r="J131" s="25" t="str">
        <f t="shared" si="3"/>
        <v>OK</v>
      </c>
      <c r="K131" s="78"/>
      <c r="L131" s="43"/>
      <c r="M131" s="43"/>
      <c r="N131" s="43"/>
      <c r="O131" s="43"/>
      <c r="P131" s="43"/>
      <c r="Q131" s="43"/>
      <c r="R131" s="43"/>
      <c r="S131" s="43"/>
      <c r="T131" s="43"/>
      <c r="U131" s="43"/>
      <c r="V131" s="43"/>
      <c r="W131" s="43"/>
      <c r="X131" s="43"/>
      <c r="Y131" s="43"/>
      <c r="Z131" s="43"/>
      <c r="AA131" s="43"/>
      <c r="AB131" s="43"/>
    </row>
    <row r="132" spans="1:28" ht="43.5">
      <c r="A132" s="51">
        <v>48</v>
      </c>
      <c r="B132" s="55" t="s">
        <v>37</v>
      </c>
      <c r="C132" s="51">
        <v>129</v>
      </c>
      <c r="D132" s="62" t="s">
        <v>145</v>
      </c>
      <c r="E132" s="62"/>
      <c r="F132" s="18" t="s">
        <v>21</v>
      </c>
      <c r="G132" s="73"/>
      <c r="H132" s="18"/>
      <c r="I132" s="40">
        <f>H132-(SUM(K132:AB132))</f>
        <v>0</v>
      </c>
      <c r="J132" s="25" t="str">
        <f t="shared" si="3"/>
        <v>OK</v>
      </c>
      <c r="K132" s="78"/>
      <c r="L132" s="43"/>
      <c r="M132" s="43"/>
      <c r="N132" s="43"/>
      <c r="O132" s="43"/>
      <c r="P132" s="43"/>
      <c r="Q132" s="43"/>
      <c r="R132" s="43"/>
      <c r="S132" s="43"/>
      <c r="T132" s="43"/>
      <c r="U132" s="43"/>
      <c r="V132" s="43"/>
      <c r="W132" s="43"/>
      <c r="X132" s="43"/>
      <c r="Y132" s="43"/>
      <c r="Z132" s="43"/>
      <c r="AA132" s="43"/>
      <c r="AB132" s="43"/>
    </row>
    <row r="133" spans="1:28">
      <c r="H133" s="4">
        <f>SUM(H4:H132)</f>
        <v>188</v>
      </c>
      <c r="I133" s="4">
        <f>SUM(I4:I132)</f>
        <v>158</v>
      </c>
      <c r="K133" s="123">
        <f>SUMPRODUCT($G$4:$G$132,K4:K132)</f>
        <v>462.3</v>
      </c>
      <c r="L133" s="123">
        <f t="shared" ref="L133:AB133" si="4">SUMPRODUCT($G$4:$G$132,L4:L132)</f>
        <v>0</v>
      </c>
      <c r="M133" s="123">
        <f t="shared" si="4"/>
        <v>0</v>
      </c>
      <c r="N133" s="123">
        <f t="shared" si="4"/>
        <v>0</v>
      </c>
      <c r="O133" s="123">
        <f t="shared" si="4"/>
        <v>0</v>
      </c>
      <c r="P133" s="123">
        <f t="shared" si="4"/>
        <v>0</v>
      </c>
      <c r="Q133" s="123">
        <f t="shared" si="4"/>
        <v>0</v>
      </c>
      <c r="R133" s="123">
        <f t="shared" si="4"/>
        <v>0</v>
      </c>
      <c r="S133" s="123">
        <f t="shared" si="4"/>
        <v>0</v>
      </c>
      <c r="T133" s="123">
        <f t="shared" si="4"/>
        <v>0</v>
      </c>
      <c r="U133" s="123">
        <f t="shared" si="4"/>
        <v>0</v>
      </c>
      <c r="V133" s="123">
        <f t="shared" si="4"/>
        <v>0</v>
      </c>
      <c r="W133" s="123">
        <f t="shared" si="4"/>
        <v>0</v>
      </c>
      <c r="X133" s="123">
        <f t="shared" si="4"/>
        <v>0</v>
      </c>
      <c r="Y133" s="123">
        <f t="shared" si="4"/>
        <v>0</v>
      </c>
      <c r="Z133" s="123">
        <f t="shared" si="4"/>
        <v>0</v>
      </c>
      <c r="AA133" s="123">
        <f t="shared" si="4"/>
        <v>0</v>
      </c>
      <c r="AB133" s="123">
        <f t="shared" si="4"/>
        <v>0</v>
      </c>
    </row>
  </sheetData>
  <mergeCells count="82">
    <mergeCell ref="R1:R2"/>
    <mergeCell ref="S1:S2"/>
    <mergeCell ref="A1:C1"/>
    <mergeCell ref="D1:G1"/>
    <mergeCell ref="H1:J1"/>
    <mergeCell ref="L1:L2"/>
    <mergeCell ref="M1:M2"/>
    <mergeCell ref="K1:K2"/>
    <mergeCell ref="Z1:Z2"/>
    <mergeCell ref="AA1:AA2"/>
    <mergeCell ref="AB1:AB2"/>
    <mergeCell ref="A2:J2"/>
    <mergeCell ref="A4:A6"/>
    <mergeCell ref="B4:B6"/>
    <mergeCell ref="T1:T2"/>
    <mergeCell ref="U1:U2"/>
    <mergeCell ref="V1:V2"/>
    <mergeCell ref="W1:W2"/>
    <mergeCell ref="X1:X2"/>
    <mergeCell ref="Y1:Y2"/>
    <mergeCell ref="N1:N2"/>
    <mergeCell ref="O1:O2"/>
    <mergeCell ref="P1:P2"/>
    <mergeCell ref="Q1:Q2"/>
    <mergeCell ref="A9:A10"/>
    <mergeCell ref="B9:B10"/>
    <mergeCell ref="A11:A17"/>
    <mergeCell ref="B11:B17"/>
    <mergeCell ref="A19:A21"/>
    <mergeCell ref="B19:B21"/>
    <mergeCell ref="A22:A24"/>
    <mergeCell ref="B22:B24"/>
    <mergeCell ref="A25:A32"/>
    <mergeCell ref="B25:B32"/>
    <mergeCell ref="A34:A44"/>
    <mergeCell ref="B34:B44"/>
    <mergeCell ref="A45:A48"/>
    <mergeCell ref="B45:B48"/>
    <mergeCell ref="A49:A52"/>
    <mergeCell ref="B49:B52"/>
    <mergeCell ref="A53:A54"/>
    <mergeCell ref="B53:B54"/>
    <mergeCell ref="A55:A58"/>
    <mergeCell ref="B55:B58"/>
    <mergeCell ref="A59:A61"/>
    <mergeCell ref="B59:B61"/>
    <mergeCell ref="A62:A64"/>
    <mergeCell ref="B62:B64"/>
    <mergeCell ref="A66:A70"/>
    <mergeCell ref="B66:B70"/>
    <mergeCell ref="A71:A74"/>
    <mergeCell ref="B71:B74"/>
    <mergeCell ref="A76:A79"/>
    <mergeCell ref="B76:B79"/>
    <mergeCell ref="A83:A84"/>
    <mergeCell ref="B83:B84"/>
    <mergeCell ref="A85:A86"/>
    <mergeCell ref="B85:B86"/>
    <mergeCell ref="A87:A88"/>
    <mergeCell ref="B87:B88"/>
    <mergeCell ref="A89:A90"/>
    <mergeCell ref="B89:B90"/>
    <mergeCell ref="A91:A94"/>
    <mergeCell ref="B91:B94"/>
    <mergeCell ref="A97:A101"/>
    <mergeCell ref="B97:B101"/>
    <mergeCell ref="A102:A105"/>
    <mergeCell ref="B102:B105"/>
    <mergeCell ref="A106:A107"/>
    <mergeCell ref="B106:B107"/>
    <mergeCell ref="A108:A109"/>
    <mergeCell ref="B108:B109"/>
    <mergeCell ref="A121:A123"/>
    <mergeCell ref="B121:B123"/>
    <mergeCell ref="A130:A131"/>
    <mergeCell ref="B130:B131"/>
    <mergeCell ref="A110:A111"/>
    <mergeCell ref="B110:B111"/>
    <mergeCell ref="A112:A116"/>
    <mergeCell ref="B112:B116"/>
    <mergeCell ref="A117:A120"/>
    <mergeCell ref="B117:B120"/>
  </mergeCells>
  <conditionalFormatting sqref="U4:AB132 R5:T132 L4:Q132 K5:K132">
    <cfRule type="cellIs" dxfId="134" priority="7" stopIfTrue="1" operator="greaterThan">
      <formula>0</formula>
    </cfRule>
    <cfRule type="cellIs" dxfId="133" priority="8" stopIfTrue="1" operator="greaterThan">
      <formula>0</formula>
    </cfRule>
    <cfRule type="cellIs" dxfId="132" priority="9" stopIfTrue="1" operator="greaterThan">
      <formula>0</formula>
    </cfRule>
  </conditionalFormatting>
  <conditionalFormatting sqref="R4:T4">
    <cfRule type="cellIs" dxfId="131" priority="4" stopIfTrue="1" operator="greaterThan">
      <formula>0</formula>
    </cfRule>
    <cfRule type="cellIs" dxfId="130" priority="5" stopIfTrue="1" operator="greaterThan">
      <formula>0</formula>
    </cfRule>
    <cfRule type="cellIs" dxfId="129" priority="6" stopIfTrue="1" operator="greaterThan">
      <formula>0</formula>
    </cfRule>
  </conditionalFormatting>
  <conditionalFormatting sqref="K4">
    <cfRule type="cellIs" dxfId="128" priority="1" stopIfTrue="1" operator="greaterThan">
      <formula>0</formula>
    </cfRule>
    <cfRule type="cellIs" dxfId="127" priority="2" stopIfTrue="1" operator="greaterThan">
      <formula>0</formula>
    </cfRule>
    <cfRule type="cellIs" dxfId="126" priority="3" stopIfTrue="1" operator="greaterThan">
      <formula>0</formula>
    </cfRule>
  </conditionalFormatting>
  <pageMargins left="0.511811024" right="0.511811024" top="0.78740157499999996" bottom="0.78740157499999996" header="0.31496062000000002" footer="0.31496062000000002"/>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AB4FB-0E57-413E-905D-AB1A3C1BD2FF}">
  <sheetPr>
    <tabColor rgb="FF92D050"/>
  </sheetPr>
  <dimension ref="A1:BD133"/>
  <sheetViews>
    <sheetView tabSelected="1" topLeftCell="A46" zoomScale="80" zoomScaleNormal="80" workbookViewId="0">
      <selection activeCell="H53" sqref="H53"/>
    </sheetView>
  </sheetViews>
  <sheetFormatPr defaultColWidth="9.7265625" defaultRowHeight="35.15" customHeight="1"/>
  <cols>
    <col min="1" max="1" width="7.1796875" style="31" customWidth="1"/>
    <col min="2" max="2" width="18.7265625" style="31" customWidth="1"/>
    <col min="3" max="3" width="10.81640625" style="26" customWidth="1"/>
    <col min="4" max="4" width="32.81640625" style="31" customWidth="1"/>
    <col min="5" max="5" width="12.81640625" style="31" customWidth="1"/>
    <col min="6" max="6" width="10.81640625" style="31" customWidth="1"/>
    <col min="7" max="7" width="13.54296875" style="33" customWidth="1"/>
    <col min="8" max="8" width="12.7265625" style="4" customWidth="1"/>
    <col min="9" max="9" width="13.26953125" style="27" customWidth="1"/>
    <col min="10" max="10" width="12.54296875" style="5" customWidth="1"/>
    <col min="11" max="22" width="14.81640625" style="203" customWidth="1"/>
    <col min="23" max="23" width="16" style="95" customWidth="1"/>
    <col min="24" max="24" width="16.81640625" style="90" customWidth="1"/>
    <col min="25" max="25" width="15.7265625" style="90" customWidth="1"/>
    <col min="26" max="27" width="12.7265625" style="90" customWidth="1"/>
    <col min="28" max="28" width="15" style="90" customWidth="1"/>
    <col min="29" max="29" width="17.1796875" style="90" customWidth="1"/>
    <col min="30" max="30" width="18.1796875" style="90" customWidth="1"/>
    <col min="31" max="31" width="15" style="90" customWidth="1"/>
    <col min="32" max="32" width="17.1796875" style="90" customWidth="1"/>
    <col min="33" max="33" width="12.7265625" style="90" customWidth="1"/>
    <col min="34" max="34" width="16.54296875" style="90" customWidth="1"/>
    <col min="35" max="35" width="12.7265625" style="90" customWidth="1"/>
    <col min="36" max="36" width="14" style="90" customWidth="1"/>
    <col min="37" max="38" width="12.7265625" style="90" customWidth="1"/>
    <col min="39" max="39" width="14.54296875" style="90" customWidth="1"/>
    <col min="40" max="40" width="15.453125" style="90" customWidth="1"/>
    <col min="41" max="41" width="14.54296875" style="90" customWidth="1"/>
    <col min="42" max="42" width="12.7265625" style="90" customWidth="1"/>
    <col min="43" max="43" width="13.54296875" style="90" customWidth="1"/>
    <col min="44" max="44" width="14.54296875" style="90" customWidth="1"/>
    <col min="45" max="46" width="16.7265625" style="90" customWidth="1"/>
    <col min="47" max="47" width="12.7265625" style="204" customWidth="1"/>
    <col min="48" max="49" width="14.26953125" style="204" customWidth="1"/>
    <col min="50" max="51" width="11.26953125" style="204" customWidth="1"/>
    <col min="52" max="56" width="14.1796875" style="204" customWidth="1"/>
    <col min="57" max="16384" width="9.7265625" style="2"/>
  </cols>
  <sheetData>
    <row r="1" spans="1:56" ht="35.15" customHeight="1">
      <c r="A1" s="249" t="s">
        <v>22</v>
      </c>
      <c r="B1" s="249"/>
      <c r="C1" s="249"/>
      <c r="D1" s="249" t="s">
        <v>23</v>
      </c>
      <c r="E1" s="249"/>
      <c r="F1" s="249"/>
      <c r="G1" s="249"/>
      <c r="H1" s="249" t="s">
        <v>24</v>
      </c>
      <c r="I1" s="249"/>
      <c r="J1" s="255"/>
      <c r="K1" s="222" t="s">
        <v>562</v>
      </c>
      <c r="L1" s="222" t="s">
        <v>563</v>
      </c>
      <c r="M1" s="222" t="s">
        <v>564</v>
      </c>
      <c r="N1" s="222" t="s">
        <v>565</v>
      </c>
      <c r="O1" s="222" t="s">
        <v>566</v>
      </c>
      <c r="P1" s="222" t="s">
        <v>567</v>
      </c>
      <c r="Q1" s="222" t="s">
        <v>568</v>
      </c>
      <c r="R1" s="222" t="s">
        <v>569</v>
      </c>
      <c r="S1" s="222" t="s">
        <v>570</v>
      </c>
      <c r="T1" s="222" t="s">
        <v>571</v>
      </c>
      <c r="U1" s="222" t="s">
        <v>572</v>
      </c>
      <c r="V1" s="222" t="s">
        <v>573</v>
      </c>
      <c r="W1" s="222" t="s">
        <v>574</v>
      </c>
      <c r="X1" s="222" t="s">
        <v>575</v>
      </c>
      <c r="Y1" s="222" t="s">
        <v>576</v>
      </c>
      <c r="Z1" s="222" t="s">
        <v>577</v>
      </c>
      <c r="AA1" s="222" t="s">
        <v>578</v>
      </c>
      <c r="AB1" s="222" t="s">
        <v>579</v>
      </c>
      <c r="AC1" s="222" t="s">
        <v>580</v>
      </c>
      <c r="AD1" s="222" t="s">
        <v>581</v>
      </c>
      <c r="AE1" s="222" t="s">
        <v>582</v>
      </c>
      <c r="AF1" s="222" t="s">
        <v>583</v>
      </c>
      <c r="AG1" s="222" t="s">
        <v>584</v>
      </c>
      <c r="AH1" s="222" t="s">
        <v>585</v>
      </c>
      <c r="AI1" s="222" t="s">
        <v>586</v>
      </c>
      <c r="AJ1" s="222" t="s">
        <v>587</v>
      </c>
      <c r="AK1" s="222" t="s">
        <v>588</v>
      </c>
      <c r="AL1" s="222" t="s">
        <v>589</v>
      </c>
      <c r="AM1" s="222" t="s">
        <v>590</v>
      </c>
      <c r="AN1" s="222" t="s">
        <v>591</v>
      </c>
      <c r="AO1" s="222" t="s">
        <v>592</v>
      </c>
      <c r="AP1" s="222" t="s">
        <v>249</v>
      </c>
      <c r="AQ1" s="222" t="s">
        <v>250</v>
      </c>
      <c r="AR1" s="222" t="s">
        <v>251</v>
      </c>
      <c r="AS1" s="222" t="s">
        <v>252</v>
      </c>
      <c r="AT1" s="222" t="s">
        <v>253</v>
      </c>
      <c r="AU1" s="222" t="s">
        <v>593</v>
      </c>
      <c r="AV1" s="222" t="s">
        <v>594</v>
      </c>
      <c r="AW1" s="222" t="s">
        <v>595</v>
      </c>
      <c r="AX1" s="222" t="s">
        <v>596</v>
      </c>
      <c r="AY1" s="222" t="s">
        <v>597</v>
      </c>
      <c r="AZ1" s="222" t="s">
        <v>598</v>
      </c>
      <c r="BA1" s="222" t="s">
        <v>599</v>
      </c>
      <c r="BB1" s="222" t="s">
        <v>600</v>
      </c>
      <c r="BC1" s="222" t="s">
        <v>601</v>
      </c>
      <c r="BD1" s="222" t="s">
        <v>602</v>
      </c>
    </row>
    <row r="2" spans="1:56" ht="35.15" customHeight="1">
      <c r="A2" s="249" t="s">
        <v>16</v>
      </c>
      <c r="B2" s="249"/>
      <c r="C2" s="249"/>
      <c r="D2" s="249"/>
      <c r="E2" s="249"/>
      <c r="F2" s="249"/>
      <c r="G2" s="249"/>
      <c r="H2" s="249"/>
      <c r="I2" s="249"/>
      <c r="J2" s="255"/>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row>
    <row r="3" spans="1:56" s="3" customFormat="1" ht="35.15" customHeight="1">
      <c r="A3" s="36" t="s">
        <v>25</v>
      </c>
      <c r="B3" s="39" t="s">
        <v>18</v>
      </c>
      <c r="C3" s="36" t="s">
        <v>4</v>
      </c>
      <c r="D3" s="39" t="s">
        <v>146</v>
      </c>
      <c r="E3" s="37" t="s">
        <v>19</v>
      </c>
      <c r="F3" s="36" t="s">
        <v>5</v>
      </c>
      <c r="G3" s="32" t="s">
        <v>2</v>
      </c>
      <c r="H3" s="21" t="s">
        <v>7</v>
      </c>
      <c r="I3" s="22" t="s">
        <v>0</v>
      </c>
      <c r="J3" s="201" t="s">
        <v>3</v>
      </c>
      <c r="K3" s="86" t="s">
        <v>603</v>
      </c>
      <c r="L3" s="86" t="s">
        <v>603</v>
      </c>
      <c r="M3" s="86" t="s">
        <v>603</v>
      </c>
      <c r="N3" s="86" t="s">
        <v>603</v>
      </c>
      <c r="O3" s="86" t="s">
        <v>604</v>
      </c>
      <c r="P3" s="86" t="s">
        <v>604</v>
      </c>
      <c r="Q3" s="86" t="s">
        <v>604</v>
      </c>
      <c r="R3" s="86" t="s">
        <v>604</v>
      </c>
      <c r="S3" s="86" t="s">
        <v>604</v>
      </c>
      <c r="T3" s="86" t="s">
        <v>604</v>
      </c>
      <c r="U3" s="86" t="s">
        <v>604</v>
      </c>
      <c r="V3" s="86" t="s">
        <v>604</v>
      </c>
      <c r="W3" s="86" t="s">
        <v>605</v>
      </c>
      <c r="X3" s="86" t="s">
        <v>605</v>
      </c>
      <c r="Y3" s="86" t="s">
        <v>605</v>
      </c>
      <c r="Z3" s="86" t="s">
        <v>605</v>
      </c>
      <c r="AA3" s="86" t="s">
        <v>605</v>
      </c>
      <c r="AB3" s="86" t="s">
        <v>605</v>
      </c>
      <c r="AC3" s="86" t="s">
        <v>605</v>
      </c>
      <c r="AD3" s="86" t="s">
        <v>605</v>
      </c>
      <c r="AE3" s="86" t="s">
        <v>605</v>
      </c>
      <c r="AF3" s="86" t="s">
        <v>605</v>
      </c>
      <c r="AG3" s="86" t="s">
        <v>605</v>
      </c>
      <c r="AH3" s="86" t="s">
        <v>254</v>
      </c>
      <c r="AI3" s="86" t="s">
        <v>254</v>
      </c>
      <c r="AJ3" s="86" t="s">
        <v>254</v>
      </c>
      <c r="AK3" s="86" t="s">
        <v>254</v>
      </c>
      <c r="AL3" s="86" t="s">
        <v>254</v>
      </c>
      <c r="AM3" s="86" t="s">
        <v>254</v>
      </c>
      <c r="AN3" s="86" t="s">
        <v>254</v>
      </c>
      <c r="AO3" s="86" t="s">
        <v>254</v>
      </c>
      <c r="AP3" s="86" t="s">
        <v>254</v>
      </c>
      <c r="AQ3" s="205" t="s">
        <v>255</v>
      </c>
      <c r="AR3" s="205" t="s">
        <v>255</v>
      </c>
      <c r="AS3" s="205" t="s">
        <v>255</v>
      </c>
      <c r="AT3" s="205" t="s">
        <v>255</v>
      </c>
      <c r="AU3" s="205" t="s">
        <v>606</v>
      </c>
      <c r="AV3" s="86">
        <v>45358</v>
      </c>
      <c r="AW3" s="86">
        <v>45358</v>
      </c>
      <c r="AX3" s="205" t="s">
        <v>607</v>
      </c>
      <c r="AY3" s="205" t="s">
        <v>607</v>
      </c>
      <c r="AZ3" s="205" t="s">
        <v>608</v>
      </c>
      <c r="BA3" s="205" t="s">
        <v>608</v>
      </c>
      <c r="BB3" s="205" t="s">
        <v>608</v>
      </c>
      <c r="BC3" s="205" t="s">
        <v>608</v>
      </c>
      <c r="BD3" s="205" t="s">
        <v>608</v>
      </c>
    </row>
    <row r="4" spans="1:56" ht="35.15" customHeight="1">
      <c r="A4" s="237">
        <v>1</v>
      </c>
      <c r="B4" s="223" t="s">
        <v>26</v>
      </c>
      <c r="C4" s="54">
        <v>1</v>
      </c>
      <c r="D4" s="61" t="s">
        <v>43</v>
      </c>
      <c r="E4" s="46" t="s">
        <v>147</v>
      </c>
      <c r="F4" s="46" t="s">
        <v>17</v>
      </c>
      <c r="G4" s="72">
        <v>62.41</v>
      </c>
      <c r="H4" s="18">
        <v>4</v>
      </c>
      <c r="I4" s="40">
        <f>H4-(SUM(K4:BD4))</f>
        <v>4</v>
      </c>
      <c r="J4" s="202" t="str">
        <f>IF(I4&lt;0,"ATENÇÃO","OK")</f>
        <v>OK</v>
      </c>
      <c r="K4" s="206"/>
      <c r="L4" s="206"/>
      <c r="M4" s="206"/>
      <c r="N4" s="206"/>
      <c r="O4" s="207"/>
      <c r="P4" s="207"/>
      <c r="Q4" s="207"/>
      <c r="R4" s="207"/>
      <c r="S4" s="207"/>
      <c r="T4" s="207"/>
      <c r="U4" s="207"/>
      <c r="V4" s="207"/>
      <c r="W4" s="98"/>
      <c r="X4" s="98"/>
      <c r="Y4" s="98"/>
      <c r="Z4" s="98"/>
      <c r="AA4" s="98"/>
      <c r="AB4" s="98"/>
      <c r="AC4" s="98"/>
      <c r="AD4" s="98"/>
      <c r="AE4" s="98"/>
      <c r="AF4" s="98"/>
      <c r="AG4" s="98"/>
      <c r="AH4" s="98"/>
      <c r="AI4" s="98"/>
      <c r="AJ4" s="98"/>
      <c r="AK4" s="98"/>
      <c r="AL4" s="98"/>
      <c r="AM4" s="98"/>
      <c r="AN4" s="98"/>
      <c r="AO4" s="98"/>
      <c r="AP4" s="98"/>
      <c r="AQ4" s="98"/>
      <c r="AR4" s="98"/>
      <c r="AS4" s="98"/>
      <c r="AT4" s="98"/>
      <c r="AU4" s="206"/>
      <c r="AV4" s="206"/>
      <c r="AW4" s="206"/>
      <c r="AX4" s="206"/>
      <c r="AY4" s="206"/>
      <c r="AZ4" s="206"/>
      <c r="BA4" s="206"/>
      <c r="BB4" s="206"/>
      <c r="BC4" s="206"/>
      <c r="BD4" s="206"/>
    </row>
    <row r="5" spans="1:56" ht="35.15" customHeight="1">
      <c r="A5" s="237"/>
      <c r="B5" s="228"/>
      <c r="C5" s="100">
        <v>2</v>
      </c>
      <c r="D5" s="107" t="s">
        <v>44</v>
      </c>
      <c r="E5" s="108" t="s">
        <v>148</v>
      </c>
      <c r="F5" s="108" t="s">
        <v>17</v>
      </c>
      <c r="G5" s="109">
        <v>58.41</v>
      </c>
      <c r="H5" s="18">
        <f>5+1</f>
        <v>6</v>
      </c>
      <c r="I5" s="40">
        <f t="shared" ref="I5:I68" si="0">H5-(SUM(K5:BD5))</f>
        <v>1</v>
      </c>
      <c r="J5" s="202" t="str">
        <f t="shared" ref="J5:J68" si="1">IF(I5&lt;0,"ATENÇÃO","OK")</f>
        <v>OK</v>
      </c>
      <c r="K5" s="206"/>
      <c r="L5" s="206"/>
      <c r="M5" s="206"/>
      <c r="N5" s="206"/>
      <c r="O5" s="207"/>
      <c r="P5" s="207"/>
      <c r="Q5" s="207"/>
      <c r="R5" s="207"/>
      <c r="S5" s="207"/>
      <c r="T5" s="207"/>
      <c r="U5" s="207"/>
      <c r="V5" s="207"/>
      <c r="W5" s="98"/>
      <c r="X5" s="98"/>
      <c r="Y5" s="98"/>
      <c r="Z5" s="98"/>
      <c r="AA5" s="98"/>
      <c r="AB5" s="98"/>
      <c r="AC5" s="98"/>
      <c r="AD5" s="98"/>
      <c r="AE5" s="98"/>
      <c r="AF5" s="98"/>
      <c r="AG5" s="98"/>
      <c r="AH5" s="98">
        <v>1</v>
      </c>
      <c r="AI5" s="98"/>
      <c r="AJ5" s="98"/>
      <c r="AK5" s="98"/>
      <c r="AL5" s="98"/>
      <c r="AM5" s="98"/>
      <c r="AN5" s="98"/>
      <c r="AO5" s="98"/>
      <c r="AP5" s="98"/>
      <c r="AQ5" s="98"/>
      <c r="AR5" s="98"/>
      <c r="AS5" s="98"/>
      <c r="AT5" s="98"/>
      <c r="AU5" s="206"/>
      <c r="AV5" s="206">
        <v>1</v>
      </c>
      <c r="AW5" s="206"/>
      <c r="AX5" s="206"/>
      <c r="AY5" s="206"/>
      <c r="AZ5" s="206">
        <v>3</v>
      </c>
      <c r="BA5" s="206"/>
      <c r="BB5" s="206"/>
      <c r="BC5" s="206"/>
      <c r="BD5" s="206"/>
    </row>
    <row r="6" spans="1:56" ht="35.15" customHeight="1">
      <c r="A6" s="237"/>
      <c r="B6" s="224"/>
      <c r="C6" s="54">
        <v>3</v>
      </c>
      <c r="D6" s="61" t="s">
        <v>45</v>
      </c>
      <c r="E6" s="68" t="s">
        <v>149</v>
      </c>
      <c r="F6" s="46" t="s">
        <v>17</v>
      </c>
      <c r="G6" s="72">
        <v>181.86</v>
      </c>
      <c r="H6" s="18">
        <v>3</v>
      </c>
      <c r="I6" s="40">
        <f t="shared" si="0"/>
        <v>3</v>
      </c>
      <c r="J6" s="202" t="str">
        <f t="shared" si="1"/>
        <v>OK</v>
      </c>
      <c r="K6" s="206"/>
      <c r="L6" s="206"/>
      <c r="M6" s="206"/>
      <c r="N6" s="206"/>
      <c r="O6" s="207"/>
      <c r="P6" s="207"/>
      <c r="Q6" s="207"/>
      <c r="R6" s="207"/>
      <c r="S6" s="207"/>
      <c r="T6" s="207"/>
      <c r="U6" s="207"/>
      <c r="V6" s="207"/>
      <c r="W6" s="98"/>
      <c r="X6" s="98"/>
      <c r="Y6" s="98"/>
      <c r="Z6" s="98"/>
      <c r="AA6" s="98"/>
      <c r="AB6" s="98"/>
      <c r="AC6" s="98"/>
      <c r="AD6" s="98"/>
      <c r="AE6" s="98"/>
      <c r="AF6" s="98"/>
      <c r="AG6" s="98"/>
      <c r="AH6" s="98"/>
      <c r="AI6" s="98"/>
      <c r="AJ6" s="98"/>
      <c r="AK6" s="98"/>
      <c r="AL6" s="98"/>
      <c r="AM6" s="98"/>
      <c r="AN6" s="98"/>
      <c r="AO6" s="98"/>
      <c r="AP6" s="98"/>
      <c r="AQ6" s="98"/>
      <c r="AR6" s="98"/>
      <c r="AS6" s="98"/>
      <c r="AT6" s="98"/>
      <c r="AU6" s="206"/>
      <c r="AV6" s="206"/>
      <c r="AW6" s="206"/>
      <c r="AX6" s="206"/>
      <c r="AY6" s="206"/>
      <c r="AZ6" s="206"/>
      <c r="BA6" s="206"/>
      <c r="BB6" s="206"/>
      <c r="BC6" s="206"/>
      <c r="BD6" s="206"/>
    </row>
    <row r="7" spans="1:56" ht="35.15" customHeight="1">
      <c r="A7" s="48">
        <v>2</v>
      </c>
      <c r="B7" s="55" t="s">
        <v>27</v>
      </c>
      <c r="C7" s="51">
        <v>4</v>
      </c>
      <c r="D7" s="62" t="s">
        <v>46</v>
      </c>
      <c r="E7" s="18"/>
      <c r="F7" s="18" t="s">
        <v>17</v>
      </c>
      <c r="G7" s="73"/>
      <c r="H7" s="18">
        <v>4</v>
      </c>
      <c r="I7" s="40">
        <f t="shared" si="0"/>
        <v>4</v>
      </c>
      <c r="J7" s="202" t="str">
        <f t="shared" si="1"/>
        <v>OK</v>
      </c>
      <c r="K7" s="206"/>
      <c r="L7" s="206"/>
      <c r="M7" s="206"/>
      <c r="N7" s="206"/>
      <c r="O7" s="207"/>
      <c r="P7" s="207"/>
      <c r="Q7" s="207"/>
      <c r="R7" s="207"/>
      <c r="S7" s="207"/>
      <c r="T7" s="207"/>
      <c r="U7" s="207"/>
      <c r="V7" s="207"/>
      <c r="W7" s="98"/>
      <c r="X7" s="98"/>
      <c r="Y7" s="98"/>
      <c r="Z7" s="98"/>
      <c r="AA7" s="98"/>
      <c r="AB7" s="98"/>
      <c r="AC7" s="98"/>
      <c r="AD7" s="98"/>
      <c r="AE7" s="98"/>
      <c r="AF7" s="98"/>
      <c r="AG7" s="98"/>
      <c r="AH7" s="98"/>
      <c r="AI7" s="98"/>
      <c r="AJ7" s="98"/>
      <c r="AK7" s="98"/>
      <c r="AL7" s="98"/>
      <c r="AM7" s="98"/>
      <c r="AN7" s="98"/>
      <c r="AO7" s="98"/>
      <c r="AP7" s="98"/>
      <c r="AQ7" s="98"/>
      <c r="AR7" s="98"/>
      <c r="AS7" s="98"/>
      <c r="AT7" s="98"/>
      <c r="AU7" s="206"/>
      <c r="AV7" s="206"/>
      <c r="AW7" s="206"/>
      <c r="AX7" s="206"/>
      <c r="AY7" s="206"/>
      <c r="AZ7" s="206"/>
      <c r="BA7" s="206"/>
      <c r="BB7" s="206"/>
      <c r="BC7" s="206"/>
      <c r="BD7" s="206"/>
    </row>
    <row r="8" spans="1:56" ht="35.15" customHeight="1">
      <c r="A8" s="49">
        <v>3</v>
      </c>
      <c r="B8" s="56" t="s">
        <v>28</v>
      </c>
      <c r="C8" s="54">
        <v>5</v>
      </c>
      <c r="D8" s="61" t="s">
        <v>47</v>
      </c>
      <c r="E8" s="46" t="s">
        <v>150</v>
      </c>
      <c r="F8" s="46" t="s">
        <v>17</v>
      </c>
      <c r="G8" s="72">
        <v>30.46</v>
      </c>
      <c r="H8" s="18"/>
      <c r="I8" s="40">
        <f t="shared" si="0"/>
        <v>0</v>
      </c>
      <c r="J8" s="202" t="str">
        <f t="shared" si="1"/>
        <v>OK</v>
      </c>
      <c r="K8" s="206"/>
      <c r="L8" s="206"/>
      <c r="M8" s="206"/>
      <c r="N8" s="206"/>
      <c r="O8" s="207"/>
      <c r="P8" s="207"/>
      <c r="Q8" s="207"/>
      <c r="R8" s="207"/>
      <c r="S8" s="207"/>
      <c r="T8" s="207"/>
      <c r="U8" s="207"/>
      <c r="V8" s="207"/>
      <c r="W8" s="98"/>
      <c r="X8" s="98"/>
      <c r="Y8" s="98"/>
      <c r="Z8" s="98"/>
      <c r="AA8" s="98"/>
      <c r="AB8" s="98"/>
      <c r="AC8" s="98"/>
      <c r="AD8" s="98"/>
      <c r="AE8" s="98"/>
      <c r="AF8" s="98"/>
      <c r="AG8" s="98"/>
      <c r="AH8" s="98"/>
      <c r="AI8" s="98"/>
      <c r="AJ8" s="98"/>
      <c r="AK8" s="98"/>
      <c r="AL8" s="98"/>
      <c r="AM8" s="98"/>
      <c r="AN8" s="98"/>
      <c r="AO8" s="98"/>
      <c r="AP8" s="98"/>
      <c r="AQ8" s="98"/>
      <c r="AR8" s="98"/>
      <c r="AS8" s="98"/>
      <c r="AT8" s="98"/>
      <c r="AU8" s="206"/>
      <c r="AV8" s="206"/>
      <c r="AW8" s="206"/>
      <c r="AX8" s="206"/>
      <c r="AY8" s="206"/>
      <c r="AZ8" s="206"/>
      <c r="BA8" s="206"/>
      <c r="BB8" s="206"/>
      <c r="BC8" s="206"/>
      <c r="BD8" s="206"/>
    </row>
    <row r="9" spans="1:56" ht="35.15" customHeight="1">
      <c r="A9" s="238">
        <v>4</v>
      </c>
      <c r="B9" s="229" t="s">
        <v>27</v>
      </c>
      <c r="C9" s="51">
        <v>6</v>
      </c>
      <c r="D9" s="62" t="s">
        <v>48</v>
      </c>
      <c r="E9" s="18" t="s">
        <v>151</v>
      </c>
      <c r="F9" s="18" t="s">
        <v>228</v>
      </c>
      <c r="G9" s="73"/>
      <c r="H9" s="18">
        <v>5</v>
      </c>
      <c r="I9" s="40">
        <f t="shared" si="0"/>
        <v>5</v>
      </c>
      <c r="J9" s="202" t="str">
        <f t="shared" si="1"/>
        <v>OK</v>
      </c>
      <c r="K9" s="206"/>
      <c r="L9" s="206"/>
      <c r="M9" s="206"/>
      <c r="N9" s="206"/>
      <c r="O9" s="207"/>
      <c r="P9" s="207"/>
      <c r="Q9" s="207"/>
      <c r="R9" s="207"/>
      <c r="S9" s="207"/>
      <c r="T9" s="207"/>
      <c r="U9" s="207"/>
      <c r="V9" s="207"/>
      <c r="W9" s="98"/>
      <c r="X9" s="98"/>
      <c r="Y9" s="98"/>
      <c r="Z9" s="98"/>
      <c r="AA9" s="98"/>
      <c r="AB9" s="98"/>
      <c r="AC9" s="98"/>
      <c r="AD9" s="98"/>
      <c r="AE9" s="98"/>
      <c r="AF9" s="98"/>
      <c r="AG9" s="98"/>
      <c r="AH9" s="98"/>
      <c r="AI9" s="98"/>
      <c r="AJ9" s="98"/>
      <c r="AK9" s="98"/>
      <c r="AL9" s="98"/>
      <c r="AM9" s="98"/>
      <c r="AN9" s="98"/>
      <c r="AO9" s="98"/>
      <c r="AP9" s="98"/>
      <c r="AQ9" s="98"/>
      <c r="AR9" s="98"/>
      <c r="AS9" s="98"/>
      <c r="AT9" s="98"/>
      <c r="AU9" s="206"/>
      <c r="AV9" s="206"/>
      <c r="AW9" s="206"/>
      <c r="AX9" s="206"/>
      <c r="AY9" s="206"/>
      <c r="AZ9" s="206"/>
      <c r="BA9" s="206"/>
      <c r="BB9" s="206"/>
      <c r="BC9" s="206"/>
      <c r="BD9" s="206"/>
    </row>
    <row r="10" spans="1:56" ht="35.15" customHeight="1">
      <c r="A10" s="238"/>
      <c r="B10" s="230"/>
      <c r="C10" s="51">
        <v>7</v>
      </c>
      <c r="D10" s="62" t="s">
        <v>48</v>
      </c>
      <c r="E10" s="18" t="s">
        <v>151</v>
      </c>
      <c r="F10" s="18" t="s">
        <v>229</v>
      </c>
      <c r="G10" s="73"/>
      <c r="H10" s="18">
        <v>7</v>
      </c>
      <c r="I10" s="40">
        <f t="shared" si="0"/>
        <v>7</v>
      </c>
      <c r="J10" s="202" t="str">
        <f t="shared" si="1"/>
        <v>OK</v>
      </c>
      <c r="K10" s="206"/>
      <c r="L10" s="206"/>
      <c r="M10" s="206"/>
      <c r="N10" s="206"/>
      <c r="O10" s="207"/>
      <c r="P10" s="207"/>
      <c r="Q10" s="207"/>
      <c r="R10" s="207"/>
      <c r="S10" s="207"/>
      <c r="T10" s="207"/>
      <c r="U10" s="207"/>
      <c r="V10" s="207"/>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206"/>
      <c r="AV10" s="206"/>
      <c r="AW10" s="206"/>
      <c r="AX10" s="206"/>
      <c r="AY10" s="206"/>
      <c r="AZ10" s="206"/>
      <c r="BA10" s="206"/>
      <c r="BB10" s="206"/>
      <c r="BC10" s="206"/>
      <c r="BD10" s="206"/>
    </row>
    <row r="11" spans="1:56" ht="35.15" customHeight="1">
      <c r="A11" s="237">
        <v>5</v>
      </c>
      <c r="B11" s="223" t="s">
        <v>29</v>
      </c>
      <c r="C11" s="54">
        <v>8</v>
      </c>
      <c r="D11" s="61" t="s">
        <v>49</v>
      </c>
      <c r="E11" s="46" t="s">
        <v>152</v>
      </c>
      <c r="F11" s="46" t="s">
        <v>17</v>
      </c>
      <c r="G11" s="72">
        <v>4</v>
      </c>
      <c r="H11" s="18">
        <v>36</v>
      </c>
      <c r="I11" s="40">
        <f t="shared" si="0"/>
        <v>10</v>
      </c>
      <c r="J11" s="202" t="str">
        <f t="shared" si="1"/>
        <v>OK</v>
      </c>
      <c r="K11" s="206"/>
      <c r="L11" s="206"/>
      <c r="M11" s="206"/>
      <c r="N11" s="206"/>
      <c r="O11" s="207">
        <v>4</v>
      </c>
      <c r="P11" s="207"/>
      <c r="Q11" s="207"/>
      <c r="R11" s="207"/>
      <c r="S11" s="207"/>
      <c r="T11" s="207"/>
      <c r="U11" s="207"/>
      <c r="V11" s="207"/>
      <c r="W11" s="98">
        <v>10</v>
      </c>
      <c r="X11" s="98"/>
      <c r="Y11" s="98"/>
      <c r="Z11" s="98"/>
      <c r="AA11" s="98"/>
      <c r="AB11" s="98"/>
      <c r="AC11" s="98"/>
      <c r="AD11" s="98"/>
      <c r="AE11" s="98"/>
      <c r="AF11" s="98"/>
      <c r="AG11" s="98"/>
      <c r="AH11" s="98"/>
      <c r="AI11" s="98">
        <v>12</v>
      </c>
      <c r="AJ11" s="98"/>
      <c r="AK11" s="98"/>
      <c r="AL11" s="98"/>
      <c r="AM11" s="98"/>
      <c r="AN11" s="98"/>
      <c r="AO11" s="98"/>
      <c r="AP11" s="98"/>
      <c r="AQ11" s="98"/>
      <c r="AR11" s="98"/>
      <c r="AS11" s="98"/>
      <c r="AT11" s="98"/>
      <c r="AU11" s="206"/>
      <c r="AV11" s="206"/>
      <c r="AW11" s="206"/>
      <c r="AX11" s="206"/>
      <c r="AY11" s="206"/>
      <c r="AZ11" s="206"/>
      <c r="BA11" s="206"/>
      <c r="BB11" s="206"/>
      <c r="BC11" s="206"/>
      <c r="BD11" s="206"/>
    </row>
    <row r="12" spans="1:56" ht="35.15" customHeight="1">
      <c r="A12" s="237"/>
      <c r="B12" s="228"/>
      <c r="C12" s="54">
        <v>9</v>
      </c>
      <c r="D12" s="61" t="s">
        <v>49</v>
      </c>
      <c r="E12" s="46" t="s">
        <v>152</v>
      </c>
      <c r="F12" s="46" t="s">
        <v>17</v>
      </c>
      <c r="G12" s="72">
        <v>4</v>
      </c>
      <c r="H12" s="18">
        <v>8</v>
      </c>
      <c r="I12" s="40">
        <f t="shared" si="0"/>
        <v>8</v>
      </c>
      <c r="J12" s="202" t="str">
        <f t="shared" si="1"/>
        <v>OK</v>
      </c>
      <c r="K12" s="206"/>
      <c r="L12" s="206"/>
      <c r="M12" s="206"/>
      <c r="N12" s="206"/>
      <c r="O12" s="207"/>
      <c r="P12" s="207"/>
      <c r="Q12" s="207"/>
      <c r="R12" s="207"/>
      <c r="S12" s="207"/>
      <c r="T12" s="207"/>
      <c r="U12" s="207"/>
      <c r="V12" s="207"/>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206"/>
      <c r="AV12" s="206"/>
      <c r="AW12" s="206"/>
      <c r="AX12" s="206"/>
      <c r="AY12" s="206"/>
      <c r="AZ12" s="206"/>
      <c r="BA12" s="206"/>
      <c r="BB12" s="206"/>
      <c r="BC12" s="206"/>
      <c r="BD12" s="206"/>
    </row>
    <row r="13" spans="1:56" ht="35.15" customHeight="1">
      <c r="A13" s="237"/>
      <c r="B13" s="228"/>
      <c r="C13" s="54">
        <v>10</v>
      </c>
      <c r="D13" s="61" t="s">
        <v>49</v>
      </c>
      <c r="E13" s="46" t="s">
        <v>152</v>
      </c>
      <c r="F13" s="46" t="s">
        <v>17</v>
      </c>
      <c r="G13" s="72">
        <v>4</v>
      </c>
      <c r="H13" s="18">
        <v>18</v>
      </c>
      <c r="I13" s="40">
        <f t="shared" si="0"/>
        <v>15</v>
      </c>
      <c r="J13" s="202" t="str">
        <f t="shared" si="1"/>
        <v>OK</v>
      </c>
      <c r="K13" s="206"/>
      <c r="L13" s="206"/>
      <c r="M13" s="206"/>
      <c r="N13" s="206"/>
      <c r="O13" s="207"/>
      <c r="P13" s="207"/>
      <c r="Q13" s="207"/>
      <c r="R13" s="207"/>
      <c r="S13" s="207"/>
      <c r="T13" s="207"/>
      <c r="U13" s="207"/>
      <c r="V13" s="207"/>
      <c r="W13" s="98"/>
      <c r="X13" s="98"/>
      <c r="Y13" s="98"/>
      <c r="Z13" s="98"/>
      <c r="AA13" s="98"/>
      <c r="AB13" s="98"/>
      <c r="AC13" s="98"/>
      <c r="AD13" s="98"/>
      <c r="AE13" s="98"/>
      <c r="AF13" s="98"/>
      <c r="AG13" s="98"/>
      <c r="AH13" s="98"/>
      <c r="AI13" s="98">
        <v>3</v>
      </c>
      <c r="AJ13" s="98"/>
      <c r="AK13" s="98"/>
      <c r="AL13" s="98"/>
      <c r="AM13" s="98"/>
      <c r="AN13" s="98"/>
      <c r="AO13" s="98"/>
      <c r="AP13" s="98"/>
      <c r="AQ13" s="98"/>
      <c r="AR13" s="98"/>
      <c r="AS13" s="98"/>
      <c r="AT13" s="98"/>
      <c r="AU13" s="206"/>
      <c r="AV13" s="206"/>
      <c r="AW13" s="206"/>
      <c r="AX13" s="206"/>
      <c r="AY13" s="206"/>
      <c r="AZ13" s="206"/>
      <c r="BA13" s="206"/>
      <c r="BB13" s="206"/>
      <c r="BC13" s="206"/>
      <c r="BD13" s="206"/>
    </row>
    <row r="14" spans="1:56" ht="35.15" customHeight="1">
      <c r="A14" s="237"/>
      <c r="B14" s="228"/>
      <c r="C14" s="54">
        <v>11</v>
      </c>
      <c r="D14" s="61" t="s">
        <v>49</v>
      </c>
      <c r="E14" s="46" t="s">
        <v>152</v>
      </c>
      <c r="F14" s="46" t="s">
        <v>17</v>
      </c>
      <c r="G14" s="72">
        <v>6</v>
      </c>
      <c r="H14" s="18">
        <v>25</v>
      </c>
      <c r="I14" s="40">
        <f t="shared" si="0"/>
        <v>25</v>
      </c>
      <c r="J14" s="202" t="str">
        <f t="shared" si="1"/>
        <v>OK</v>
      </c>
      <c r="K14" s="206"/>
      <c r="L14" s="206"/>
      <c r="M14" s="206"/>
      <c r="N14" s="206"/>
      <c r="O14" s="207"/>
      <c r="P14" s="207"/>
      <c r="Q14" s="207"/>
      <c r="R14" s="207"/>
      <c r="S14" s="207"/>
      <c r="T14" s="207"/>
      <c r="U14" s="207"/>
      <c r="V14" s="207"/>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206"/>
      <c r="AV14" s="206"/>
      <c r="AW14" s="206"/>
      <c r="AX14" s="206"/>
      <c r="AY14" s="206"/>
      <c r="AZ14" s="206"/>
      <c r="BA14" s="206"/>
      <c r="BB14" s="206"/>
      <c r="BC14" s="206"/>
      <c r="BD14" s="206"/>
    </row>
    <row r="15" spans="1:56" ht="35.15" customHeight="1">
      <c r="A15" s="237"/>
      <c r="B15" s="228"/>
      <c r="C15" s="54">
        <v>12</v>
      </c>
      <c r="D15" s="46" t="s">
        <v>50</v>
      </c>
      <c r="E15" s="46" t="s">
        <v>153</v>
      </c>
      <c r="F15" s="46" t="s">
        <v>17</v>
      </c>
      <c r="G15" s="72">
        <v>8</v>
      </c>
      <c r="H15" s="18">
        <v>10</v>
      </c>
      <c r="I15" s="40">
        <f t="shared" si="0"/>
        <v>0</v>
      </c>
      <c r="J15" s="202" t="str">
        <f t="shared" si="1"/>
        <v>OK</v>
      </c>
      <c r="K15" s="206"/>
      <c r="L15" s="206"/>
      <c r="M15" s="206"/>
      <c r="N15" s="206"/>
      <c r="O15" s="207"/>
      <c r="P15" s="207"/>
      <c r="Q15" s="207"/>
      <c r="R15" s="207"/>
      <c r="S15" s="207"/>
      <c r="T15" s="207"/>
      <c r="U15" s="207"/>
      <c r="V15" s="207"/>
      <c r="W15" s="98">
        <v>10</v>
      </c>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206"/>
      <c r="AV15" s="206"/>
      <c r="AW15" s="206"/>
      <c r="AX15" s="206"/>
      <c r="AY15" s="206"/>
      <c r="AZ15" s="206"/>
      <c r="BA15" s="206"/>
      <c r="BB15" s="206"/>
      <c r="BC15" s="206"/>
      <c r="BD15" s="206"/>
    </row>
    <row r="16" spans="1:56" ht="35.15" customHeight="1">
      <c r="A16" s="237"/>
      <c r="B16" s="228"/>
      <c r="C16" s="54">
        <v>13</v>
      </c>
      <c r="D16" s="46" t="s">
        <v>50</v>
      </c>
      <c r="E16" s="46" t="s">
        <v>153</v>
      </c>
      <c r="F16" s="46" t="s">
        <v>17</v>
      </c>
      <c r="G16" s="72">
        <v>8</v>
      </c>
      <c r="H16" s="18">
        <v>5</v>
      </c>
      <c r="I16" s="40">
        <f t="shared" si="0"/>
        <v>5</v>
      </c>
      <c r="J16" s="202" t="str">
        <f t="shared" si="1"/>
        <v>OK</v>
      </c>
      <c r="K16" s="206"/>
      <c r="L16" s="206"/>
      <c r="M16" s="206"/>
      <c r="N16" s="206"/>
      <c r="O16" s="207"/>
      <c r="P16" s="207"/>
      <c r="Q16" s="207"/>
      <c r="R16" s="207"/>
      <c r="S16" s="207"/>
      <c r="T16" s="207"/>
      <c r="U16" s="207"/>
      <c r="V16" s="207"/>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206"/>
      <c r="AV16" s="206"/>
      <c r="AW16" s="206"/>
      <c r="AX16" s="206"/>
      <c r="AY16" s="206"/>
      <c r="AZ16" s="206"/>
      <c r="BA16" s="206"/>
      <c r="BB16" s="206"/>
      <c r="BC16" s="206"/>
      <c r="BD16" s="206"/>
    </row>
    <row r="17" spans="1:56" ht="35.15" customHeight="1">
      <c r="A17" s="237"/>
      <c r="B17" s="224"/>
      <c r="C17" s="54">
        <v>14</v>
      </c>
      <c r="D17" s="46" t="s">
        <v>51</v>
      </c>
      <c r="E17" s="46" t="s">
        <v>154</v>
      </c>
      <c r="F17" s="46" t="s">
        <v>17</v>
      </c>
      <c r="G17" s="72">
        <v>14</v>
      </c>
      <c r="H17" s="18">
        <f>12+1</f>
        <v>13</v>
      </c>
      <c r="I17" s="40">
        <f t="shared" si="0"/>
        <v>0</v>
      </c>
      <c r="J17" s="202" t="str">
        <f t="shared" si="1"/>
        <v>OK</v>
      </c>
      <c r="K17" s="206"/>
      <c r="L17" s="206"/>
      <c r="M17" s="206"/>
      <c r="N17" s="206"/>
      <c r="O17" s="207"/>
      <c r="P17" s="207"/>
      <c r="Q17" s="207"/>
      <c r="R17" s="207"/>
      <c r="S17" s="207"/>
      <c r="T17" s="207"/>
      <c r="U17" s="207"/>
      <c r="V17" s="207"/>
      <c r="W17" s="98">
        <v>10</v>
      </c>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206"/>
      <c r="AV17" s="206"/>
      <c r="AW17" s="206"/>
      <c r="AX17" s="206"/>
      <c r="AY17" s="206"/>
      <c r="AZ17" s="206"/>
      <c r="BA17" s="206">
        <v>3</v>
      </c>
      <c r="BB17" s="206"/>
      <c r="BC17" s="206"/>
      <c r="BD17" s="206"/>
    </row>
    <row r="18" spans="1:56" ht="35.15" customHeight="1">
      <c r="A18" s="48">
        <v>6</v>
      </c>
      <c r="B18" s="57" t="s">
        <v>27</v>
      </c>
      <c r="C18" s="51">
        <v>15</v>
      </c>
      <c r="D18" s="62" t="s">
        <v>52</v>
      </c>
      <c r="E18" s="69"/>
      <c r="F18" s="18" t="s">
        <v>17</v>
      </c>
      <c r="G18" s="73"/>
      <c r="H18" s="18"/>
      <c r="I18" s="40">
        <f t="shared" si="0"/>
        <v>0</v>
      </c>
      <c r="J18" s="202" t="str">
        <f t="shared" si="1"/>
        <v>OK</v>
      </c>
      <c r="K18" s="206"/>
      <c r="L18" s="206"/>
      <c r="M18" s="206"/>
      <c r="N18" s="206"/>
      <c r="O18" s="207"/>
      <c r="P18" s="207"/>
      <c r="Q18" s="207"/>
      <c r="R18" s="207"/>
      <c r="S18" s="207"/>
      <c r="T18" s="207"/>
      <c r="U18" s="207"/>
      <c r="V18" s="207"/>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206"/>
      <c r="AV18" s="206"/>
      <c r="AW18" s="206"/>
      <c r="AX18" s="206"/>
      <c r="AY18" s="206"/>
      <c r="AZ18" s="206"/>
      <c r="BA18" s="206"/>
      <c r="BB18" s="206"/>
      <c r="BC18" s="206"/>
      <c r="BD18" s="206"/>
    </row>
    <row r="19" spans="1:56" ht="35.15" customHeight="1">
      <c r="A19" s="237">
        <v>7</v>
      </c>
      <c r="B19" s="223" t="s">
        <v>26</v>
      </c>
      <c r="C19" s="54">
        <v>16</v>
      </c>
      <c r="D19" s="46" t="s">
        <v>53</v>
      </c>
      <c r="E19" s="46" t="s">
        <v>155</v>
      </c>
      <c r="F19" s="46" t="s">
        <v>17</v>
      </c>
      <c r="G19" s="72">
        <v>30.24</v>
      </c>
      <c r="H19" s="18">
        <v>26</v>
      </c>
      <c r="I19" s="40">
        <f t="shared" si="0"/>
        <v>21</v>
      </c>
      <c r="J19" s="202" t="str">
        <f t="shared" si="1"/>
        <v>OK</v>
      </c>
      <c r="K19" s="206"/>
      <c r="L19" s="206"/>
      <c r="M19" s="206"/>
      <c r="N19" s="206"/>
      <c r="O19" s="207"/>
      <c r="P19" s="207"/>
      <c r="Q19" s="207"/>
      <c r="R19" s="207"/>
      <c r="S19" s="207"/>
      <c r="T19" s="207"/>
      <c r="U19" s="207"/>
      <c r="V19" s="207"/>
      <c r="W19" s="98"/>
      <c r="X19" s="98">
        <v>5</v>
      </c>
      <c r="Y19" s="98"/>
      <c r="Z19" s="98"/>
      <c r="AA19" s="98"/>
      <c r="AB19" s="98"/>
      <c r="AC19" s="98"/>
      <c r="AD19" s="98"/>
      <c r="AE19" s="98"/>
      <c r="AF19" s="98"/>
      <c r="AG19" s="98"/>
      <c r="AH19" s="98"/>
      <c r="AI19" s="98"/>
      <c r="AJ19" s="98"/>
      <c r="AK19" s="98"/>
      <c r="AL19" s="98"/>
      <c r="AM19" s="98"/>
      <c r="AN19" s="98"/>
      <c r="AO19" s="98"/>
      <c r="AP19" s="98"/>
      <c r="AQ19" s="98"/>
      <c r="AR19" s="98"/>
      <c r="AS19" s="98"/>
      <c r="AT19" s="98"/>
      <c r="AU19" s="206"/>
      <c r="AV19" s="206"/>
      <c r="AW19" s="206"/>
      <c r="AX19" s="206"/>
      <c r="AY19" s="206"/>
      <c r="AZ19" s="206"/>
      <c r="BA19" s="206"/>
      <c r="BB19" s="206"/>
      <c r="BC19" s="206"/>
      <c r="BD19" s="206"/>
    </row>
    <row r="20" spans="1:56" ht="35.15" customHeight="1">
      <c r="A20" s="237"/>
      <c r="B20" s="228"/>
      <c r="C20" s="54">
        <v>17</v>
      </c>
      <c r="D20" s="61" t="s">
        <v>54</v>
      </c>
      <c r="E20" s="46" t="s">
        <v>156</v>
      </c>
      <c r="F20" s="46" t="s">
        <v>17</v>
      </c>
      <c r="G20" s="72">
        <v>88.38</v>
      </c>
      <c r="H20" s="18"/>
      <c r="I20" s="40">
        <f t="shared" si="0"/>
        <v>0</v>
      </c>
      <c r="J20" s="202" t="str">
        <f t="shared" si="1"/>
        <v>OK</v>
      </c>
      <c r="K20" s="206"/>
      <c r="L20" s="206"/>
      <c r="M20" s="206"/>
      <c r="N20" s="206"/>
      <c r="O20" s="207"/>
      <c r="P20" s="207"/>
      <c r="Q20" s="207"/>
      <c r="R20" s="207"/>
      <c r="S20" s="207"/>
      <c r="T20" s="207"/>
      <c r="U20" s="207"/>
      <c r="V20" s="207"/>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206"/>
      <c r="AV20" s="206"/>
      <c r="AW20" s="206"/>
      <c r="AX20" s="206"/>
      <c r="AY20" s="206"/>
      <c r="AZ20" s="206"/>
      <c r="BA20" s="206"/>
      <c r="BB20" s="206"/>
      <c r="BC20" s="206"/>
      <c r="BD20" s="206"/>
    </row>
    <row r="21" spans="1:56" ht="35.15" customHeight="1">
      <c r="A21" s="237"/>
      <c r="B21" s="224"/>
      <c r="C21" s="54">
        <v>18</v>
      </c>
      <c r="D21" s="61" t="s">
        <v>55</v>
      </c>
      <c r="E21" s="68" t="s">
        <v>157</v>
      </c>
      <c r="F21" s="46" t="s">
        <v>17</v>
      </c>
      <c r="G21" s="72">
        <v>159.52000000000001</v>
      </c>
      <c r="H21" s="18">
        <v>4</v>
      </c>
      <c r="I21" s="40">
        <f t="shared" si="0"/>
        <v>4</v>
      </c>
      <c r="J21" s="202" t="str">
        <f t="shared" si="1"/>
        <v>OK</v>
      </c>
      <c r="K21" s="206"/>
      <c r="L21" s="206"/>
      <c r="M21" s="206"/>
      <c r="N21" s="206"/>
      <c r="O21" s="207"/>
      <c r="P21" s="207"/>
      <c r="Q21" s="207"/>
      <c r="R21" s="207"/>
      <c r="S21" s="207"/>
      <c r="T21" s="207"/>
      <c r="U21" s="207"/>
      <c r="V21" s="207"/>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206"/>
      <c r="AV21" s="206"/>
      <c r="AW21" s="206"/>
      <c r="AX21" s="206"/>
      <c r="AY21" s="206"/>
      <c r="AZ21" s="206"/>
      <c r="BA21" s="206"/>
      <c r="BB21" s="206"/>
      <c r="BC21" s="206"/>
      <c r="BD21" s="206"/>
    </row>
    <row r="22" spans="1:56" ht="35.15" customHeight="1">
      <c r="A22" s="239">
        <v>8</v>
      </c>
      <c r="B22" s="225" t="s">
        <v>30</v>
      </c>
      <c r="C22" s="53">
        <v>19</v>
      </c>
      <c r="D22" s="35" t="s">
        <v>56</v>
      </c>
      <c r="E22" s="47" t="s">
        <v>158</v>
      </c>
      <c r="F22" s="63" t="s">
        <v>17</v>
      </c>
      <c r="G22" s="74">
        <v>32.39</v>
      </c>
      <c r="H22" s="18">
        <v>25</v>
      </c>
      <c r="I22" s="40">
        <f t="shared" si="0"/>
        <v>16</v>
      </c>
      <c r="J22" s="202" t="str">
        <f t="shared" si="1"/>
        <v>OK</v>
      </c>
      <c r="K22" s="206"/>
      <c r="L22" s="206"/>
      <c r="M22" s="206"/>
      <c r="N22" s="206"/>
      <c r="O22" s="207"/>
      <c r="P22" s="207">
        <v>2</v>
      </c>
      <c r="Q22" s="207"/>
      <c r="R22" s="207"/>
      <c r="S22" s="207"/>
      <c r="T22" s="207"/>
      <c r="U22" s="207"/>
      <c r="V22" s="207"/>
      <c r="W22" s="98"/>
      <c r="X22" s="98"/>
      <c r="Y22" s="98">
        <v>3</v>
      </c>
      <c r="Z22" s="98"/>
      <c r="AA22" s="98"/>
      <c r="AB22" s="98"/>
      <c r="AC22" s="98"/>
      <c r="AD22" s="98"/>
      <c r="AE22" s="98"/>
      <c r="AF22" s="98"/>
      <c r="AG22" s="98"/>
      <c r="AH22" s="98"/>
      <c r="AI22" s="98"/>
      <c r="AJ22" s="98">
        <v>1</v>
      </c>
      <c r="AK22" s="98"/>
      <c r="AL22" s="98"/>
      <c r="AM22" s="98"/>
      <c r="AN22" s="98"/>
      <c r="AO22" s="98"/>
      <c r="AP22" s="98"/>
      <c r="AQ22" s="98"/>
      <c r="AR22" s="98"/>
      <c r="AS22" s="98"/>
      <c r="AT22" s="98"/>
      <c r="AU22" s="206"/>
      <c r="AV22" s="206"/>
      <c r="AW22" s="206"/>
      <c r="AX22" s="206"/>
      <c r="AY22" s="206"/>
      <c r="AZ22" s="206"/>
      <c r="BA22" s="206"/>
      <c r="BB22" s="206">
        <v>3</v>
      </c>
      <c r="BC22" s="206"/>
      <c r="BD22" s="206"/>
    </row>
    <row r="23" spans="1:56" ht="35.15" customHeight="1">
      <c r="A23" s="239"/>
      <c r="B23" s="226"/>
      <c r="C23" s="53">
        <v>20</v>
      </c>
      <c r="D23" s="35" t="s">
        <v>57</v>
      </c>
      <c r="E23" s="47" t="s">
        <v>159</v>
      </c>
      <c r="F23" s="47" t="s">
        <v>230</v>
      </c>
      <c r="G23" s="74">
        <v>199.81</v>
      </c>
      <c r="H23" s="18">
        <v>2</v>
      </c>
      <c r="I23" s="40">
        <f t="shared" si="0"/>
        <v>1</v>
      </c>
      <c r="J23" s="202" t="str">
        <f t="shared" si="1"/>
        <v>OK</v>
      </c>
      <c r="K23" s="206"/>
      <c r="L23" s="206"/>
      <c r="M23" s="206"/>
      <c r="N23" s="206"/>
      <c r="O23" s="207"/>
      <c r="P23" s="207"/>
      <c r="Q23" s="207"/>
      <c r="R23" s="207"/>
      <c r="S23" s="207"/>
      <c r="T23" s="207"/>
      <c r="U23" s="207"/>
      <c r="V23" s="207"/>
      <c r="W23" s="98"/>
      <c r="X23" s="98"/>
      <c r="Y23" s="98"/>
      <c r="Z23" s="98"/>
      <c r="AA23" s="98"/>
      <c r="AB23" s="98"/>
      <c r="AC23" s="98"/>
      <c r="AD23" s="98"/>
      <c r="AE23" s="98"/>
      <c r="AF23" s="98"/>
      <c r="AG23" s="98"/>
      <c r="AH23" s="98"/>
      <c r="AI23" s="98"/>
      <c r="AJ23" s="98">
        <v>1</v>
      </c>
      <c r="AK23" s="98"/>
      <c r="AL23" s="98"/>
      <c r="AM23" s="98"/>
      <c r="AN23" s="98"/>
      <c r="AO23" s="98"/>
      <c r="AP23" s="98"/>
      <c r="AQ23" s="98"/>
      <c r="AR23" s="98"/>
      <c r="AS23" s="98"/>
      <c r="AT23" s="98"/>
      <c r="AU23" s="206"/>
      <c r="AV23" s="206"/>
      <c r="AW23" s="206"/>
      <c r="AX23" s="206"/>
      <c r="AY23" s="206"/>
      <c r="AZ23" s="206"/>
      <c r="BA23" s="206"/>
      <c r="BB23" s="206"/>
      <c r="BC23" s="206"/>
      <c r="BD23" s="206"/>
    </row>
    <row r="24" spans="1:56" ht="35.15" customHeight="1">
      <c r="A24" s="239"/>
      <c r="B24" s="227"/>
      <c r="C24" s="53">
        <v>21</v>
      </c>
      <c r="D24" s="35" t="s">
        <v>58</v>
      </c>
      <c r="E24" s="47" t="s">
        <v>160</v>
      </c>
      <c r="F24" s="47" t="s">
        <v>231</v>
      </c>
      <c r="G24" s="74">
        <v>310.83999999999997</v>
      </c>
      <c r="H24" s="18">
        <v>2</v>
      </c>
      <c r="I24" s="40">
        <f t="shared" si="0"/>
        <v>0</v>
      </c>
      <c r="J24" s="202" t="str">
        <f t="shared" si="1"/>
        <v>OK</v>
      </c>
      <c r="K24" s="206"/>
      <c r="L24" s="206"/>
      <c r="M24" s="206"/>
      <c r="N24" s="206"/>
      <c r="O24" s="207"/>
      <c r="P24" s="207"/>
      <c r="Q24" s="207"/>
      <c r="R24" s="207"/>
      <c r="S24" s="207"/>
      <c r="T24" s="207"/>
      <c r="U24" s="207"/>
      <c r="V24" s="207"/>
      <c r="W24" s="98"/>
      <c r="X24" s="98"/>
      <c r="Y24" s="98">
        <v>1</v>
      </c>
      <c r="Z24" s="98"/>
      <c r="AA24" s="98"/>
      <c r="AB24" s="98"/>
      <c r="AC24" s="98"/>
      <c r="AD24" s="98"/>
      <c r="AE24" s="98"/>
      <c r="AF24" s="98"/>
      <c r="AG24" s="98"/>
      <c r="AH24" s="98"/>
      <c r="AI24" s="98"/>
      <c r="AJ24" s="98">
        <v>1</v>
      </c>
      <c r="AK24" s="98"/>
      <c r="AL24" s="98"/>
      <c r="AM24" s="98"/>
      <c r="AN24" s="98"/>
      <c r="AO24" s="98"/>
      <c r="AP24" s="98"/>
      <c r="AQ24" s="98"/>
      <c r="AR24" s="98"/>
      <c r="AS24" s="98"/>
      <c r="AT24" s="98"/>
      <c r="AU24" s="206"/>
      <c r="AV24" s="206"/>
      <c r="AW24" s="206"/>
      <c r="AX24" s="206"/>
      <c r="AY24" s="206"/>
      <c r="AZ24" s="206"/>
      <c r="BA24" s="206"/>
      <c r="BB24" s="206"/>
      <c r="BC24" s="206"/>
      <c r="BD24" s="206"/>
    </row>
    <row r="25" spans="1:56" ht="35.15" customHeight="1">
      <c r="A25" s="237">
        <v>9</v>
      </c>
      <c r="B25" s="223" t="s">
        <v>30</v>
      </c>
      <c r="C25" s="54">
        <v>22</v>
      </c>
      <c r="D25" s="46" t="s">
        <v>59</v>
      </c>
      <c r="E25" s="46" t="s">
        <v>161</v>
      </c>
      <c r="F25" s="46" t="s">
        <v>17</v>
      </c>
      <c r="G25" s="72">
        <v>2.25</v>
      </c>
      <c r="H25" s="18">
        <v>20</v>
      </c>
      <c r="I25" s="40">
        <f t="shared" si="0"/>
        <v>0</v>
      </c>
      <c r="J25" s="202" t="str">
        <f t="shared" si="1"/>
        <v>OK</v>
      </c>
      <c r="K25" s="206"/>
      <c r="L25" s="206"/>
      <c r="M25" s="206"/>
      <c r="N25" s="206"/>
      <c r="O25" s="207"/>
      <c r="P25" s="207">
        <v>20</v>
      </c>
      <c r="Q25" s="207"/>
      <c r="R25" s="207"/>
      <c r="S25" s="207"/>
      <c r="T25" s="207"/>
      <c r="U25" s="207"/>
      <c r="V25" s="207"/>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206"/>
      <c r="AV25" s="206"/>
      <c r="AW25" s="206"/>
      <c r="AX25" s="206"/>
      <c r="AY25" s="206"/>
      <c r="AZ25" s="206"/>
      <c r="BA25" s="206"/>
      <c r="BB25" s="206"/>
      <c r="BC25" s="206"/>
      <c r="BD25" s="206"/>
    </row>
    <row r="26" spans="1:56" ht="35.15" customHeight="1">
      <c r="A26" s="237"/>
      <c r="B26" s="228"/>
      <c r="C26" s="54">
        <v>23</v>
      </c>
      <c r="D26" s="46" t="s">
        <v>59</v>
      </c>
      <c r="E26" s="46" t="s">
        <v>162</v>
      </c>
      <c r="F26" s="46" t="s">
        <v>17</v>
      </c>
      <c r="G26" s="72">
        <v>1.68</v>
      </c>
      <c r="H26" s="18">
        <v>20</v>
      </c>
      <c r="I26" s="40">
        <f t="shared" si="0"/>
        <v>0</v>
      </c>
      <c r="J26" s="202" t="str">
        <f t="shared" si="1"/>
        <v>OK</v>
      </c>
      <c r="K26" s="206"/>
      <c r="L26" s="206"/>
      <c r="M26" s="206"/>
      <c r="N26" s="206"/>
      <c r="O26" s="207"/>
      <c r="P26" s="207">
        <v>20</v>
      </c>
      <c r="Q26" s="207"/>
      <c r="R26" s="207"/>
      <c r="S26" s="207"/>
      <c r="T26" s="207"/>
      <c r="U26" s="207"/>
      <c r="V26" s="207"/>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206"/>
      <c r="AV26" s="206"/>
      <c r="AW26" s="206"/>
      <c r="AX26" s="206"/>
      <c r="AY26" s="206"/>
      <c r="AZ26" s="206"/>
      <c r="BA26" s="206"/>
      <c r="BB26" s="206"/>
      <c r="BC26" s="206"/>
      <c r="BD26" s="206"/>
    </row>
    <row r="27" spans="1:56" ht="35.15" customHeight="1">
      <c r="A27" s="237"/>
      <c r="B27" s="228"/>
      <c r="C27" s="54">
        <v>24</v>
      </c>
      <c r="D27" s="46" t="s">
        <v>60</v>
      </c>
      <c r="E27" s="46" t="s">
        <v>163</v>
      </c>
      <c r="F27" s="46" t="s">
        <v>17</v>
      </c>
      <c r="G27" s="72">
        <v>2.4900000000000002</v>
      </c>
      <c r="H27" s="18">
        <v>150</v>
      </c>
      <c r="I27" s="40">
        <f t="shared" si="0"/>
        <v>150</v>
      </c>
      <c r="J27" s="202" t="str">
        <f t="shared" si="1"/>
        <v>OK</v>
      </c>
      <c r="K27" s="206"/>
      <c r="L27" s="206"/>
      <c r="M27" s="206"/>
      <c r="N27" s="206"/>
      <c r="O27" s="207"/>
      <c r="P27" s="207"/>
      <c r="Q27" s="207"/>
      <c r="R27" s="207"/>
      <c r="S27" s="207"/>
      <c r="T27" s="207"/>
      <c r="U27" s="207"/>
      <c r="V27" s="207"/>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206"/>
      <c r="AV27" s="206"/>
      <c r="AW27" s="206"/>
      <c r="AX27" s="206"/>
      <c r="AY27" s="206"/>
      <c r="AZ27" s="206"/>
      <c r="BA27" s="206"/>
      <c r="BB27" s="206"/>
      <c r="BC27" s="206"/>
      <c r="BD27" s="206"/>
    </row>
    <row r="28" spans="1:56" ht="35.15" customHeight="1">
      <c r="A28" s="237"/>
      <c r="B28" s="228"/>
      <c r="C28" s="54">
        <v>25</v>
      </c>
      <c r="D28" s="46" t="s">
        <v>60</v>
      </c>
      <c r="E28" s="46" t="s">
        <v>164</v>
      </c>
      <c r="F28" s="46" t="s">
        <v>17</v>
      </c>
      <c r="G28" s="72">
        <v>1.57</v>
      </c>
      <c r="H28" s="18">
        <v>320</v>
      </c>
      <c r="I28" s="40">
        <f t="shared" si="0"/>
        <v>200</v>
      </c>
      <c r="J28" s="202" t="str">
        <f t="shared" si="1"/>
        <v>OK</v>
      </c>
      <c r="K28" s="206"/>
      <c r="L28" s="206"/>
      <c r="M28" s="206"/>
      <c r="N28" s="206"/>
      <c r="O28" s="207"/>
      <c r="P28" s="207">
        <v>20</v>
      </c>
      <c r="Q28" s="207"/>
      <c r="R28" s="207"/>
      <c r="S28" s="207"/>
      <c r="T28" s="207"/>
      <c r="U28" s="207"/>
      <c r="V28" s="207"/>
      <c r="W28" s="98"/>
      <c r="X28" s="98"/>
      <c r="Y28" s="98">
        <v>100</v>
      </c>
      <c r="Z28" s="98"/>
      <c r="AA28" s="98"/>
      <c r="AB28" s="98"/>
      <c r="AC28" s="98"/>
      <c r="AD28" s="98"/>
      <c r="AE28" s="98"/>
      <c r="AF28" s="98"/>
      <c r="AG28" s="98"/>
      <c r="AH28" s="98"/>
      <c r="AI28" s="98"/>
      <c r="AJ28" s="98"/>
      <c r="AK28" s="98"/>
      <c r="AL28" s="98"/>
      <c r="AM28" s="98"/>
      <c r="AN28" s="98"/>
      <c r="AO28" s="98"/>
      <c r="AP28" s="98"/>
      <c r="AQ28" s="98"/>
      <c r="AR28" s="98"/>
      <c r="AS28" s="98"/>
      <c r="AT28" s="98"/>
      <c r="AU28" s="206"/>
      <c r="AV28" s="206"/>
      <c r="AW28" s="206"/>
      <c r="AX28" s="206"/>
      <c r="AY28" s="206"/>
      <c r="AZ28" s="206"/>
      <c r="BA28" s="206"/>
      <c r="BB28" s="206"/>
      <c r="BC28" s="206"/>
      <c r="BD28" s="206"/>
    </row>
    <row r="29" spans="1:56" ht="35.15" customHeight="1">
      <c r="A29" s="237"/>
      <c r="B29" s="228"/>
      <c r="C29" s="54">
        <v>26</v>
      </c>
      <c r="D29" s="46" t="s">
        <v>61</v>
      </c>
      <c r="E29" s="68" t="s">
        <v>165</v>
      </c>
      <c r="F29" s="46" t="s">
        <v>17</v>
      </c>
      <c r="G29" s="72">
        <v>5.37</v>
      </c>
      <c r="H29" s="18">
        <v>22</v>
      </c>
      <c r="I29" s="40">
        <f t="shared" si="0"/>
        <v>20</v>
      </c>
      <c r="J29" s="202" t="str">
        <f t="shared" si="1"/>
        <v>OK</v>
      </c>
      <c r="K29" s="206"/>
      <c r="L29" s="206"/>
      <c r="M29" s="206"/>
      <c r="N29" s="206"/>
      <c r="O29" s="207"/>
      <c r="P29" s="207"/>
      <c r="Q29" s="207"/>
      <c r="R29" s="207"/>
      <c r="S29" s="207"/>
      <c r="T29" s="207"/>
      <c r="U29" s="207"/>
      <c r="V29" s="207"/>
      <c r="W29" s="98"/>
      <c r="X29" s="98"/>
      <c r="Y29" s="98"/>
      <c r="Z29" s="98"/>
      <c r="AA29" s="98"/>
      <c r="AB29" s="98"/>
      <c r="AC29" s="98"/>
      <c r="AD29" s="98"/>
      <c r="AE29" s="98"/>
      <c r="AF29" s="98"/>
      <c r="AG29" s="98"/>
      <c r="AH29" s="98"/>
      <c r="AI29" s="98"/>
      <c r="AJ29" s="98">
        <v>2</v>
      </c>
      <c r="AK29" s="98"/>
      <c r="AL29" s="98"/>
      <c r="AM29" s="98"/>
      <c r="AN29" s="98"/>
      <c r="AO29" s="98"/>
      <c r="AP29" s="98"/>
      <c r="AQ29" s="98"/>
      <c r="AR29" s="98"/>
      <c r="AS29" s="98"/>
      <c r="AT29" s="98"/>
      <c r="AU29" s="206"/>
      <c r="AV29" s="206"/>
      <c r="AW29" s="206"/>
      <c r="AX29" s="206"/>
      <c r="AY29" s="206"/>
      <c r="AZ29" s="206"/>
      <c r="BA29" s="206"/>
      <c r="BB29" s="206"/>
      <c r="BC29" s="206"/>
      <c r="BD29" s="206"/>
    </row>
    <row r="30" spans="1:56" ht="35.15" customHeight="1">
      <c r="A30" s="237"/>
      <c r="B30" s="228"/>
      <c r="C30" s="54">
        <v>27</v>
      </c>
      <c r="D30" s="46" t="s">
        <v>61</v>
      </c>
      <c r="E30" s="68" t="s">
        <v>166</v>
      </c>
      <c r="F30" s="46" t="s">
        <v>17</v>
      </c>
      <c r="G30" s="72">
        <v>2.6</v>
      </c>
      <c r="H30" s="18">
        <v>50</v>
      </c>
      <c r="I30" s="40">
        <f t="shared" si="0"/>
        <v>50</v>
      </c>
      <c r="J30" s="202" t="str">
        <f t="shared" si="1"/>
        <v>OK</v>
      </c>
      <c r="K30" s="206"/>
      <c r="L30" s="206"/>
      <c r="M30" s="206"/>
      <c r="N30" s="206"/>
      <c r="O30" s="207"/>
      <c r="P30" s="207"/>
      <c r="Q30" s="207"/>
      <c r="R30" s="207"/>
      <c r="S30" s="207"/>
      <c r="T30" s="207"/>
      <c r="U30" s="207"/>
      <c r="V30" s="207"/>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206"/>
      <c r="AV30" s="206"/>
      <c r="AW30" s="206"/>
      <c r="AX30" s="206"/>
      <c r="AY30" s="206"/>
      <c r="AZ30" s="206"/>
      <c r="BA30" s="206"/>
      <c r="BB30" s="206"/>
      <c r="BC30" s="206"/>
      <c r="BD30" s="206"/>
    </row>
    <row r="31" spans="1:56" ht="35.15" customHeight="1">
      <c r="A31" s="237"/>
      <c r="B31" s="228"/>
      <c r="C31" s="54">
        <v>28</v>
      </c>
      <c r="D31" s="46" t="s">
        <v>62</v>
      </c>
      <c r="E31" s="68" t="s">
        <v>167</v>
      </c>
      <c r="F31" s="46" t="s">
        <v>232</v>
      </c>
      <c r="G31" s="72">
        <v>15.99</v>
      </c>
      <c r="H31" s="18"/>
      <c r="I31" s="40">
        <f t="shared" si="0"/>
        <v>0</v>
      </c>
      <c r="J31" s="202" t="str">
        <f t="shared" si="1"/>
        <v>OK</v>
      </c>
      <c r="K31" s="206"/>
      <c r="L31" s="206"/>
      <c r="M31" s="206"/>
      <c r="N31" s="206"/>
      <c r="O31" s="207"/>
      <c r="P31" s="207"/>
      <c r="Q31" s="207"/>
      <c r="R31" s="207"/>
      <c r="S31" s="207"/>
      <c r="T31" s="207"/>
      <c r="U31" s="207"/>
      <c r="V31" s="207"/>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206"/>
      <c r="AV31" s="206"/>
      <c r="AW31" s="206"/>
      <c r="AX31" s="206"/>
      <c r="AY31" s="206"/>
      <c r="AZ31" s="206"/>
      <c r="BA31" s="206"/>
      <c r="BB31" s="206"/>
      <c r="BC31" s="206"/>
      <c r="BD31" s="206"/>
    </row>
    <row r="32" spans="1:56" ht="35.15" customHeight="1">
      <c r="A32" s="237"/>
      <c r="B32" s="224"/>
      <c r="C32" s="54">
        <v>29</v>
      </c>
      <c r="D32" s="46" t="s">
        <v>63</v>
      </c>
      <c r="E32" s="46" t="s">
        <v>168</v>
      </c>
      <c r="F32" s="46" t="s">
        <v>17</v>
      </c>
      <c r="G32" s="72">
        <v>4.9000000000000004</v>
      </c>
      <c r="H32" s="18"/>
      <c r="I32" s="40">
        <f t="shared" si="0"/>
        <v>0</v>
      </c>
      <c r="J32" s="202" t="str">
        <f t="shared" si="1"/>
        <v>OK</v>
      </c>
      <c r="K32" s="206"/>
      <c r="L32" s="206"/>
      <c r="M32" s="206"/>
      <c r="N32" s="206"/>
      <c r="O32" s="207"/>
      <c r="P32" s="207"/>
      <c r="Q32" s="207"/>
      <c r="R32" s="207"/>
      <c r="S32" s="207"/>
      <c r="T32" s="207"/>
      <c r="U32" s="207"/>
      <c r="V32" s="207"/>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206"/>
      <c r="AV32" s="206"/>
      <c r="AW32" s="206"/>
      <c r="AX32" s="206"/>
      <c r="AY32" s="206"/>
      <c r="AZ32" s="206"/>
      <c r="BA32" s="206"/>
      <c r="BB32" s="206"/>
      <c r="BC32" s="206"/>
      <c r="BD32" s="206"/>
    </row>
    <row r="33" spans="1:56" ht="35.15" customHeight="1">
      <c r="A33" s="50">
        <v>10</v>
      </c>
      <c r="B33" s="58" t="s">
        <v>31</v>
      </c>
      <c r="C33" s="53">
        <v>30</v>
      </c>
      <c r="D33" s="47" t="s">
        <v>62</v>
      </c>
      <c r="E33" s="70" t="s">
        <v>169</v>
      </c>
      <c r="F33" s="47" t="s">
        <v>232</v>
      </c>
      <c r="G33" s="74">
        <v>5.64</v>
      </c>
      <c r="H33" s="18">
        <v>505</v>
      </c>
      <c r="I33" s="40">
        <f t="shared" si="0"/>
        <v>500</v>
      </c>
      <c r="J33" s="202" t="str">
        <f t="shared" si="1"/>
        <v>OK</v>
      </c>
      <c r="K33" s="206">
        <v>2</v>
      </c>
      <c r="L33" s="206"/>
      <c r="M33" s="206"/>
      <c r="N33" s="206"/>
      <c r="O33" s="207"/>
      <c r="P33" s="207"/>
      <c r="Q33" s="207">
        <v>2</v>
      </c>
      <c r="R33" s="207"/>
      <c r="S33" s="207"/>
      <c r="T33" s="207"/>
      <c r="U33" s="207"/>
      <c r="V33" s="207"/>
      <c r="W33" s="98"/>
      <c r="X33" s="98"/>
      <c r="Y33" s="98"/>
      <c r="Z33" s="98">
        <v>1</v>
      </c>
      <c r="AA33" s="98"/>
      <c r="AB33" s="98"/>
      <c r="AC33" s="98"/>
      <c r="AD33" s="98"/>
      <c r="AE33" s="98"/>
      <c r="AF33" s="98"/>
      <c r="AG33" s="98"/>
      <c r="AH33" s="98"/>
      <c r="AI33" s="98"/>
      <c r="AJ33" s="98"/>
      <c r="AK33" s="98"/>
      <c r="AL33" s="98"/>
      <c r="AM33" s="98"/>
      <c r="AN33" s="98"/>
      <c r="AO33" s="98"/>
      <c r="AP33" s="98"/>
      <c r="AQ33" s="98"/>
      <c r="AR33" s="98"/>
      <c r="AS33" s="98"/>
      <c r="AT33" s="98"/>
      <c r="AU33" s="206"/>
      <c r="AV33" s="206"/>
      <c r="AW33" s="206"/>
      <c r="AX33" s="206"/>
      <c r="AY33" s="206"/>
      <c r="AZ33" s="206"/>
      <c r="BA33" s="206"/>
      <c r="BB33" s="206"/>
      <c r="BC33" s="206"/>
      <c r="BD33" s="206"/>
    </row>
    <row r="34" spans="1:56" ht="35.15" customHeight="1">
      <c r="A34" s="238">
        <v>11</v>
      </c>
      <c r="B34" s="229" t="s">
        <v>27</v>
      </c>
      <c r="C34" s="51">
        <v>31</v>
      </c>
      <c r="D34" s="18" t="s">
        <v>64</v>
      </c>
      <c r="E34" s="18"/>
      <c r="F34" s="18" t="s">
        <v>17</v>
      </c>
      <c r="G34" s="73"/>
      <c r="H34" s="18">
        <v>4</v>
      </c>
      <c r="I34" s="40">
        <f t="shared" si="0"/>
        <v>4</v>
      </c>
      <c r="J34" s="202" t="str">
        <f t="shared" si="1"/>
        <v>OK</v>
      </c>
      <c r="K34" s="206"/>
      <c r="L34" s="206"/>
      <c r="M34" s="206"/>
      <c r="N34" s="206"/>
      <c r="O34" s="207"/>
      <c r="P34" s="207"/>
      <c r="Q34" s="207"/>
      <c r="R34" s="207"/>
      <c r="S34" s="207"/>
      <c r="T34" s="207"/>
      <c r="U34" s="207"/>
      <c r="V34" s="207"/>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206"/>
      <c r="AV34" s="206"/>
      <c r="AW34" s="206"/>
      <c r="AX34" s="206"/>
      <c r="AY34" s="206"/>
      <c r="AZ34" s="206"/>
      <c r="BA34" s="206"/>
      <c r="BB34" s="206"/>
      <c r="BC34" s="206"/>
      <c r="BD34" s="206"/>
    </row>
    <row r="35" spans="1:56" ht="35.15" customHeight="1">
      <c r="A35" s="238"/>
      <c r="B35" s="236"/>
      <c r="C35" s="51">
        <v>32</v>
      </c>
      <c r="D35" s="18"/>
      <c r="E35" s="69"/>
      <c r="F35" s="18" t="s">
        <v>17</v>
      </c>
      <c r="G35" s="73"/>
      <c r="H35" s="18">
        <v>12</v>
      </c>
      <c r="I35" s="40">
        <f t="shared" si="0"/>
        <v>12</v>
      </c>
      <c r="J35" s="202" t="str">
        <f t="shared" si="1"/>
        <v>OK</v>
      </c>
      <c r="K35" s="206"/>
      <c r="L35" s="206"/>
      <c r="M35" s="206"/>
      <c r="N35" s="206"/>
      <c r="O35" s="207"/>
      <c r="P35" s="207"/>
      <c r="Q35" s="207"/>
      <c r="R35" s="207"/>
      <c r="S35" s="207"/>
      <c r="T35" s="207"/>
      <c r="U35" s="207"/>
      <c r="V35" s="207"/>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206"/>
      <c r="AV35" s="206"/>
      <c r="AW35" s="206"/>
      <c r="AX35" s="206"/>
      <c r="AY35" s="206"/>
      <c r="AZ35" s="206"/>
      <c r="BA35" s="206"/>
      <c r="BB35" s="206"/>
      <c r="BC35" s="206"/>
      <c r="BD35" s="206"/>
    </row>
    <row r="36" spans="1:56" ht="35.15" customHeight="1">
      <c r="A36" s="238"/>
      <c r="B36" s="236"/>
      <c r="C36" s="51">
        <v>33</v>
      </c>
      <c r="D36" s="62" t="s">
        <v>65</v>
      </c>
      <c r="E36" s="69"/>
      <c r="F36" s="18" t="s">
        <v>233</v>
      </c>
      <c r="G36" s="73"/>
      <c r="H36" s="18"/>
      <c r="I36" s="40">
        <f t="shared" si="0"/>
        <v>0</v>
      </c>
      <c r="J36" s="202" t="str">
        <f t="shared" si="1"/>
        <v>OK</v>
      </c>
      <c r="K36" s="206"/>
      <c r="L36" s="206"/>
      <c r="M36" s="206"/>
      <c r="N36" s="206"/>
      <c r="O36" s="207"/>
      <c r="P36" s="207"/>
      <c r="Q36" s="207"/>
      <c r="R36" s="207"/>
      <c r="S36" s="207"/>
      <c r="T36" s="207"/>
      <c r="U36" s="207"/>
      <c r="V36" s="207"/>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206"/>
      <c r="AV36" s="206"/>
      <c r="AW36" s="206"/>
      <c r="AX36" s="206"/>
      <c r="AY36" s="206"/>
      <c r="AZ36" s="206"/>
      <c r="BA36" s="206"/>
      <c r="BB36" s="206"/>
      <c r="BC36" s="206"/>
      <c r="BD36" s="206"/>
    </row>
    <row r="37" spans="1:56" ht="35.15" customHeight="1">
      <c r="A37" s="238"/>
      <c r="B37" s="236"/>
      <c r="C37" s="51">
        <v>34</v>
      </c>
      <c r="D37" s="62" t="s">
        <v>65</v>
      </c>
      <c r="E37" s="69"/>
      <c r="F37" s="18" t="s">
        <v>233</v>
      </c>
      <c r="G37" s="73"/>
      <c r="H37" s="18"/>
      <c r="I37" s="40">
        <f t="shared" si="0"/>
        <v>0</v>
      </c>
      <c r="J37" s="202" t="str">
        <f t="shared" si="1"/>
        <v>OK</v>
      </c>
      <c r="K37" s="206"/>
      <c r="L37" s="206"/>
      <c r="M37" s="206"/>
      <c r="N37" s="206"/>
      <c r="O37" s="207"/>
      <c r="P37" s="207"/>
      <c r="Q37" s="207"/>
      <c r="R37" s="207"/>
      <c r="S37" s="207"/>
      <c r="T37" s="207"/>
      <c r="U37" s="207"/>
      <c r="V37" s="207"/>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206"/>
      <c r="AV37" s="206"/>
      <c r="AW37" s="206"/>
      <c r="AX37" s="206"/>
      <c r="AY37" s="206"/>
      <c r="AZ37" s="206"/>
      <c r="BA37" s="206"/>
      <c r="BB37" s="206"/>
      <c r="BC37" s="206"/>
      <c r="BD37" s="206"/>
    </row>
    <row r="38" spans="1:56" ht="35.15" customHeight="1">
      <c r="A38" s="238"/>
      <c r="B38" s="236"/>
      <c r="C38" s="51">
        <v>35</v>
      </c>
      <c r="D38" s="62" t="s">
        <v>65</v>
      </c>
      <c r="E38" s="69"/>
      <c r="F38" s="18" t="s">
        <v>234</v>
      </c>
      <c r="G38" s="73"/>
      <c r="H38" s="18"/>
      <c r="I38" s="40">
        <f t="shared" si="0"/>
        <v>0</v>
      </c>
      <c r="J38" s="202" t="str">
        <f t="shared" si="1"/>
        <v>OK</v>
      </c>
      <c r="K38" s="206"/>
      <c r="L38" s="206"/>
      <c r="M38" s="206"/>
      <c r="N38" s="206"/>
      <c r="O38" s="207"/>
      <c r="P38" s="207"/>
      <c r="Q38" s="207"/>
      <c r="R38" s="207"/>
      <c r="S38" s="207"/>
      <c r="T38" s="207"/>
      <c r="U38" s="207"/>
      <c r="V38" s="207"/>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206"/>
      <c r="AV38" s="206"/>
      <c r="AW38" s="206"/>
      <c r="AX38" s="206"/>
      <c r="AY38" s="206"/>
      <c r="AZ38" s="206"/>
      <c r="BA38" s="206"/>
      <c r="BB38" s="206"/>
      <c r="BC38" s="206"/>
      <c r="BD38" s="206"/>
    </row>
    <row r="39" spans="1:56" ht="35.15" customHeight="1">
      <c r="A39" s="238"/>
      <c r="B39" s="236"/>
      <c r="C39" s="51">
        <v>36</v>
      </c>
      <c r="D39" s="62" t="s">
        <v>66</v>
      </c>
      <c r="E39" s="18"/>
      <c r="F39" s="18" t="s">
        <v>234</v>
      </c>
      <c r="G39" s="73"/>
      <c r="H39" s="18">
        <v>6</v>
      </c>
      <c r="I39" s="40">
        <f t="shared" si="0"/>
        <v>6</v>
      </c>
      <c r="J39" s="202" t="str">
        <f t="shared" si="1"/>
        <v>OK</v>
      </c>
      <c r="K39" s="206"/>
      <c r="L39" s="206"/>
      <c r="M39" s="206"/>
      <c r="N39" s="206"/>
      <c r="O39" s="207"/>
      <c r="P39" s="207"/>
      <c r="Q39" s="207"/>
      <c r="R39" s="207"/>
      <c r="S39" s="207"/>
      <c r="T39" s="207"/>
      <c r="U39" s="207"/>
      <c r="V39" s="207"/>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206"/>
      <c r="AV39" s="206"/>
      <c r="AW39" s="206"/>
      <c r="AX39" s="206"/>
      <c r="AY39" s="206"/>
      <c r="AZ39" s="206"/>
      <c r="BA39" s="206"/>
      <c r="BB39" s="206"/>
      <c r="BC39" s="206"/>
      <c r="BD39" s="206"/>
    </row>
    <row r="40" spans="1:56" ht="35.15" customHeight="1">
      <c r="A40" s="238"/>
      <c r="B40" s="236"/>
      <c r="C40" s="51">
        <v>37</v>
      </c>
      <c r="D40" s="62" t="s">
        <v>66</v>
      </c>
      <c r="E40" s="18"/>
      <c r="F40" s="18" t="s">
        <v>234</v>
      </c>
      <c r="G40" s="73"/>
      <c r="H40" s="18">
        <v>15</v>
      </c>
      <c r="I40" s="40">
        <f t="shared" si="0"/>
        <v>15</v>
      </c>
      <c r="J40" s="202" t="str">
        <f t="shared" si="1"/>
        <v>OK</v>
      </c>
      <c r="K40" s="206"/>
      <c r="L40" s="206"/>
      <c r="M40" s="206"/>
      <c r="N40" s="206"/>
      <c r="O40" s="207"/>
      <c r="P40" s="207"/>
      <c r="Q40" s="207"/>
      <c r="R40" s="207"/>
      <c r="S40" s="207"/>
      <c r="T40" s="207"/>
      <c r="U40" s="207"/>
      <c r="V40" s="207"/>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206"/>
      <c r="AV40" s="206"/>
      <c r="AW40" s="206"/>
      <c r="AX40" s="206"/>
      <c r="AY40" s="206"/>
      <c r="AZ40" s="206"/>
      <c r="BA40" s="206"/>
      <c r="BB40" s="206"/>
      <c r="BC40" s="206"/>
      <c r="BD40" s="206"/>
    </row>
    <row r="41" spans="1:56" ht="35.15" customHeight="1">
      <c r="A41" s="238"/>
      <c r="B41" s="236"/>
      <c r="C41" s="51">
        <v>38</v>
      </c>
      <c r="D41" s="62" t="s">
        <v>66</v>
      </c>
      <c r="E41" s="18"/>
      <c r="F41" s="18" t="s">
        <v>234</v>
      </c>
      <c r="G41" s="73"/>
      <c r="H41" s="18">
        <v>10</v>
      </c>
      <c r="I41" s="40">
        <f t="shared" si="0"/>
        <v>10</v>
      </c>
      <c r="J41" s="202" t="str">
        <f t="shared" si="1"/>
        <v>OK</v>
      </c>
      <c r="K41" s="206"/>
      <c r="L41" s="206"/>
      <c r="M41" s="206"/>
      <c r="N41" s="206"/>
      <c r="O41" s="207"/>
      <c r="P41" s="207"/>
      <c r="Q41" s="207"/>
      <c r="R41" s="207"/>
      <c r="S41" s="207"/>
      <c r="T41" s="207"/>
      <c r="U41" s="207"/>
      <c r="V41" s="207"/>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206"/>
      <c r="AV41" s="206"/>
      <c r="AW41" s="206"/>
      <c r="AX41" s="206"/>
      <c r="AY41" s="206"/>
      <c r="AZ41" s="206"/>
      <c r="BA41" s="206"/>
      <c r="BB41" s="206"/>
      <c r="BC41" s="206"/>
      <c r="BD41" s="206"/>
    </row>
    <row r="42" spans="1:56" ht="35.15" customHeight="1">
      <c r="A42" s="238"/>
      <c r="B42" s="236"/>
      <c r="C42" s="51">
        <v>39</v>
      </c>
      <c r="D42" s="62" t="s">
        <v>66</v>
      </c>
      <c r="E42" s="18"/>
      <c r="F42" s="18" t="s">
        <v>234</v>
      </c>
      <c r="G42" s="73"/>
      <c r="H42" s="18">
        <v>6</v>
      </c>
      <c r="I42" s="40">
        <f t="shared" si="0"/>
        <v>6</v>
      </c>
      <c r="J42" s="202" t="str">
        <f t="shared" si="1"/>
        <v>OK</v>
      </c>
      <c r="K42" s="206"/>
      <c r="L42" s="206"/>
      <c r="M42" s="206"/>
      <c r="N42" s="206"/>
      <c r="O42" s="207"/>
      <c r="P42" s="207"/>
      <c r="Q42" s="207"/>
      <c r="R42" s="207"/>
      <c r="S42" s="207"/>
      <c r="T42" s="207"/>
      <c r="U42" s="207"/>
      <c r="V42" s="207"/>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206"/>
      <c r="AV42" s="206"/>
      <c r="AW42" s="206"/>
      <c r="AX42" s="206"/>
      <c r="AY42" s="206"/>
      <c r="AZ42" s="206"/>
      <c r="BA42" s="206"/>
      <c r="BB42" s="206"/>
      <c r="BC42" s="206"/>
      <c r="BD42" s="206"/>
    </row>
    <row r="43" spans="1:56" ht="35.15" customHeight="1">
      <c r="A43" s="238"/>
      <c r="B43" s="236"/>
      <c r="C43" s="51">
        <v>40</v>
      </c>
      <c r="D43" s="62" t="s">
        <v>66</v>
      </c>
      <c r="E43" s="18"/>
      <c r="F43" s="18" t="s">
        <v>234</v>
      </c>
      <c r="G43" s="73"/>
      <c r="H43" s="18">
        <v>6</v>
      </c>
      <c r="I43" s="40">
        <f t="shared" si="0"/>
        <v>6</v>
      </c>
      <c r="J43" s="202" t="str">
        <f t="shared" si="1"/>
        <v>OK</v>
      </c>
      <c r="K43" s="206"/>
      <c r="L43" s="206"/>
      <c r="M43" s="206"/>
      <c r="N43" s="206"/>
      <c r="O43" s="207"/>
      <c r="P43" s="207"/>
      <c r="Q43" s="207"/>
      <c r="R43" s="207"/>
      <c r="S43" s="207"/>
      <c r="T43" s="207"/>
      <c r="U43" s="207"/>
      <c r="V43" s="207"/>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206"/>
      <c r="AV43" s="206"/>
      <c r="AW43" s="206"/>
      <c r="AX43" s="206"/>
      <c r="AY43" s="206"/>
      <c r="AZ43" s="206"/>
      <c r="BA43" s="206"/>
      <c r="BB43" s="206"/>
      <c r="BC43" s="206"/>
      <c r="BD43" s="206"/>
    </row>
    <row r="44" spans="1:56" ht="35.15" customHeight="1">
      <c r="A44" s="238"/>
      <c r="B44" s="230"/>
      <c r="C44" s="51">
        <v>41</v>
      </c>
      <c r="D44" s="62" t="s">
        <v>67</v>
      </c>
      <c r="E44" s="18"/>
      <c r="F44" s="18" t="s">
        <v>235</v>
      </c>
      <c r="G44" s="73"/>
      <c r="H44" s="18"/>
      <c r="I44" s="40">
        <f t="shared" si="0"/>
        <v>0</v>
      </c>
      <c r="J44" s="202" t="str">
        <f t="shared" si="1"/>
        <v>OK</v>
      </c>
      <c r="K44" s="206"/>
      <c r="L44" s="206"/>
      <c r="M44" s="206"/>
      <c r="N44" s="206"/>
      <c r="O44" s="207"/>
      <c r="P44" s="207"/>
      <c r="Q44" s="207"/>
      <c r="R44" s="207"/>
      <c r="S44" s="207"/>
      <c r="T44" s="207"/>
      <c r="U44" s="207"/>
      <c r="V44" s="207"/>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206"/>
      <c r="AV44" s="206"/>
      <c r="AW44" s="206"/>
      <c r="AX44" s="206"/>
      <c r="AY44" s="206"/>
      <c r="AZ44" s="206"/>
      <c r="BA44" s="206"/>
      <c r="BB44" s="206"/>
      <c r="BC44" s="206"/>
      <c r="BD44" s="206"/>
    </row>
    <row r="45" spans="1:56" ht="35.15" customHeight="1">
      <c r="A45" s="239">
        <v>12</v>
      </c>
      <c r="B45" s="225" t="s">
        <v>30</v>
      </c>
      <c r="C45" s="53">
        <v>42</v>
      </c>
      <c r="D45" s="47" t="s">
        <v>68</v>
      </c>
      <c r="E45" s="47" t="s">
        <v>170</v>
      </c>
      <c r="F45" s="47" t="s">
        <v>236</v>
      </c>
      <c r="G45" s="74">
        <v>28</v>
      </c>
      <c r="H45" s="18">
        <v>14</v>
      </c>
      <c r="I45" s="40">
        <f t="shared" si="0"/>
        <v>0</v>
      </c>
      <c r="J45" s="202" t="str">
        <f t="shared" si="1"/>
        <v>OK</v>
      </c>
      <c r="K45" s="206"/>
      <c r="L45" s="206"/>
      <c r="M45" s="206"/>
      <c r="N45" s="206"/>
      <c r="O45" s="207"/>
      <c r="P45" s="207">
        <v>5</v>
      </c>
      <c r="Q45" s="207"/>
      <c r="R45" s="207"/>
      <c r="S45" s="207"/>
      <c r="T45" s="207"/>
      <c r="U45" s="207"/>
      <c r="V45" s="207"/>
      <c r="W45" s="98"/>
      <c r="X45" s="98"/>
      <c r="Y45" s="98">
        <v>9</v>
      </c>
      <c r="Z45" s="98"/>
      <c r="AA45" s="98"/>
      <c r="AB45" s="98"/>
      <c r="AC45" s="98"/>
      <c r="AD45" s="98"/>
      <c r="AE45" s="98"/>
      <c r="AF45" s="98"/>
      <c r="AG45" s="98"/>
      <c r="AH45" s="98"/>
      <c r="AI45" s="98"/>
      <c r="AJ45" s="98"/>
      <c r="AK45" s="98"/>
      <c r="AL45" s="98"/>
      <c r="AM45" s="98"/>
      <c r="AN45" s="98"/>
      <c r="AO45" s="98"/>
      <c r="AP45" s="98"/>
      <c r="AQ45" s="98"/>
      <c r="AR45" s="98"/>
      <c r="AS45" s="98"/>
      <c r="AT45" s="98"/>
      <c r="AU45" s="206"/>
      <c r="AV45" s="206"/>
      <c r="AW45" s="206"/>
      <c r="AX45" s="206"/>
      <c r="AY45" s="206"/>
      <c r="AZ45" s="206"/>
      <c r="BA45" s="206"/>
      <c r="BB45" s="206"/>
      <c r="BC45" s="206"/>
      <c r="BD45" s="206"/>
    </row>
    <row r="46" spans="1:56" ht="35.15" customHeight="1">
      <c r="A46" s="239"/>
      <c r="B46" s="226"/>
      <c r="C46" s="53">
        <v>43</v>
      </c>
      <c r="D46" s="47" t="s">
        <v>69</v>
      </c>
      <c r="E46" s="47" t="s">
        <v>171</v>
      </c>
      <c r="F46" s="47" t="s">
        <v>236</v>
      </c>
      <c r="G46" s="74">
        <v>28.14</v>
      </c>
      <c r="H46" s="18">
        <v>18</v>
      </c>
      <c r="I46" s="40">
        <f t="shared" si="0"/>
        <v>9</v>
      </c>
      <c r="J46" s="202" t="str">
        <f t="shared" si="1"/>
        <v>OK</v>
      </c>
      <c r="K46" s="206"/>
      <c r="L46" s="206"/>
      <c r="M46" s="206"/>
      <c r="N46" s="206"/>
      <c r="O46" s="207"/>
      <c r="P46" s="207"/>
      <c r="Q46" s="207"/>
      <c r="R46" s="207"/>
      <c r="S46" s="207"/>
      <c r="T46" s="207"/>
      <c r="U46" s="207"/>
      <c r="V46" s="207"/>
      <c r="W46" s="98"/>
      <c r="X46" s="98"/>
      <c r="Y46" s="98">
        <v>9</v>
      </c>
      <c r="Z46" s="98"/>
      <c r="AA46" s="98"/>
      <c r="AB46" s="98"/>
      <c r="AC46" s="98"/>
      <c r="AD46" s="98"/>
      <c r="AE46" s="98"/>
      <c r="AF46" s="98"/>
      <c r="AG46" s="98"/>
      <c r="AH46" s="98"/>
      <c r="AI46" s="98"/>
      <c r="AJ46" s="98"/>
      <c r="AK46" s="98"/>
      <c r="AL46" s="98"/>
      <c r="AM46" s="98"/>
      <c r="AN46" s="98"/>
      <c r="AO46" s="98"/>
      <c r="AP46" s="98"/>
      <c r="AQ46" s="98"/>
      <c r="AR46" s="98"/>
      <c r="AS46" s="98"/>
      <c r="AT46" s="98"/>
      <c r="AU46" s="206"/>
      <c r="AV46" s="206"/>
      <c r="AW46" s="206"/>
      <c r="AX46" s="206"/>
      <c r="AY46" s="206"/>
      <c r="AZ46" s="206"/>
      <c r="BA46" s="206"/>
      <c r="BB46" s="206"/>
      <c r="BC46" s="206"/>
      <c r="BD46" s="206"/>
    </row>
    <row r="47" spans="1:56" ht="35.15" customHeight="1">
      <c r="A47" s="239"/>
      <c r="B47" s="226"/>
      <c r="C47" s="53">
        <v>44</v>
      </c>
      <c r="D47" s="63" t="s">
        <v>70</v>
      </c>
      <c r="E47" s="47" t="s">
        <v>172</v>
      </c>
      <c r="F47" s="47" t="s">
        <v>236</v>
      </c>
      <c r="G47" s="74">
        <v>19</v>
      </c>
      <c r="H47" s="18">
        <v>18</v>
      </c>
      <c r="I47" s="40">
        <f t="shared" si="0"/>
        <v>0</v>
      </c>
      <c r="J47" s="202" t="str">
        <f t="shared" si="1"/>
        <v>OK</v>
      </c>
      <c r="K47" s="206"/>
      <c r="L47" s="206"/>
      <c r="M47" s="206"/>
      <c r="N47" s="206"/>
      <c r="O47" s="207"/>
      <c r="P47" s="207"/>
      <c r="Q47" s="207"/>
      <c r="R47" s="207"/>
      <c r="S47" s="207"/>
      <c r="T47" s="207"/>
      <c r="U47" s="207"/>
      <c r="V47" s="207"/>
      <c r="W47" s="98"/>
      <c r="X47" s="98"/>
      <c r="Y47" s="98">
        <v>18</v>
      </c>
      <c r="Z47" s="98"/>
      <c r="AA47" s="98"/>
      <c r="AB47" s="98"/>
      <c r="AC47" s="98"/>
      <c r="AD47" s="98"/>
      <c r="AE47" s="98"/>
      <c r="AF47" s="98"/>
      <c r="AG47" s="98"/>
      <c r="AH47" s="98"/>
      <c r="AI47" s="98"/>
      <c r="AJ47" s="98"/>
      <c r="AK47" s="98"/>
      <c r="AL47" s="98"/>
      <c r="AM47" s="98"/>
      <c r="AN47" s="98"/>
      <c r="AO47" s="98"/>
      <c r="AP47" s="98"/>
      <c r="AQ47" s="98"/>
      <c r="AR47" s="98"/>
      <c r="AS47" s="98"/>
      <c r="AT47" s="98"/>
      <c r="AU47" s="206"/>
      <c r="AV47" s="206"/>
      <c r="AW47" s="206"/>
      <c r="AX47" s="206"/>
      <c r="AY47" s="206"/>
      <c r="AZ47" s="206"/>
      <c r="BA47" s="206"/>
      <c r="BB47" s="206"/>
      <c r="BC47" s="206"/>
      <c r="BD47" s="206"/>
    </row>
    <row r="48" spans="1:56" ht="35.15" customHeight="1">
      <c r="A48" s="239"/>
      <c r="B48" s="227"/>
      <c r="C48" s="53">
        <v>45</v>
      </c>
      <c r="D48" s="63" t="s">
        <v>70</v>
      </c>
      <c r="E48" s="47" t="s">
        <v>173</v>
      </c>
      <c r="F48" s="47" t="s">
        <v>236</v>
      </c>
      <c r="G48" s="74">
        <v>19</v>
      </c>
      <c r="H48" s="18">
        <v>18</v>
      </c>
      <c r="I48" s="40">
        <f t="shared" si="0"/>
        <v>18</v>
      </c>
      <c r="J48" s="202" t="str">
        <f t="shared" si="1"/>
        <v>OK</v>
      </c>
      <c r="K48" s="206"/>
      <c r="L48" s="206"/>
      <c r="M48" s="206"/>
      <c r="N48" s="206"/>
      <c r="O48" s="207"/>
      <c r="P48" s="207"/>
      <c r="Q48" s="207"/>
      <c r="R48" s="207"/>
      <c r="S48" s="207"/>
      <c r="T48" s="207"/>
      <c r="U48" s="207"/>
      <c r="V48" s="207"/>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206"/>
      <c r="AV48" s="206"/>
      <c r="AW48" s="206"/>
      <c r="AX48" s="206"/>
      <c r="AY48" s="206"/>
      <c r="AZ48" s="206"/>
      <c r="BA48" s="206"/>
      <c r="BB48" s="206"/>
      <c r="BC48" s="206"/>
      <c r="BD48" s="206"/>
    </row>
    <row r="49" spans="1:56" ht="35.15" customHeight="1">
      <c r="A49" s="237">
        <v>13</v>
      </c>
      <c r="B49" s="223" t="s">
        <v>30</v>
      </c>
      <c r="C49" s="54">
        <v>46</v>
      </c>
      <c r="D49" s="46" t="s">
        <v>71</v>
      </c>
      <c r="E49" s="46" t="s">
        <v>174</v>
      </c>
      <c r="F49" s="46" t="s">
        <v>236</v>
      </c>
      <c r="G49" s="72">
        <v>15.41</v>
      </c>
      <c r="H49" s="18">
        <v>12</v>
      </c>
      <c r="I49" s="40">
        <f t="shared" si="0"/>
        <v>3</v>
      </c>
      <c r="J49" s="202" t="str">
        <f t="shared" si="1"/>
        <v>OK</v>
      </c>
      <c r="K49" s="206"/>
      <c r="L49" s="206"/>
      <c r="M49" s="206"/>
      <c r="N49" s="206"/>
      <c r="O49" s="207"/>
      <c r="P49" s="207">
        <v>5</v>
      </c>
      <c r="Q49" s="207"/>
      <c r="R49" s="207"/>
      <c r="S49" s="207"/>
      <c r="T49" s="207"/>
      <c r="U49" s="207"/>
      <c r="V49" s="207"/>
      <c r="W49" s="98"/>
      <c r="X49" s="98"/>
      <c r="Y49" s="98"/>
      <c r="Z49" s="98"/>
      <c r="AA49" s="98"/>
      <c r="AB49" s="98"/>
      <c r="AC49" s="98"/>
      <c r="AD49" s="98"/>
      <c r="AE49" s="98"/>
      <c r="AF49" s="98"/>
      <c r="AG49" s="98"/>
      <c r="AH49" s="98"/>
      <c r="AI49" s="98"/>
      <c r="AJ49" s="98">
        <v>4</v>
      </c>
      <c r="AK49" s="98"/>
      <c r="AL49" s="98"/>
      <c r="AM49" s="98"/>
      <c r="AN49" s="98"/>
      <c r="AO49" s="98"/>
      <c r="AP49" s="98"/>
      <c r="AQ49" s="98"/>
      <c r="AR49" s="98"/>
      <c r="AS49" s="98"/>
      <c r="AT49" s="98"/>
      <c r="AU49" s="206"/>
      <c r="AV49" s="206"/>
      <c r="AW49" s="206"/>
      <c r="AX49" s="206"/>
      <c r="AY49" s="206"/>
      <c r="AZ49" s="206"/>
      <c r="BA49" s="206"/>
      <c r="BB49" s="206"/>
      <c r="BC49" s="206"/>
      <c r="BD49" s="206"/>
    </row>
    <row r="50" spans="1:56" ht="35.15" customHeight="1">
      <c r="A50" s="237"/>
      <c r="B50" s="228"/>
      <c r="C50" s="54">
        <v>47</v>
      </c>
      <c r="D50" s="46" t="s">
        <v>72</v>
      </c>
      <c r="E50" s="46" t="s">
        <v>175</v>
      </c>
      <c r="F50" s="46" t="s">
        <v>236</v>
      </c>
      <c r="G50" s="72">
        <v>15.41</v>
      </c>
      <c r="H50" s="18">
        <v>38</v>
      </c>
      <c r="I50" s="40">
        <f t="shared" si="0"/>
        <v>0</v>
      </c>
      <c r="J50" s="202" t="str">
        <f t="shared" si="1"/>
        <v>OK</v>
      </c>
      <c r="K50" s="206"/>
      <c r="L50" s="206"/>
      <c r="M50" s="206"/>
      <c r="N50" s="206"/>
      <c r="O50" s="207"/>
      <c r="P50" s="207"/>
      <c r="Q50" s="207"/>
      <c r="R50" s="207"/>
      <c r="S50" s="207"/>
      <c r="T50" s="207"/>
      <c r="U50" s="207"/>
      <c r="V50" s="207"/>
      <c r="W50" s="98"/>
      <c r="X50" s="98"/>
      <c r="Y50" s="98">
        <v>24</v>
      </c>
      <c r="Z50" s="98"/>
      <c r="AA50" s="98"/>
      <c r="AB50" s="98"/>
      <c r="AC50" s="98"/>
      <c r="AD50" s="98"/>
      <c r="AE50" s="98"/>
      <c r="AF50" s="98"/>
      <c r="AG50" s="98"/>
      <c r="AH50" s="98"/>
      <c r="AI50" s="98"/>
      <c r="AJ50" s="98">
        <v>2</v>
      </c>
      <c r="AK50" s="98"/>
      <c r="AL50" s="98"/>
      <c r="AM50" s="98"/>
      <c r="AN50" s="98"/>
      <c r="AO50" s="98"/>
      <c r="AP50" s="98"/>
      <c r="AQ50" s="98"/>
      <c r="AR50" s="98"/>
      <c r="AS50" s="98"/>
      <c r="AT50" s="98"/>
      <c r="AU50" s="206"/>
      <c r="AV50" s="206"/>
      <c r="AW50" s="206"/>
      <c r="AX50" s="206">
        <v>12</v>
      </c>
      <c r="AY50" s="206"/>
      <c r="AZ50" s="206"/>
      <c r="BA50" s="206"/>
      <c r="BB50" s="206"/>
      <c r="BC50" s="206"/>
      <c r="BD50" s="206"/>
    </row>
    <row r="51" spans="1:56" ht="35.15" customHeight="1">
      <c r="A51" s="237"/>
      <c r="B51" s="228"/>
      <c r="C51" s="54">
        <v>48</v>
      </c>
      <c r="D51" s="46" t="s">
        <v>72</v>
      </c>
      <c r="E51" s="46" t="s">
        <v>175</v>
      </c>
      <c r="F51" s="46" t="s">
        <v>236</v>
      </c>
      <c r="G51" s="72">
        <v>15.41</v>
      </c>
      <c r="H51" s="18">
        <v>40</v>
      </c>
      <c r="I51" s="40">
        <f t="shared" si="0"/>
        <v>0</v>
      </c>
      <c r="J51" s="202" t="str">
        <f t="shared" si="1"/>
        <v>OK</v>
      </c>
      <c r="K51" s="206"/>
      <c r="L51" s="206"/>
      <c r="M51" s="206"/>
      <c r="N51" s="206"/>
      <c r="O51" s="207"/>
      <c r="P51" s="207"/>
      <c r="Q51" s="207"/>
      <c r="R51" s="207"/>
      <c r="S51" s="207"/>
      <c r="T51" s="207"/>
      <c r="U51" s="207"/>
      <c r="V51" s="207"/>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206"/>
      <c r="AV51" s="206"/>
      <c r="AW51" s="206"/>
      <c r="AX51" s="206">
        <v>40</v>
      </c>
      <c r="AY51" s="206"/>
      <c r="AZ51" s="206"/>
      <c r="BA51" s="206"/>
      <c r="BB51" s="206"/>
      <c r="BC51" s="206"/>
      <c r="BD51" s="206"/>
    </row>
    <row r="52" spans="1:56" ht="35.15" customHeight="1">
      <c r="A52" s="237"/>
      <c r="B52" s="224"/>
      <c r="C52" s="54">
        <v>49</v>
      </c>
      <c r="D52" s="46" t="s">
        <v>73</v>
      </c>
      <c r="E52" s="46" t="s">
        <v>176</v>
      </c>
      <c r="F52" s="46" t="s">
        <v>237</v>
      </c>
      <c r="G52" s="72">
        <v>1.29</v>
      </c>
      <c r="H52" s="18"/>
      <c r="I52" s="40">
        <f t="shared" si="0"/>
        <v>0</v>
      </c>
      <c r="J52" s="202" t="str">
        <f t="shared" si="1"/>
        <v>OK</v>
      </c>
      <c r="K52" s="206"/>
      <c r="L52" s="206"/>
      <c r="M52" s="206"/>
      <c r="N52" s="206"/>
      <c r="O52" s="207"/>
      <c r="P52" s="207"/>
      <c r="Q52" s="207"/>
      <c r="R52" s="207"/>
      <c r="S52" s="207"/>
      <c r="T52" s="207"/>
      <c r="U52" s="207"/>
      <c r="V52" s="207"/>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206"/>
      <c r="AV52" s="206"/>
      <c r="AW52" s="206"/>
      <c r="AX52" s="206"/>
      <c r="AY52" s="206"/>
      <c r="AZ52" s="206"/>
      <c r="BA52" s="206"/>
      <c r="BB52" s="206"/>
      <c r="BC52" s="206"/>
      <c r="BD52" s="206"/>
    </row>
    <row r="53" spans="1:56" ht="35.15" customHeight="1">
      <c r="A53" s="239">
        <v>14</v>
      </c>
      <c r="B53" s="225" t="s">
        <v>32</v>
      </c>
      <c r="C53" s="186">
        <v>50</v>
      </c>
      <c r="D53" s="35" t="s">
        <v>74</v>
      </c>
      <c r="E53" s="47" t="s">
        <v>177</v>
      </c>
      <c r="F53" s="47" t="s">
        <v>237</v>
      </c>
      <c r="G53" s="74">
        <v>2.91</v>
      </c>
      <c r="H53" s="18">
        <f>100</f>
        <v>100</v>
      </c>
      <c r="I53" s="40">
        <f t="shared" si="0"/>
        <v>50</v>
      </c>
      <c r="J53" s="202" t="str">
        <f t="shared" si="1"/>
        <v>OK</v>
      </c>
      <c r="K53" s="206"/>
      <c r="L53" s="206"/>
      <c r="M53" s="206"/>
      <c r="N53" s="206"/>
      <c r="O53" s="207"/>
      <c r="P53" s="207"/>
      <c r="Q53" s="207"/>
      <c r="R53" s="207"/>
      <c r="S53" s="207"/>
      <c r="T53" s="207"/>
      <c r="U53" s="207"/>
      <c r="V53" s="207"/>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206"/>
      <c r="AV53" s="206"/>
      <c r="AW53" s="206"/>
      <c r="AX53" s="206"/>
      <c r="AY53" s="206">
        <v>50</v>
      </c>
      <c r="AZ53" s="206"/>
      <c r="BA53" s="206"/>
      <c r="BB53" s="206"/>
      <c r="BC53" s="206"/>
      <c r="BD53" s="206"/>
    </row>
    <row r="54" spans="1:56" ht="35.15" customHeight="1">
      <c r="A54" s="239"/>
      <c r="B54" s="227"/>
      <c r="C54" s="53">
        <v>51</v>
      </c>
      <c r="D54" s="35" t="s">
        <v>75</v>
      </c>
      <c r="E54" s="47" t="s">
        <v>177</v>
      </c>
      <c r="F54" s="47" t="s">
        <v>237</v>
      </c>
      <c r="G54" s="74">
        <v>5.83</v>
      </c>
      <c r="H54" s="18">
        <v>79</v>
      </c>
      <c r="I54" s="40">
        <f t="shared" si="0"/>
        <v>64</v>
      </c>
      <c r="J54" s="202" t="str">
        <f t="shared" si="1"/>
        <v>OK</v>
      </c>
      <c r="K54" s="206"/>
      <c r="L54" s="206"/>
      <c r="M54" s="206"/>
      <c r="N54" s="206"/>
      <c r="O54" s="207"/>
      <c r="P54" s="207"/>
      <c r="Q54" s="207"/>
      <c r="R54" s="207">
        <v>4</v>
      </c>
      <c r="S54" s="207"/>
      <c r="T54" s="207"/>
      <c r="U54" s="207"/>
      <c r="V54" s="207"/>
      <c r="W54" s="98"/>
      <c r="X54" s="98"/>
      <c r="Y54" s="98"/>
      <c r="Z54" s="98"/>
      <c r="AA54" s="98">
        <v>9</v>
      </c>
      <c r="AB54" s="98"/>
      <c r="AC54" s="98"/>
      <c r="AD54" s="98"/>
      <c r="AE54" s="98"/>
      <c r="AF54" s="98"/>
      <c r="AG54" s="98"/>
      <c r="AH54" s="98"/>
      <c r="AI54" s="98"/>
      <c r="AJ54" s="98"/>
      <c r="AK54" s="98">
        <v>2</v>
      </c>
      <c r="AL54" s="98"/>
      <c r="AM54" s="98"/>
      <c r="AN54" s="98"/>
      <c r="AO54" s="98"/>
      <c r="AP54" s="98"/>
      <c r="AQ54" s="98"/>
      <c r="AR54" s="98"/>
      <c r="AS54" s="98"/>
      <c r="AT54" s="98"/>
      <c r="AU54" s="206"/>
      <c r="AV54" s="206"/>
      <c r="AW54" s="206"/>
      <c r="AX54" s="206"/>
      <c r="AY54" s="206"/>
      <c r="AZ54" s="206"/>
      <c r="BA54" s="206"/>
      <c r="BB54" s="206"/>
      <c r="BC54" s="206"/>
      <c r="BD54" s="206"/>
    </row>
    <row r="55" spans="1:56" ht="35.15" customHeight="1">
      <c r="A55" s="237">
        <v>15</v>
      </c>
      <c r="B55" s="223" t="s">
        <v>28</v>
      </c>
      <c r="C55" s="54">
        <v>52</v>
      </c>
      <c r="D55" s="61" t="s">
        <v>76</v>
      </c>
      <c r="E55" s="46" t="s">
        <v>178</v>
      </c>
      <c r="F55" s="46" t="s">
        <v>237</v>
      </c>
      <c r="G55" s="72">
        <v>47.83</v>
      </c>
      <c r="H55" s="18">
        <v>34</v>
      </c>
      <c r="I55" s="40">
        <f t="shared" si="0"/>
        <v>25</v>
      </c>
      <c r="J55" s="202" t="str">
        <f t="shared" si="1"/>
        <v>OK</v>
      </c>
      <c r="K55" s="206"/>
      <c r="L55" s="206"/>
      <c r="M55" s="206"/>
      <c r="N55" s="206"/>
      <c r="O55" s="207"/>
      <c r="P55" s="207"/>
      <c r="Q55" s="207"/>
      <c r="R55" s="207"/>
      <c r="S55" s="207"/>
      <c r="T55" s="207"/>
      <c r="U55" s="207"/>
      <c r="V55" s="207"/>
      <c r="W55" s="98"/>
      <c r="X55" s="98"/>
      <c r="Y55" s="98"/>
      <c r="Z55" s="98"/>
      <c r="AA55" s="98"/>
      <c r="AB55" s="98">
        <v>9</v>
      </c>
      <c r="AC55" s="98"/>
      <c r="AD55" s="98"/>
      <c r="AE55" s="98"/>
      <c r="AF55" s="98"/>
      <c r="AG55" s="98"/>
      <c r="AH55" s="98"/>
      <c r="AI55" s="98"/>
      <c r="AJ55" s="98"/>
      <c r="AK55" s="98"/>
      <c r="AL55" s="98"/>
      <c r="AM55" s="98"/>
      <c r="AN55" s="98"/>
      <c r="AO55" s="98"/>
      <c r="AP55" s="98"/>
      <c r="AQ55" s="98"/>
      <c r="AR55" s="98"/>
      <c r="AS55" s="98"/>
      <c r="AT55" s="98"/>
      <c r="AU55" s="206"/>
      <c r="AV55" s="206"/>
      <c r="AW55" s="206"/>
      <c r="AX55" s="206"/>
      <c r="AY55" s="206"/>
      <c r="AZ55" s="206"/>
      <c r="BA55" s="206"/>
      <c r="BB55" s="206"/>
      <c r="BC55" s="206"/>
      <c r="BD55" s="206"/>
    </row>
    <row r="56" spans="1:56" ht="35.15" customHeight="1">
      <c r="A56" s="237"/>
      <c r="B56" s="228"/>
      <c r="C56" s="54">
        <v>53</v>
      </c>
      <c r="D56" s="61" t="s">
        <v>77</v>
      </c>
      <c r="E56" s="46" t="s">
        <v>179</v>
      </c>
      <c r="F56" s="46" t="s">
        <v>237</v>
      </c>
      <c r="G56" s="72">
        <v>15.94</v>
      </c>
      <c r="H56" s="18">
        <v>22</v>
      </c>
      <c r="I56" s="40">
        <f t="shared" si="0"/>
        <v>7</v>
      </c>
      <c r="J56" s="202" t="str">
        <f t="shared" si="1"/>
        <v>OK</v>
      </c>
      <c r="K56" s="206"/>
      <c r="L56" s="206">
        <v>3</v>
      </c>
      <c r="M56" s="206"/>
      <c r="N56" s="206"/>
      <c r="O56" s="207"/>
      <c r="P56" s="207"/>
      <c r="Q56" s="207"/>
      <c r="R56" s="207"/>
      <c r="S56" s="207"/>
      <c r="T56" s="207"/>
      <c r="U56" s="207"/>
      <c r="V56" s="207"/>
      <c r="W56" s="98"/>
      <c r="X56" s="98"/>
      <c r="Y56" s="98"/>
      <c r="Z56" s="98"/>
      <c r="AA56" s="98"/>
      <c r="AB56" s="98">
        <v>9</v>
      </c>
      <c r="AC56" s="98"/>
      <c r="AD56" s="98"/>
      <c r="AE56" s="98"/>
      <c r="AF56" s="98"/>
      <c r="AG56" s="98"/>
      <c r="AH56" s="98"/>
      <c r="AI56" s="98"/>
      <c r="AJ56" s="98"/>
      <c r="AK56" s="98"/>
      <c r="AL56" s="98"/>
      <c r="AM56" s="98"/>
      <c r="AN56" s="98"/>
      <c r="AO56" s="98"/>
      <c r="AP56" s="98"/>
      <c r="AQ56" s="98"/>
      <c r="AR56" s="98"/>
      <c r="AS56" s="98"/>
      <c r="AT56" s="98"/>
      <c r="AU56" s="206"/>
      <c r="AV56" s="206"/>
      <c r="AW56" s="206"/>
      <c r="AX56" s="206"/>
      <c r="AY56" s="206"/>
      <c r="AZ56" s="206"/>
      <c r="BA56" s="206"/>
      <c r="BB56" s="206"/>
      <c r="BC56" s="206">
        <v>3</v>
      </c>
      <c r="BD56" s="206"/>
    </row>
    <row r="57" spans="1:56" ht="35.15" customHeight="1">
      <c r="A57" s="237"/>
      <c r="B57" s="228"/>
      <c r="C57" s="54">
        <v>54</v>
      </c>
      <c r="D57" s="61" t="s">
        <v>78</v>
      </c>
      <c r="E57" s="46" t="s">
        <v>180</v>
      </c>
      <c r="F57" s="46" t="s">
        <v>237</v>
      </c>
      <c r="G57" s="72">
        <v>25.51</v>
      </c>
      <c r="H57" s="18">
        <v>21</v>
      </c>
      <c r="I57" s="40">
        <f t="shared" si="0"/>
        <v>19</v>
      </c>
      <c r="J57" s="202" t="str">
        <f t="shared" si="1"/>
        <v>OK</v>
      </c>
      <c r="K57" s="206"/>
      <c r="L57" s="206"/>
      <c r="M57" s="206"/>
      <c r="N57" s="206"/>
      <c r="O57" s="207"/>
      <c r="P57" s="207"/>
      <c r="Q57" s="207"/>
      <c r="R57" s="207"/>
      <c r="S57" s="207">
        <v>2</v>
      </c>
      <c r="T57" s="207"/>
      <c r="U57" s="207"/>
      <c r="V57" s="207"/>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206"/>
      <c r="AV57" s="206"/>
      <c r="AW57" s="206"/>
      <c r="AX57" s="206"/>
      <c r="AY57" s="206"/>
      <c r="AZ57" s="206"/>
      <c r="BA57" s="206"/>
      <c r="BB57" s="206"/>
      <c r="BC57" s="206"/>
      <c r="BD57" s="206"/>
    </row>
    <row r="58" spans="1:56" ht="35.15" customHeight="1">
      <c r="A58" s="237"/>
      <c r="B58" s="224"/>
      <c r="C58" s="54">
        <v>55</v>
      </c>
      <c r="D58" s="61" t="s">
        <v>79</v>
      </c>
      <c r="E58" s="46" t="s">
        <v>181</v>
      </c>
      <c r="F58" s="46"/>
      <c r="G58" s="72">
        <v>44.64</v>
      </c>
      <c r="H58" s="18"/>
      <c r="I58" s="40">
        <f t="shared" si="0"/>
        <v>0</v>
      </c>
      <c r="J58" s="202" t="str">
        <f t="shared" si="1"/>
        <v>OK</v>
      </c>
      <c r="K58" s="206"/>
      <c r="L58" s="206"/>
      <c r="M58" s="206"/>
      <c r="N58" s="206"/>
      <c r="O58" s="207"/>
      <c r="P58" s="207"/>
      <c r="Q58" s="207"/>
      <c r="R58" s="207"/>
      <c r="S58" s="207"/>
      <c r="T58" s="207"/>
      <c r="U58" s="207"/>
      <c r="V58" s="207"/>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206"/>
      <c r="AV58" s="206"/>
      <c r="AW58" s="206"/>
      <c r="AX58" s="206"/>
      <c r="AY58" s="206"/>
      <c r="AZ58" s="206"/>
      <c r="BA58" s="206"/>
      <c r="BB58" s="206"/>
      <c r="BC58" s="206"/>
      <c r="BD58" s="206"/>
    </row>
    <row r="59" spans="1:56" ht="35.15" customHeight="1">
      <c r="A59" s="240">
        <v>16</v>
      </c>
      <c r="B59" s="225" t="s">
        <v>32</v>
      </c>
      <c r="C59" s="53">
        <v>56</v>
      </c>
      <c r="D59" s="35" t="s">
        <v>80</v>
      </c>
      <c r="E59" s="47" t="s">
        <v>177</v>
      </c>
      <c r="F59" s="47" t="s">
        <v>237</v>
      </c>
      <c r="G59" s="74">
        <v>3.4</v>
      </c>
      <c r="H59" s="18">
        <v>125</v>
      </c>
      <c r="I59" s="40">
        <f t="shared" si="0"/>
        <v>124</v>
      </c>
      <c r="J59" s="202" t="str">
        <f t="shared" si="1"/>
        <v>OK</v>
      </c>
      <c r="K59" s="206"/>
      <c r="L59" s="206"/>
      <c r="M59" s="206"/>
      <c r="N59" s="206"/>
      <c r="O59" s="207"/>
      <c r="P59" s="207"/>
      <c r="Q59" s="207"/>
      <c r="R59" s="207"/>
      <c r="S59" s="207"/>
      <c r="T59" s="207"/>
      <c r="U59" s="207"/>
      <c r="V59" s="207"/>
      <c r="W59" s="98"/>
      <c r="X59" s="98"/>
      <c r="Y59" s="98"/>
      <c r="Z59" s="98"/>
      <c r="AA59" s="98"/>
      <c r="AB59" s="98"/>
      <c r="AC59" s="98"/>
      <c r="AD59" s="98"/>
      <c r="AE59" s="98"/>
      <c r="AF59" s="98"/>
      <c r="AG59" s="98"/>
      <c r="AH59" s="98"/>
      <c r="AI59" s="98"/>
      <c r="AJ59" s="98"/>
      <c r="AK59" s="98">
        <v>1</v>
      </c>
      <c r="AL59" s="98"/>
      <c r="AM59" s="98"/>
      <c r="AN59" s="98"/>
      <c r="AO59" s="98"/>
      <c r="AP59" s="98"/>
      <c r="AQ59" s="98"/>
      <c r="AR59" s="98"/>
      <c r="AS59" s="98"/>
      <c r="AT59" s="98"/>
      <c r="AU59" s="206"/>
      <c r="AV59" s="206"/>
      <c r="AW59" s="206"/>
      <c r="AX59" s="206"/>
      <c r="AY59" s="206"/>
      <c r="AZ59" s="206"/>
      <c r="BA59" s="206"/>
      <c r="BB59" s="206"/>
      <c r="BC59" s="206"/>
      <c r="BD59" s="206"/>
    </row>
    <row r="60" spans="1:56" ht="35.15" customHeight="1">
      <c r="A60" s="241"/>
      <c r="B60" s="226"/>
      <c r="C60" s="53">
        <v>57</v>
      </c>
      <c r="D60" s="35" t="s">
        <v>81</v>
      </c>
      <c r="E60" s="47" t="s">
        <v>177</v>
      </c>
      <c r="F60" s="47" t="s">
        <v>237</v>
      </c>
      <c r="G60" s="74">
        <v>34.049999999999997</v>
      </c>
      <c r="H60" s="18"/>
      <c r="I60" s="40">
        <f t="shared" si="0"/>
        <v>0</v>
      </c>
      <c r="J60" s="202" t="str">
        <f t="shared" si="1"/>
        <v>OK</v>
      </c>
      <c r="K60" s="206"/>
      <c r="L60" s="206"/>
      <c r="M60" s="206"/>
      <c r="N60" s="206"/>
      <c r="O60" s="207"/>
      <c r="P60" s="207"/>
      <c r="Q60" s="207"/>
      <c r="R60" s="207"/>
      <c r="S60" s="207"/>
      <c r="T60" s="207"/>
      <c r="U60" s="207"/>
      <c r="V60" s="207"/>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206"/>
      <c r="AV60" s="206"/>
      <c r="AW60" s="206"/>
      <c r="AX60" s="206"/>
      <c r="AY60" s="206"/>
      <c r="AZ60" s="206"/>
      <c r="BA60" s="206"/>
      <c r="BB60" s="206"/>
      <c r="BC60" s="206"/>
      <c r="BD60" s="206"/>
    </row>
    <row r="61" spans="1:56" ht="35.15" customHeight="1">
      <c r="A61" s="242"/>
      <c r="B61" s="227"/>
      <c r="C61" s="53">
        <v>58</v>
      </c>
      <c r="D61" s="35" t="s">
        <v>82</v>
      </c>
      <c r="E61" s="35" t="s">
        <v>177</v>
      </c>
      <c r="F61" s="47" t="s">
        <v>238</v>
      </c>
      <c r="G61" s="74">
        <v>51.07</v>
      </c>
      <c r="H61" s="18">
        <v>60</v>
      </c>
      <c r="I61" s="40">
        <f t="shared" si="0"/>
        <v>60</v>
      </c>
      <c r="J61" s="202" t="str">
        <f t="shared" si="1"/>
        <v>OK</v>
      </c>
      <c r="K61" s="206"/>
      <c r="L61" s="206"/>
      <c r="M61" s="206"/>
      <c r="N61" s="206"/>
      <c r="O61" s="207"/>
      <c r="P61" s="207"/>
      <c r="Q61" s="207"/>
      <c r="R61" s="207"/>
      <c r="S61" s="207"/>
      <c r="T61" s="207"/>
      <c r="U61" s="207"/>
      <c r="V61" s="207"/>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206"/>
      <c r="AV61" s="206"/>
      <c r="AW61" s="206"/>
      <c r="AX61" s="206"/>
      <c r="AY61" s="206"/>
      <c r="AZ61" s="206"/>
      <c r="BA61" s="206"/>
      <c r="BB61" s="206"/>
      <c r="BC61" s="206"/>
      <c r="BD61" s="206"/>
    </row>
    <row r="62" spans="1:56" ht="35.15" customHeight="1">
      <c r="A62" s="238">
        <v>17</v>
      </c>
      <c r="B62" s="229" t="s">
        <v>27</v>
      </c>
      <c r="C62" s="51">
        <v>59</v>
      </c>
      <c r="D62" s="62" t="s">
        <v>83</v>
      </c>
      <c r="E62" s="18" t="s">
        <v>182</v>
      </c>
      <c r="F62" s="18" t="s">
        <v>237</v>
      </c>
      <c r="G62" s="73"/>
      <c r="H62" s="18"/>
      <c r="I62" s="40">
        <f t="shared" si="0"/>
        <v>0</v>
      </c>
      <c r="J62" s="202" t="str">
        <f t="shared" si="1"/>
        <v>OK</v>
      </c>
      <c r="K62" s="206"/>
      <c r="L62" s="206"/>
      <c r="M62" s="206"/>
      <c r="N62" s="206"/>
      <c r="O62" s="207"/>
      <c r="P62" s="207"/>
      <c r="Q62" s="207"/>
      <c r="R62" s="207"/>
      <c r="S62" s="207"/>
      <c r="T62" s="207"/>
      <c r="U62" s="207"/>
      <c r="V62" s="207"/>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206"/>
      <c r="AV62" s="206"/>
      <c r="AW62" s="206"/>
      <c r="AX62" s="206"/>
      <c r="AY62" s="206"/>
      <c r="AZ62" s="206"/>
      <c r="BA62" s="206"/>
      <c r="BB62" s="206"/>
      <c r="BC62" s="206"/>
      <c r="BD62" s="206"/>
    </row>
    <row r="63" spans="1:56" ht="35.15" customHeight="1">
      <c r="A63" s="238"/>
      <c r="B63" s="236"/>
      <c r="C63" s="51">
        <v>60</v>
      </c>
      <c r="D63" s="62" t="s">
        <v>83</v>
      </c>
      <c r="E63" s="18" t="s">
        <v>183</v>
      </c>
      <c r="F63" s="18" t="s">
        <v>237</v>
      </c>
      <c r="G63" s="73"/>
      <c r="H63" s="18"/>
      <c r="I63" s="40">
        <f t="shared" si="0"/>
        <v>0</v>
      </c>
      <c r="J63" s="202" t="str">
        <f t="shared" si="1"/>
        <v>OK</v>
      </c>
      <c r="K63" s="206"/>
      <c r="L63" s="206"/>
      <c r="M63" s="206"/>
      <c r="N63" s="206"/>
      <c r="O63" s="207"/>
      <c r="P63" s="207"/>
      <c r="Q63" s="207"/>
      <c r="R63" s="207"/>
      <c r="S63" s="207"/>
      <c r="T63" s="207"/>
      <c r="U63" s="207"/>
      <c r="V63" s="207"/>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206"/>
      <c r="AV63" s="206"/>
      <c r="AW63" s="206"/>
      <c r="AX63" s="206"/>
      <c r="AY63" s="206"/>
      <c r="AZ63" s="206"/>
      <c r="BA63" s="206"/>
      <c r="BB63" s="206"/>
      <c r="BC63" s="206"/>
      <c r="BD63" s="206"/>
    </row>
    <row r="64" spans="1:56" ht="35.15" customHeight="1">
      <c r="A64" s="238"/>
      <c r="B64" s="230"/>
      <c r="C64" s="51">
        <v>61</v>
      </c>
      <c r="D64" s="62" t="s">
        <v>83</v>
      </c>
      <c r="E64" s="18" t="s">
        <v>184</v>
      </c>
      <c r="F64" s="18" t="s">
        <v>237</v>
      </c>
      <c r="G64" s="73"/>
      <c r="H64" s="18">
        <v>1</v>
      </c>
      <c r="I64" s="40">
        <f t="shared" si="0"/>
        <v>1</v>
      </c>
      <c r="J64" s="202" t="str">
        <f t="shared" si="1"/>
        <v>OK</v>
      </c>
      <c r="K64" s="206"/>
      <c r="L64" s="206"/>
      <c r="M64" s="206"/>
      <c r="N64" s="206"/>
      <c r="O64" s="207"/>
      <c r="P64" s="207"/>
      <c r="Q64" s="207"/>
      <c r="R64" s="207"/>
      <c r="S64" s="207"/>
      <c r="T64" s="207"/>
      <c r="U64" s="207"/>
      <c r="V64" s="207"/>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206"/>
      <c r="AV64" s="206"/>
      <c r="AW64" s="206"/>
      <c r="AX64" s="206"/>
      <c r="AY64" s="206"/>
      <c r="AZ64" s="206"/>
      <c r="BA64" s="206"/>
      <c r="BB64" s="206"/>
      <c r="BC64" s="206"/>
      <c r="BD64" s="206"/>
    </row>
    <row r="65" spans="1:56" ht="35.15" customHeight="1">
      <c r="A65" s="50">
        <v>18</v>
      </c>
      <c r="B65" s="59" t="s">
        <v>26</v>
      </c>
      <c r="C65" s="53">
        <v>62</v>
      </c>
      <c r="D65" s="35" t="s">
        <v>84</v>
      </c>
      <c r="E65" s="47" t="s">
        <v>185</v>
      </c>
      <c r="F65" s="47" t="s">
        <v>239</v>
      </c>
      <c r="G65" s="74">
        <v>35.130000000000003</v>
      </c>
      <c r="H65" s="18"/>
      <c r="I65" s="40">
        <f t="shared" si="0"/>
        <v>0</v>
      </c>
      <c r="J65" s="202" t="str">
        <f t="shared" si="1"/>
        <v>OK</v>
      </c>
      <c r="K65" s="206"/>
      <c r="L65" s="206"/>
      <c r="M65" s="206"/>
      <c r="N65" s="206"/>
      <c r="O65" s="207"/>
      <c r="P65" s="207"/>
      <c r="Q65" s="207"/>
      <c r="R65" s="207"/>
      <c r="S65" s="207"/>
      <c r="T65" s="207"/>
      <c r="U65" s="207"/>
      <c r="V65" s="207"/>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206"/>
      <c r="AV65" s="206"/>
      <c r="AW65" s="206"/>
      <c r="AX65" s="206"/>
      <c r="AY65" s="206"/>
      <c r="AZ65" s="206"/>
      <c r="BA65" s="206"/>
      <c r="BB65" s="206"/>
      <c r="BC65" s="206"/>
      <c r="BD65" s="206"/>
    </row>
    <row r="66" spans="1:56" ht="35.15" customHeight="1">
      <c r="A66" s="237">
        <v>19</v>
      </c>
      <c r="B66" s="223" t="s">
        <v>32</v>
      </c>
      <c r="C66" s="54">
        <v>63</v>
      </c>
      <c r="D66" s="61" t="s">
        <v>85</v>
      </c>
      <c r="E66" s="46" t="s">
        <v>186</v>
      </c>
      <c r="F66" s="46" t="s">
        <v>5</v>
      </c>
      <c r="G66" s="72">
        <v>11.28</v>
      </c>
      <c r="H66" s="18">
        <v>2</v>
      </c>
      <c r="I66" s="40">
        <f t="shared" si="0"/>
        <v>0</v>
      </c>
      <c r="J66" s="202" t="str">
        <f t="shared" si="1"/>
        <v>OK</v>
      </c>
      <c r="K66" s="206"/>
      <c r="L66" s="206"/>
      <c r="M66" s="206"/>
      <c r="N66" s="206"/>
      <c r="O66" s="207"/>
      <c r="P66" s="207"/>
      <c r="Q66" s="207"/>
      <c r="R66" s="207"/>
      <c r="S66" s="207"/>
      <c r="T66" s="207"/>
      <c r="U66" s="207"/>
      <c r="V66" s="207"/>
      <c r="W66" s="98"/>
      <c r="X66" s="98"/>
      <c r="Y66" s="98"/>
      <c r="Z66" s="98"/>
      <c r="AA66" s="98"/>
      <c r="AB66" s="98"/>
      <c r="AC66" s="98"/>
      <c r="AD66" s="98"/>
      <c r="AE66" s="98"/>
      <c r="AF66" s="98"/>
      <c r="AG66" s="98"/>
      <c r="AH66" s="98"/>
      <c r="AI66" s="98"/>
      <c r="AJ66" s="98"/>
      <c r="AK66" s="98">
        <v>2</v>
      </c>
      <c r="AL66" s="98"/>
      <c r="AM66" s="98"/>
      <c r="AN66" s="98"/>
      <c r="AO66" s="98"/>
      <c r="AP66" s="98"/>
      <c r="AQ66" s="98"/>
      <c r="AR66" s="98"/>
      <c r="AS66" s="98"/>
      <c r="AT66" s="98"/>
      <c r="AU66" s="206"/>
      <c r="AV66" s="206"/>
      <c r="AW66" s="206"/>
      <c r="AX66" s="206"/>
      <c r="AY66" s="206"/>
      <c r="AZ66" s="206"/>
      <c r="BA66" s="206"/>
      <c r="BB66" s="206"/>
      <c r="BC66" s="206"/>
      <c r="BD66" s="206"/>
    </row>
    <row r="67" spans="1:56" ht="35.15" customHeight="1">
      <c r="A67" s="237"/>
      <c r="B67" s="228"/>
      <c r="C67" s="54">
        <v>64</v>
      </c>
      <c r="D67" s="61" t="s">
        <v>86</v>
      </c>
      <c r="E67" s="46" t="s">
        <v>186</v>
      </c>
      <c r="F67" s="46" t="s">
        <v>5</v>
      </c>
      <c r="G67" s="72">
        <v>11.28</v>
      </c>
      <c r="H67" s="18">
        <v>14</v>
      </c>
      <c r="I67" s="40">
        <f t="shared" si="0"/>
        <v>12</v>
      </c>
      <c r="J67" s="202" t="str">
        <f t="shared" si="1"/>
        <v>OK</v>
      </c>
      <c r="K67" s="206"/>
      <c r="L67" s="206"/>
      <c r="M67" s="206"/>
      <c r="N67" s="206"/>
      <c r="O67" s="207"/>
      <c r="P67" s="207"/>
      <c r="Q67" s="207"/>
      <c r="R67" s="207"/>
      <c r="S67" s="207"/>
      <c r="T67" s="207"/>
      <c r="U67" s="207"/>
      <c r="V67" s="207"/>
      <c r="W67" s="98"/>
      <c r="X67" s="98"/>
      <c r="Y67" s="98"/>
      <c r="Z67" s="98"/>
      <c r="AA67" s="98"/>
      <c r="AB67" s="98"/>
      <c r="AC67" s="98"/>
      <c r="AD67" s="98"/>
      <c r="AE67" s="98"/>
      <c r="AF67" s="98"/>
      <c r="AG67" s="98"/>
      <c r="AH67" s="98"/>
      <c r="AI67" s="98"/>
      <c r="AJ67" s="98"/>
      <c r="AK67" s="98">
        <v>2</v>
      </c>
      <c r="AL67" s="98"/>
      <c r="AM67" s="98"/>
      <c r="AN67" s="98"/>
      <c r="AO67" s="98"/>
      <c r="AP67" s="98"/>
      <c r="AQ67" s="98"/>
      <c r="AR67" s="98"/>
      <c r="AS67" s="98"/>
      <c r="AT67" s="98"/>
      <c r="AU67" s="206"/>
      <c r="AV67" s="206"/>
      <c r="AW67" s="206"/>
      <c r="AX67" s="206"/>
      <c r="AY67" s="206"/>
      <c r="AZ67" s="206"/>
      <c r="BA67" s="206"/>
      <c r="BB67" s="206"/>
      <c r="BC67" s="206"/>
      <c r="BD67" s="206"/>
    </row>
    <row r="68" spans="1:56" ht="35.15" customHeight="1">
      <c r="A68" s="237"/>
      <c r="B68" s="228"/>
      <c r="C68" s="54">
        <v>65</v>
      </c>
      <c r="D68" s="61" t="s">
        <v>87</v>
      </c>
      <c r="E68" s="46" t="s">
        <v>186</v>
      </c>
      <c r="F68" s="46" t="s">
        <v>5</v>
      </c>
      <c r="G68" s="72">
        <v>28.22</v>
      </c>
      <c r="H68" s="18">
        <v>1</v>
      </c>
      <c r="I68" s="40">
        <f t="shared" si="0"/>
        <v>0</v>
      </c>
      <c r="J68" s="202" t="str">
        <f t="shared" si="1"/>
        <v>OK</v>
      </c>
      <c r="K68" s="206"/>
      <c r="L68" s="206"/>
      <c r="M68" s="206">
        <v>1</v>
      </c>
      <c r="N68" s="206"/>
      <c r="O68" s="207"/>
      <c r="P68" s="207"/>
      <c r="Q68" s="207"/>
      <c r="R68" s="207"/>
      <c r="S68" s="207"/>
      <c r="T68" s="207"/>
      <c r="U68" s="207"/>
      <c r="V68" s="207"/>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206"/>
      <c r="AV68" s="206"/>
      <c r="AW68" s="206"/>
      <c r="AX68" s="206"/>
      <c r="AY68" s="206"/>
      <c r="AZ68" s="206"/>
      <c r="BA68" s="206"/>
      <c r="BB68" s="206"/>
      <c r="BC68" s="206"/>
      <c r="BD68" s="206"/>
    </row>
    <row r="69" spans="1:56" ht="35.15" customHeight="1">
      <c r="A69" s="237"/>
      <c r="B69" s="228"/>
      <c r="C69" s="54">
        <v>66</v>
      </c>
      <c r="D69" s="61" t="s">
        <v>87</v>
      </c>
      <c r="E69" s="46" t="s">
        <v>186</v>
      </c>
      <c r="F69" s="46" t="s">
        <v>5</v>
      </c>
      <c r="G69" s="72">
        <v>28.22</v>
      </c>
      <c r="H69" s="18">
        <v>1</v>
      </c>
      <c r="I69" s="40">
        <f t="shared" ref="I69:I132" si="2">H69-(SUM(K69:BD69))</f>
        <v>1</v>
      </c>
      <c r="J69" s="202" t="str">
        <f t="shared" ref="J69:J132" si="3">IF(I69&lt;0,"ATENÇÃO","OK")</f>
        <v>OK</v>
      </c>
      <c r="K69" s="206"/>
      <c r="L69" s="206"/>
      <c r="M69" s="206"/>
      <c r="N69" s="206"/>
      <c r="O69" s="207"/>
      <c r="P69" s="207"/>
      <c r="Q69" s="207"/>
      <c r="R69" s="207"/>
      <c r="S69" s="207"/>
      <c r="T69" s="207"/>
      <c r="U69" s="207"/>
      <c r="V69" s="207"/>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206"/>
      <c r="AV69" s="206"/>
      <c r="AW69" s="206"/>
      <c r="AX69" s="206"/>
      <c r="AY69" s="206"/>
      <c r="AZ69" s="206"/>
      <c r="BA69" s="206"/>
      <c r="BB69" s="206"/>
      <c r="BC69" s="206"/>
      <c r="BD69" s="206"/>
    </row>
    <row r="70" spans="1:56" ht="35.15" customHeight="1">
      <c r="A70" s="237"/>
      <c r="B70" s="224"/>
      <c r="C70" s="54">
        <v>67</v>
      </c>
      <c r="D70" s="61" t="s">
        <v>88</v>
      </c>
      <c r="E70" s="46" t="s">
        <v>186</v>
      </c>
      <c r="F70" s="46" t="s">
        <v>5</v>
      </c>
      <c r="G70" s="72">
        <v>14.11</v>
      </c>
      <c r="H70" s="18">
        <f>11+30+70+30</f>
        <v>141</v>
      </c>
      <c r="I70" s="40">
        <f t="shared" si="2"/>
        <v>0</v>
      </c>
      <c r="J70" s="202" t="str">
        <f t="shared" si="3"/>
        <v>OK</v>
      </c>
      <c r="K70" s="206"/>
      <c r="L70" s="206"/>
      <c r="M70" s="206">
        <v>1</v>
      </c>
      <c r="N70" s="206"/>
      <c r="O70" s="207"/>
      <c r="P70" s="207"/>
      <c r="Q70" s="207"/>
      <c r="R70" s="207"/>
      <c r="S70" s="207"/>
      <c r="T70" s="207"/>
      <c r="U70" s="207"/>
      <c r="V70" s="207"/>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206">
        <v>140</v>
      </c>
      <c r="AV70" s="206"/>
      <c r="AW70" s="206"/>
      <c r="AX70" s="206"/>
      <c r="AY70" s="206"/>
      <c r="AZ70" s="206"/>
      <c r="BA70" s="206"/>
      <c r="BB70" s="206"/>
      <c r="BC70" s="206"/>
      <c r="BD70" s="206"/>
    </row>
    <row r="71" spans="1:56" ht="35.15" customHeight="1">
      <c r="A71" s="239">
        <v>20</v>
      </c>
      <c r="B71" s="225" t="s">
        <v>33</v>
      </c>
      <c r="C71" s="101">
        <v>68</v>
      </c>
      <c r="D71" s="35" t="s">
        <v>89</v>
      </c>
      <c r="E71" s="47" t="s">
        <v>187</v>
      </c>
      <c r="F71" s="47" t="s">
        <v>237</v>
      </c>
      <c r="G71" s="74">
        <v>61.77</v>
      </c>
      <c r="H71" s="18">
        <f>23+1</f>
        <v>24</v>
      </c>
      <c r="I71" s="40">
        <f t="shared" si="2"/>
        <v>20</v>
      </c>
      <c r="J71" s="202" t="str">
        <f t="shared" si="3"/>
        <v>OK</v>
      </c>
      <c r="K71" s="206"/>
      <c r="L71" s="206"/>
      <c r="M71" s="206"/>
      <c r="N71" s="206">
        <v>3</v>
      </c>
      <c r="O71" s="207"/>
      <c r="P71" s="207"/>
      <c r="Q71" s="207"/>
      <c r="R71" s="207"/>
      <c r="S71" s="207"/>
      <c r="T71" s="207"/>
      <c r="U71" s="207"/>
      <c r="V71" s="207"/>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206"/>
      <c r="AV71" s="206"/>
      <c r="AW71" s="206">
        <v>1</v>
      </c>
      <c r="AX71" s="206"/>
      <c r="AY71" s="206"/>
      <c r="AZ71" s="206"/>
      <c r="BA71" s="206"/>
      <c r="BB71" s="206"/>
      <c r="BC71" s="206"/>
      <c r="BD71" s="206"/>
    </row>
    <row r="72" spans="1:56" ht="35.15" customHeight="1">
      <c r="A72" s="239"/>
      <c r="B72" s="226"/>
      <c r="C72" s="53">
        <v>69</v>
      </c>
      <c r="D72" s="35" t="s">
        <v>90</v>
      </c>
      <c r="E72" s="47" t="s">
        <v>188</v>
      </c>
      <c r="F72" s="47" t="s">
        <v>237</v>
      </c>
      <c r="G72" s="74">
        <v>42.55</v>
      </c>
      <c r="H72" s="18">
        <v>36</v>
      </c>
      <c r="I72" s="40">
        <f t="shared" si="2"/>
        <v>34</v>
      </c>
      <c r="J72" s="202" t="str">
        <f t="shared" si="3"/>
        <v>OK</v>
      </c>
      <c r="K72" s="206"/>
      <c r="L72" s="206"/>
      <c r="M72" s="206"/>
      <c r="N72" s="206"/>
      <c r="O72" s="207"/>
      <c r="P72" s="207"/>
      <c r="Q72" s="207"/>
      <c r="R72" s="207"/>
      <c r="S72" s="207"/>
      <c r="T72" s="207">
        <v>2</v>
      </c>
      <c r="U72" s="207"/>
      <c r="V72" s="207"/>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206"/>
      <c r="AV72" s="206"/>
      <c r="AW72" s="206"/>
      <c r="AX72" s="206"/>
      <c r="AY72" s="206"/>
      <c r="AZ72" s="206"/>
      <c r="BA72" s="206"/>
      <c r="BB72" s="206"/>
      <c r="BC72" s="206"/>
      <c r="BD72" s="206"/>
    </row>
    <row r="73" spans="1:56" ht="35.15" customHeight="1">
      <c r="A73" s="239"/>
      <c r="B73" s="226"/>
      <c r="C73" s="53">
        <v>70</v>
      </c>
      <c r="D73" s="35" t="s">
        <v>91</v>
      </c>
      <c r="E73" s="47" t="s">
        <v>189</v>
      </c>
      <c r="F73" s="47" t="s">
        <v>237</v>
      </c>
      <c r="G73" s="74">
        <v>69.38</v>
      </c>
      <c r="H73" s="18">
        <v>13</v>
      </c>
      <c r="I73" s="40">
        <f t="shared" si="2"/>
        <v>6</v>
      </c>
      <c r="J73" s="202" t="str">
        <f t="shared" si="3"/>
        <v>OK</v>
      </c>
      <c r="K73" s="206"/>
      <c r="L73" s="206"/>
      <c r="M73" s="206"/>
      <c r="N73" s="206"/>
      <c r="O73" s="207"/>
      <c r="P73" s="207"/>
      <c r="Q73" s="207"/>
      <c r="R73" s="207"/>
      <c r="S73" s="207"/>
      <c r="T73" s="207"/>
      <c r="U73" s="207"/>
      <c r="V73" s="207"/>
      <c r="W73" s="98"/>
      <c r="X73" s="98"/>
      <c r="Y73" s="98"/>
      <c r="Z73" s="98"/>
      <c r="AA73" s="98"/>
      <c r="AB73" s="98"/>
      <c r="AC73" s="98">
        <v>6</v>
      </c>
      <c r="AD73" s="98"/>
      <c r="AE73" s="98"/>
      <c r="AF73" s="98"/>
      <c r="AG73" s="98"/>
      <c r="AH73" s="98"/>
      <c r="AI73" s="98"/>
      <c r="AJ73" s="98"/>
      <c r="AK73" s="98"/>
      <c r="AL73" s="98">
        <v>1</v>
      </c>
      <c r="AM73" s="98"/>
      <c r="AN73" s="98"/>
      <c r="AO73" s="98"/>
      <c r="AP73" s="98"/>
      <c r="AQ73" s="98"/>
      <c r="AR73" s="98"/>
      <c r="AS73" s="98"/>
      <c r="AT73" s="98"/>
      <c r="AU73" s="206"/>
      <c r="AV73" s="206"/>
      <c r="AW73" s="206"/>
      <c r="AX73" s="206"/>
      <c r="AY73" s="206"/>
      <c r="AZ73" s="206"/>
      <c r="BA73" s="206"/>
      <c r="BB73" s="206"/>
      <c r="BC73" s="206"/>
      <c r="BD73" s="206"/>
    </row>
    <row r="74" spans="1:56" ht="35.15" customHeight="1">
      <c r="A74" s="239"/>
      <c r="B74" s="227"/>
      <c r="C74" s="53">
        <v>71</v>
      </c>
      <c r="D74" s="35" t="s">
        <v>92</v>
      </c>
      <c r="E74" s="47" t="s">
        <v>190</v>
      </c>
      <c r="F74" s="47" t="s">
        <v>237</v>
      </c>
      <c r="G74" s="74">
        <v>61.85</v>
      </c>
      <c r="H74" s="18">
        <v>6</v>
      </c>
      <c r="I74" s="40">
        <f t="shared" si="2"/>
        <v>0</v>
      </c>
      <c r="J74" s="202" t="str">
        <f t="shared" si="3"/>
        <v>OK</v>
      </c>
      <c r="K74" s="206"/>
      <c r="L74" s="206"/>
      <c r="M74" s="206"/>
      <c r="N74" s="206"/>
      <c r="O74" s="207"/>
      <c r="P74" s="207"/>
      <c r="Q74" s="207"/>
      <c r="R74" s="207"/>
      <c r="S74" s="207"/>
      <c r="T74" s="207"/>
      <c r="U74" s="207"/>
      <c r="V74" s="207"/>
      <c r="W74" s="98"/>
      <c r="X74" s="98"/>
      <c r="Y74" s="98"/>
      <c r="Z74" s="98"/>
      <c r="AA74" s="98"/>
      <c r="AB74" s="98"/>
      <c r="AC74" s="98">
        <v>6</v>
      </c>
      <c r="AD74" s="98"/>
      <c r="AE74" s="98"/>
      <c r="AF74" s="98"/>
      <c r="AG74" s="98"/>
      <c r="AH74" s="98"/>
      <c r="AI74" s="98"/>
      <c r="AJ74" s="98"/>
      <c r="AK74" s="98"/>
      <c r="AL74" s="98"/>
      <c r="AM74" s="98"/>
      <c r="AN74" s="98"/>
      <c r="AO74" s="98"/>
      <c r="AP74" s="98"/>
      <c r="AQ74" s="98"/>
      <c r="AR74" s="98"/>
      <c r="AS74" s="98"/>
      <c r="AT74" s="98"/>
      <c r="AU74" s="206"/>
      <c r="AV74" s="206"/>
      <c r="AW74" s="206"/>
      <c r="AX74" s="206"/>
      <c r="AY74" s="206"/>
      <c r="AZ74" s="206"/>
      <c r="BA74" s="206"/>
      <c r="BB74" s="206"/>
      <c r="BC74" s="206"/>
      <c r="BD74" s="206"/>
    </row>
    <row r="75" spans="1:56" ht="35.15" customHeight="1">
      <c r="A75" s="51">
        <v>21</v>
      </c>
      <c r="B75" s="55" t="s">
        <v>27</v>
      </c>
      <c r="C75" s="51">
        <v>72</v>
      </c>
      <c r="D75" s="64" t="s">
        <v>93</v>
      </c>
      <c r="E75" s="18" t="s">
        <v>191</v>
      </c>
      <c r="F75" s="18" t="s">
        <v>240</v>
      </c>
      <c r="G75" s="73">
        <v>34</v>
      </c>
      <c r="H75" s="18"/>
      <c r="I75" s="40">
        <f t="shared" si="2"/>
        <v>0</v>
      </c>
      <c r="J75" s="202" t="str">
        <f t="shared" si="3"/>
        <v>OK</v>
      </c>
      <c r="K75" s="206"/>
      <c r="L75" s="206"/>
      <c r="M75" s="206"/>
      <c r="N75" s="206"/>
      <c r="O75" s="207"/>
      <c r="P75" s="207"/>
      <c r="Q75" s="207"/>
      <c r="R75" s="207"/>
      <c r="S75" s="207"/>
      <c r="T75" s="207"/>
      <c r="U75" s="207"/>
      <c r="V75" s="207"/>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206"/>
      <c r="AV75" s="206"/>
      <c r="AW75" s="206"/>
      <c r="AX75" s="206"/>
      <c r="AY75" s="206"/>
      <c r="AZ75" s="206"/>
      <c r="BA75" s="206"/>
      <c r="BB75" s="206"/>
      <c r="BC75" s="206"/>
      <c r="BD75" s="206"/>
    </row>
    <row r="76" spans="1:56" ht="35.15" customHeight="1">
      <c r="A76" s="239">
        <v>22</v>
      </c>
      <c r="B76" s="225" t="s">
        <v>33</v>
      </c>
      <c r="C76" s="53">
        <v>73</v>
      </c>
      <c r="D76" s="35" t="s">
        <v>94</v>
      </c>
      <c r="E76" s="47" t="s">
        <v>192</v>
      </c>
      <c r="F76" s="47" t="s">
        <v>237</v>
      </c>
      <c r="G76" s="74">
        <v>29.45</v>
      </c>
      <c r="H76" s="18"/>
      <c r="I76" s="40">
        <f t="shared" si="2"/>
        <v>0</v>
      </c>
      <c r="J76" s="202" t="str">
        <f t="shared" si="3"/>
        <v>OK</v>
      </c>
      <c r="K76" s="206"/>
      <c r="L76" s="206"/>
      <c r="M76" s="206"/>
      <c r="N76" s="206"/>
      <c r="O76" s="207"/>
      <c r="P76" s="207"/>
      <c r="Q76" s="207"/>
      <c r="R76" s="207"/>
      <c r="S76" s="207"/>
      <c r="T76" s="207"/>
      <c r="U76" s="207"/>
      <c r="V76" s="207"/>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206"/>
      <c r="AV76" s="206"/>
      <c r="AW76" s="206"/>
      <c r="AX76" s="206"/>
      <c r="AY76" s="206"/>
      <c r="AZ76" s="206"/>
      <c r="BA76" s="206"/>
      <c r="BB76" s="206"/>
      <c r="BC76" s="206"/>
      <c r="BD76" s="206"/>
    </row>
    <row r="77" spans="1:56" ht="35.15" customHeight="1">
      <c r="A77" s="239"/>
      <c r="B77" s="226"/>
      <c r="C77" s="53">
        <v>74</v>
      </c>
      <c r="D77" s="35" t="s">
        <v>95</v>
      </c>
      <c r="E77" s="47" t="s">
        <v>193</v>
      </c>
      <c r="F77" s="47" t="s">
        <v>237</v>
      </c>
      <c r="G77" s="74">
        <v>27.95</v>
      </c>
      <c r="H77" s="18"/>
      <c r="I77" s="40">
        <f t="shared" si="2"/>
        <v>0</v>
      </c>
      <c r="J77" s="202" t="str">
        <f t="shared" si="3"/>
        <v>OK</v>
      </c>
      <c r="K77" s="206"/>
      <c r="L77" s="206"/>
      <c r="M77" s="206"/>
      <c r="N77" s="206"/>
      <c r="O77" s="207"/>
      <c r="P77" s="207"/>
      <c r="Q77" s="207"/>
      <c r="R77" s="207"/>
      <c r="S77" s="207"/>
      <c r="T77" s="207"/>
      <c r="U77" s="207"/>
      <c r="V77" s="207"/>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206"/>
      <c r="AV77" s="206"/>
      <c r="AW77" s="206"/>
      <c r="AX77" s="206"/>
      <c r="AY77" s="206"/>
      <c r="AZ77" s="206"/>
      <c r="BA77" s="206"/>
      <c r="BB77" s="206"/>
      <c r="BC77" s="206"/>
      <c r="BD77" s="206"/>
    </row>
    <row r="78" spans="1:56" ht="35.15" customHeight="1">
      <c r="A78" s="239"/>
      <c r="B78" s="226"/>
      <c r="C78" s="53">
        <v>75</v>
      </c>
      <c r="D78" s="35" t="s">
        <v>96</v>
      </c>
      <c r="E78" s="47" t="s">
        <v>194</v>
      </c>
      <c r="F78" s="47" t="s">
        <v>17</v>
      </c>
      <c r="G78" s="74">
        <v>41.45</v>
      </c>
      <c r="H78" s="18">
        <v>12</v>
      </c>
      <c r="I78" s="40">
        <f t="shared" si="2"/>
        <v>12</v>
      </c>
      <c r="J78" s="202" t="str">
        <f t="shared" si="3"/>
        <v>OK</v>
      </c>
      <c r="K78" s="206"/>
      <c r="L78" s="206"/>
      <c r="M78" s="206"/>
      <c r="N78" s="206"/>
      <c r="O78" s="207"/>
      <c r="P78" s="207"/>
      <c r="Q78" s="207"/>
      <c r="R78" s="207"/>
      <c r="S78" s="207"/>
      <c r="T78" s="207"/>
      <c r="U78" s="207"/>
      <c r="V78" s="207"/>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206"/>
      <c r="AV78" s="206"/>
      <c r="AW78" s="206"/>
      <c r="AX78" s="206"/>
      <c r="AY78" s="206"/>
      <c r="AZ78" s="206"/>
      <c r="BA78" s="206"/>
      <c r="BB78" s="206"/>
      <c r="BC78" s="206"/>
      <c r="BD78" s="206"/>
    </row>
    <row r="79" spans="1:56" ht="35.15" customHeight="1">
      <c r="A79" s="239"/>
      <c r="B79" s="227"/>
      <c r="C79" s="53">
        <v>76</v>
      </c>
      <c r="D79" s="35" t="s">
        <v>97</v>
      </c>
      <c r="E79" s="47" t="s">
        <v>195</v>
      </c>
      <c r="F79" s="47" t="s">
        <v>17</v>
      </c>
      <c r="G79" s="74">
        <v>93.95</v>
      </c>
      <c r="H79" s="18">
        <v>20</v>
      </c>
      <c r="I79" s="40">
        <f t="shared" si="2"/>
        <v>20</v>
      </c>
      <c r="J79" s="202" t="str">
        <f t="shared" si="3"/>
        <v>OK</v>
      </c>
      <c r="K79" s="206"/>
      <c r="L79" s="206"/>
      <c r="M79" s="206"/>
      <c r="N79" s="206"/>
      <c r="O79" s="207"/>
      <c r="P79" s="207"/>
      <c r="Q79" s="207"/>
      <c r="R79" s="207"/>
      <c r="S79" s="207"/>
      <c r="T79" s="207"/>
      <c r="U79" s="207"/>
      <c r="V79" s="207"/>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206"/>
      <c r="AV79" s="206"/>
      <c r="AW79" s="206"/>
      <c r="AX79" s="206"/>
      <c r="AY79" s="206"/>
      <c r="AZ79" s="206"/>
      <c r="BA79" s="206"/>
      <c r="BB79" s="206"/>
      <c r="BC79" s="206"/>
      <c r="BD79" s="206"/>
    </row>
    <row r="80" spans="1:56" ht="35.15" customHeight="1">
      <c r="A80" s="49">
        <v>23</v>
      </c>
      <c r="B80" s="56" t="s">
        <v>30</v>
      </c>
      <c r="C80" s="54">
        <v>77</v>
      </c>
      <c r="D80" s="61" t="s">
        <v>98</v>
      </c>
      <c r="E80" s="46" t="s">
        <v>196</v>
      </c>
      <c r="F80" s="46" t="s">
        <v>17</v>
      </c>
      <c r="G80" s="72">
        <v>13.27</v>
      </c>
      <c r="H80" s="18">
        <v>10</v>
      </c>
      <c r="I80" s="40">
        <f t="shared" si="2"/>
        <v>10</v>
      </c>
      <c r="J80" s="202" t="str">
        <f t="shared" si="3"/>
        <v>OK</v>
      </c>
      <c r="K80" s="206"/>
      <c r="L80" s="206"/>
      <c r="M80" s="206"/>
      <c r="N80" s="206"/>
      <c r="O80" s="207"/>
      <c r="P80" s="207"/>
      <c r="Q80" s="207"/>
      <c r="R80" s="207"/>
      <c r="S80" s="207"/>
      <c r="T80" s="207"/>
      <c r="U80" s="207"/>
      <c r="V80" s="207"/>
      <c r="W80" s="98"/>
      <c r="X80" s="98"/>
      <c r="Y80" s="98"/>
      <c r="Z80" s="98"/>
      <c r="AA80" s="98"/>
      <c r="AB80" s="98"/>
      <c r="AC80" s="98"/>
      <c r="AD80" s="98"/>
      <c r="AE80" s="98"/>
      <c r="AF80" s="98"/>
      <c r="AG80" s="98"/>
      <c r="AH80" s="98"/>
      <c r="AI80" s="98"/>
      <c r="AJ80" s="98"/>
      <c r="AK80" s="98"/>
      <c r="AL80" s="98"/>
      <c r="AM80" s="98"/>
      <c r="AN80" s="98"/>
      <c r="AO80" s="98"/>
      <c r="AP80" s="98"/>
      <c r="AQ80" s="98"/>
      <c r="AR80" s="98"/>
      <c r="AS80" s="98"/>
      <c r="AT80" s="98"/>
      <c r="AU80" s="206"/>
      <c r="AV80" s="206"/>
      <c r="AW80" s="206"/>
      <c r="AX80" s="206"/>
      <c r="AY80" s="206"/>
      <c r="AZ80" s="206"/>
      <c r="BA80" s="206"/>
      <c r="BB80" s="206"/>
      <c r="BC80" s="206"/>
      <c r="BD80" s="206"/>
    </row>
    <row r="81" spans="1:56" ht="35.15" customHeight="1">
      <c r="A81" s="50">
        <v>24</v>
      </c>
      <c r="B81" s="59" t="s">
        <v>34</v>
      </c>
      <c r="C81" s="53">
        <v>78</v>
      </c>
      <c r="D81" s="35" t="s">
        <v>99</v>
      </c>
      <c r="E81" s="47" t="s">
        <v>197</v>
      </c>
      <c r="F81" s="47" t="s">
        <v>17</v>
      </c>
      <c r="G81" s="74">
        <v>127.8</v>
      </c>
      <c r="H81" s="18">
        <v>93</v>
      </c>
      <c r="I81" s="40">
        <f t="shared" si="2"/>
        <v>3</v>
      </c>
      <c r="J81" s="202" t="str">
        <f t="shared" si="3"/>
        <v>OK</v>
      </c>
      <c r="K81" s="206"/>
      <c r="L81" s="206"/>
      <c r="M81" s="206"/>
      <c r="N81" s="206"/>
      <c r="O81" s="207"/>
      <c r="P81" s="207"/>
      <c r="Q81" s="207"/>
      <c r="R81" s="207"/>
      <c r="S81" s="207"/>
      <c r="T81" s="207"/>
      <c r="U81" s="207">
        <v>2</v>
      </c>
      <c r="V81" s="207"/>
      <c r="W81" s="98"/>
      <c r="X81" s="98"/>
      <c r="Y81" s="98"/>
      <c r="Z81" s="98"/>
      <c r="AA81" s="98"/>
      <c r="AB81" s="98"/>
      <c r="AC81" s="98"/>
      <c r="AD81" s="98">
        <v>84</v>
      </c>
      <c r="AE81" s="98"/>
      <c r="AF81" s="98"/>
      <c r="AG81" s="98"/>
      <c r="AH81" s="98"/>
      <c r="AI81" s="98"/>
      <c r="AJ81" s="98"/>
      <c r="AK81" s="98"/>
      <c r="AL81" s="98"/>
      <c r="AM81" s="98"/>
      <c r="AN81" s="98"/>
      <c r="AO81" s="98"/>
      <c r="AP81" s="98"/>
      <c r="AQ81" s="98"/>
      <c r="AR81" s="98"/>
      <c r="AS81" s="98"/>
      <c r="AT81" s="98"/>
      <c r="AU81" s="206"/>
      <c r="AV81" s="206"/>
      <c r="AW81" s="206"/>
      <c r="AX81" s="206"/>
      <c r="AY81" s="206"/>
      <c r="AZ81" s="206"/>
      <c r="BA81" s="206"/>
      <c r="BB81" s="206"/>
      <c r="BC81" s="206"/>
      <c r="BD81" s="206">
        <v>4</v>
      </c>
    </row>
    <row r="82" spans="1:56" ht="35.15" customHeight="1">
      <c r="A82" s="49">
        <v>25</v>
      </c>
      <c r="B82" s="56" t="s">
        <v>35</v>
      </c>
      <c r="C82" s="54">
        <v>79</v>
      </c>
      <c r="D82" s="61" t="s">
        <v>100</v>
      </c>
      <c r="E82" s="46" t="s">
        <v>198</v>
      </c>
      <c r="F82" s="46" t="s">
        <v>17</v>
      </c>
      <c r="G82" s="72">
        <v>117.73</v>
      </c>
      <c r="H82" s="18">
        <v>16</v>
      </c>
      <c r="I82" s="40">
        <f t="shared" si="2"/>
        <v>12</v>
      </c>
      <c r="J82" s="202" t="str">
        <f t="shared" si="3"/>
        <v>OK</v>
      </c>
      <c r="K82" s="206"/>
      <c r="L82" s="206"/>
      <c r="M82" s="206"/>
      <c r="N82" s="206"/>
      <c r="O82" s="207"/>
      <c r="P82" s="207"/>
      <c r="Q82" s="207"/>
      <c r="R82" s="207"/>
      <c r="S82" s="207"/>
      <c r="T82" s="207"/>
      <c r="U82" s="207"/>
      <c r="V82" s="207"/>
      <c r="W82" s="98"/>
      <c r="X82" s="98"/>
      <c r="Y82" s="98"/>
      <c r="Z82" s="98"/>
      <c r="AA82" s="98"/>
      <c r="AB82" s="98"/>
      <c r="AC82" s="98"/>
      <c r="AD82" s="98"/>
      <c r="AE82" s="98"/>
      <c r="AF82" s="98"/>
      <c r="AG82" s="98"/>
      <c r="AH82" s="98"/>
      <c r="AI82" s="98"/>
      <c r="AJ82" s="98"/>
      <c r="AK82" s="98"/>
      <c r="AL82" s="98"/>
      <c r="AM82" s="98">
        <v>4</v>
      </c>
      <c r="AN82" s="98"/>
      <c r="AO82" s="98"/>
      <c r="AP82" s="98"/>
      <c r="AQ82" s="98"/>
      <c r="AR82" s="98"/>
      <c r="AS82" s="98"/>
      <c r="AT82" s="98"/>
      <c r="AU82" s="206"/>
      <c r="AV82" s="206"/>
      <c r="AW82" s="206"/>
      <c r="AX82" s="206"/>
      <c r="AY82" s="206"/>
      <c r="AZ82" s="206"/>
      <c r="BA82" s="206"/>
      <c r="BB82" s="206"/>
      <c r="BC82" s="206"/>
      <c r="BD82" s="206"/>
    </row>
    <row r="83" spans="1:56" ht="35.15" customHeight="1">
      <c r="A83" s="244">
        <v>26</v>
      </c>
      <c r="B83" s="229" t="s">
        <v>27</v>
      </c>
      <c r="C83" s="51">
        <v>80</v>
      </c>
      <c r="D83" s="62" t="s">
        <v>101</v>
      </c>
      <c r="E83" s="18"/>
      <c r="F83" s="18" t="s">
        <v>17</v>
      </c>
      <c r="G83" s="73"/>
      <c r="H83" s="18"/>
      <c r="I83" s="40">
        <f t="shared" si="2"/>
        <v>0</v>
      </c>
      <c r="J83" s="202" t="str">
        <f t="shared" si="3"/>
        <v>OK</v>
      </c>
      <c r="K83" s="206"/>
      <c r="L83" s="206"/>
      <c r="M83" s="206"/>
      <c r="N83" s="206"/>
      <c r="O83" s="207"/>
      <c r="P83" s="207"/>
      <c r="Q83" s="207"/>
      <c r="R83" s="207"/>
      <c r="S83" s="207"/>
      <c r="T83" s="207"/>
      <c r="U83" s="207"/>
      <c r="V83" s="207"/>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206"/>
      <c r="AV83" s="206"/>
      <c r="AW83" s="206"/>
      <c r="AX83" s="206"/>
      <c r="AY83" s="206"/>
      <c r="AZ83" s="206"/>
      <c r="BA83" s="206"/>
      <c r="BB83" s="206"/>
      <c r="BC83" s="206"/>
      <c r="BD83" s="206"/>
    </row>
    <row r="84" spans="1:56" ht="35.15" customHeight="1">
      <c r="A84" s="245"/>
      <c r="B84" s="230"/>
      <c r="C84" s="51">
        <v>81</v>
      </c>
      <c r="D84" s="62" t="s">
        <v>102</v>
      </c>
      <c r="E84" s="18"/>
      <c r="F84" s="18" t="s">
        <v>17</v>
      </c>
      <c r="G84" s="73"/>
      <c r="H84" s="18"/>
      <c r="I84" s="40">
        <f t="shared" si="2"/>
        <v>0</v>
      </c>
      <c r="J84" s="202" t="str">
        <f t="shared" si="3"/>
        <v>OK</v>
      </c>
      <c r="K84" s="206"/>
      <c r="L84" s="206"/>
      <c r="M84" s="206"/>
      <c r="N84" s="206"/>
      <c r="O84" s="207"/>
      <c r="P84" s="207"/>
      <c r="Q84" s="207"/>
      <c r="R84" s="207"/>
      <c r="S84" s="207"/>
      <c r="T84" s="207"/>
      <c r="U84" s="207"/>
      <c r="V84" s="207"/>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206"/>
      <c r="AV84" s="206"/>
      <c r="AW84" s="206"/>
      <c r="AX84" s="206"/>
      <c r="AY84" s="206"/>
      <c r="AZ84" s="206"/>
      <c r="BA84" s="206"/>
      <c r="BB84" s="206"/>
      <c r="BC84" s="206"/>
      <c r="BD84" s="206"/>
    </row>
    <row r="85" spans="1:56" ht="35.15" customHeight="1">
      <c r="A85" s="246">
        <v>27</v>
      </c>
      <c r="B85" s="229" t="s">
        <v>27</v>
      </c>
      <c r="C85" s="51">
        <v>82</v>
      </c>
      <c r="D85" s="62" t="s">
        <v>103</v>
      </c>
      <c r="E85" s="18"/>
      <c r="F85" s="18" t="s">
        <v>241</v>
      </c>
      <c r="G85" s="73"/>
      <c r="H85" s="18"/>
      <c r="I85" s="40">
        <f t="shared" si="2"/>
        <v>0</v>
      </c>
      <c r="J85" s="202" t="str">
        <f t="shared" si="3"/>
        <v>OK</v>
      </c>
      <c r="K85" s="206"/>
      <c r="L85" s="206"/>
      <c r="M85" s="206"/>
      <c r="N85" s="206"/>
      <c r="O85" s="207"/>
      <c r="P85" s="207"/>
      <c r="Q85" s="207"/>
      <c r="R85" s="207"/>
      <c r="S85" s="207"/>
      <c r="T85" s="207"/>
      <c r="U85" s="207"/>
      <c r="V85" s="207"/>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206"/>
      <c r="AV85" s="206"/>
      <c r="AW85" s="206"/>
      <c r="AX85" s="206"/>
      <c r="AY85" s="206"/>
      <c r="AZ85" s="206"/>
      <c r="BA85" s="206"/>
      <c r="BB85" s="206"/>
      <c r="BC85" s="206"/>
      <c r="BD85" s="206"/>
    </row>
    <row r="86" spans="1:56" ht="35.15" customHeight="1">
      <c r="A86" s="246"/>
      <c r="B86" s="230"/>
      <c r="C86" s="51">
        <v>83</v>
      </c>
      <c r="D86" s="62" t="s">
        <v>103</v>
      </c>
      <c r="E86" s="18"/>
      <c r="F86" s="18" t="s">
        <v>241</v>
      </c>
      <c r="G86" s="73"/>
      <c r="H86" s="18"/>
      <c r="I86" s="40">
        <f t="shared" si="2"/>
        <v>0</v>
      </c>
      <c r="J86" s="202" t="str">
        <f t="shared" si="3"/>
        <v>OK</v>
      </c>
      <c r="K86" s="206"/>
      <c r="L86" s="206"/>
      <c r="M86" s="206"/>
      <c r="N86" s="206"/>
      <c r="O86" s="207"/>
      <c r="P86" s="207"/>
      <c r="Q86" s="207"/>
      <c r="R86" s="207"/>
      <c r="S86" s="207"/>
      <c r="T86" s="207"/>
      <c r="U86" s="207"/>
      <c r="V86" s="207"/>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206"/>
      <c r="AV86" s="206"/>
      <c r="AW86" s="206"/>
      <c r="AX86" s="206"/>
      <c r="AY86" s="206"/>
      <c r="AZ86" s="206"/>
      <c r="BA86" s="206"/>
      <c r="BB86" s="206"/>
      <c r="BC86" s="206"/>
      <c r="BD86" s="206"/>
    </row>
    <row r="87" spans="1:56" ht="35.15" customHeight="1">
      <c r="A87" s="239">
        <v>28</v>
      </c>
      <c r="B87" s="225" t="s">
        <v>33</v>
      </c>
      <c r="C87" s="53">
        <v>84</v>
      </c>
      <c r="D87" s="35" t="s">
        <v>104</v>
      </c>
      <c r="E87" s="47" t="s">
        <v>199</v>
      </c>
      <c r="F87" s="47" t="s">
        <v>17</v>
      </c>
      <c r="G87" s="74">
        <v>19.21</v>
      </c>
      <c r="H87" s="18">
        <v>2</v>
      </c>
      <c r="I87" s="40">
        <f t="shared" si="2"/>
        <v>0</v>
      </c>
      <c r="J87" s="202" t="str">
        <f t="shared" si="3"/>
        <v>OK</v>
      </c>
      <c r="K87" s="206"/>
      <c r="L87" s="206"/>
      <c r="M87" s="206"/>
      <c r="N87" s="206"/>
      <c r="O87" s="207"/>
      <c r="P87" s="207"/>
      <c r="Q87" s="207"/>
      <c r="R87" s="207"/>
      <c r="S87" s="207"/>
      <c r="T87" s="207"/>
      <c r="U87" s="207"/>
      <c r="V87" s="207"/>
      <c r="W87" s="98"/>
      <c r="X87" s="98"/>
      <c r="Y87" s="98"/>
      <c r="Z87" s="98"/>
      <c r="AA87" s="98"/>
      <c r="AB87" s="98"/>
      <c r="AC87" s="98">
        <v>2</v>
      </c>
      <c r="AD87" s="98"/>
      <c r="AE87" s="98"/>
      <c r="AF87" s="98"/>
      <c r="AG87" s="98"/>
      <c r="AH87" s="98"/>
      <c r="AI87" s="98"/>
      <c r="AJ87" s="98"/>
      <c r="AK87" s="98"/>
      <c r="AL87" s="98"/>
      <c r="AM87" s="98"/>
      <c r="AN87" s="98"/>
      <c r="AO87" s="98"/>
      <c r="AP87" s="98"/>
      <c r="AQ87" s="98"/>
      <c r="AR87" s="98"/>
      <c r="AS87" s="98"/>
      <c r="AT87" s="98"/>
      <c r="AU87" s="206"/>
      <c r="AV87" s="206"/>
      <c r="AW87" s="206"/>
      <c r="AX87" s="206"/>
      <c r="AY87" s="206"/>
      <c r="AZ87" s="206"/>
      <c r="BA87" s="206"/>
      <c r="BB87" s="206"/>
      <c r="BC87" s="206"/>
      <c r="BD87" s="206"/>
    </row>
    <row r="88" spans="1:56" ht="35.15" customHeight="1">
      <c r="A88" s="239"/>
      <c r="B88" s="227"/>
      <c r="C88" s="53">
        <v>85</v>
      </c>
      <c r="D88" s="35" t="s">
        <v>105</v>
      </c>
      <c r="E88" s="47" t="s">
        <v>200</v>
      </c>
      <c r="F88" s="47" t="s">
        <v>17</v>
      </c>
      <c r="G88" s="74">
        <v>19.09</v>
      </c>
      <c r="H88" s="18">
        <v>25</v>
      </c>
      <c r="I88" s="40">
        <f t="shared" si="2"/>
        <v>10</v>
      </c>
      <c r="J88" s="202" t="str">
        <f t="shared" si="3"/>
        <v>OK</v>
      </c>
      <c r="K88" s="206"/>
      <c r="L88" s="206"/>
      <c r="M88" s="206"/>
      <c r="N88" s="206">
        <v>3</v>
      </c>
      <c r="O88" s="207"/>
      <c r="P88" s="207"/>
      <c r="Q88" s="207"/>
      <c r="R88" s="207"/>
      <c r="S88" s="207"/>
      <c r="T88" s="207"/>
      <c r="U88" s="207"/>
      <c r="V88" s="207"/>
      <c r="W88" s="98"/>
      <c r="X88" s="98"/>
      <c r="Y88" s="98"/>
      <c r="Z88" s="98"/>
      <c r="AA88" s="98"/>
      <c r="AB88" s="98"/>
      <c r="AC88" s="98">
        <v>2</v>
      </c>
      <c r="AD88" s="98"/>
      <c r="AE88" s="98"/>
      <c r="AF88" s="98"/>
      <c r="AG88" s="98"/>
      <c r="AH88" s="98"/>
      <c r="AI88" s="98"/>
      <c r="AJ88" s="98"/>
      <c r="AK88" s="98"/>
      <c r="AL88" s="98"/>
      <c r="AM88" s="98"/>
      <c r="AN88" s="98"/>
      <c r="AO88" s="98"/>
      <c r="AP88" s="98"/>
      <c r="AQ88" s="98">
        <v>10</v>
      </c>
      <c r="AR88" s="98"/>
      <c r="AS88" s="98"/>
      <c r="AT88" s="98"/>
      <c r="AU88" s="206"/>
      <c r="AV88" s="206"/>
      <c r="AW88" s="206"/>
      <c r="AX88" s="206"/>
      <c r="AY88" s="206"/>
      <c r="AZ88" s="206"/>
      <c r="BA88" s="206"/>
      <c r="BB88" s="206"/>
      <c r="BC88" s="206"/>
      <c r="BD88" s="206"/>
    </row>
    <row r="89" spans="1:56" ht="35.15" customHeight="1">
      <c r="A89" s="237">
        <v>29</v>
      </c>
      <c r="B89" s="223" t="s">
        <v>36</v>
      </c>
      <c r="C89" s="54">
        <v>86</v>
      </c>
      <c r="D89" s="61" t="s">
        <v>106</v>
      </c>
      <c r="E89" s="46" t="s">
        <v>201</v>
      </c>
      <c r="F89" s="46" t="s">
        <v>17</v>
      </c>
      <c r="G89" s="72">
        <v>91.63</v>
      </c>
      <c r="H89" s="18">
        <v>2</v>
      </c>
      <c r="I89" s="40">
        <f t="shared" si="2"/>
        <v>0</v>
      </c>
      <c r="J89" s="202" t="str">
        <f t="shared" si="3"/>
        <v>OK</v>
      </c>
      <c r="K89" s="206"/>
      <c r="L89" s="206"/>
      <c r="M89" s="206"/>
      <c r="N89" s="206"/>
      <c r="O89" s="207"/>
      <c r="P89" s="207"/>
      <c r="Q89" s="207"/>
      <c r="R89" s="207"/>
      <c r="S89" s="207"/>
      <c r="T89" s="207"/>
      <c r="U89" s="207"/>
      <c r="V89" s="207"/>
      <c r="W89" s="98"/>
      <c r="X89" s="98"/>
      <c r="Y89" s="98"/>
      <c r="Z89" s="98"/>
      <c r="AA89" s="98"/>
      <c r="AB89" s="98"/>
      <c r="AC89" s="98"/>
      <c r="AD89" s="98"/>
      <c r="AE89" s="98">
        <v>2</v>
      </c>
      <c r="AF89" s="98"/>
      <c r="AG89" s="98"/>
      <c r="AH89" s="98"/>
      <c r="AI89" s="98"/>
      <c r="AJ89" s="98"/>
      <c r="AK89" s="98"/>
      <c r="AL89" s="98"/>
      <c r="AM89" s="98"/>
      <c r="AN89" s="98"/>
      <c r="AO89" s="98"/>
      <c r="AP89" s="98"/>
      <c r="AQ89" s="98"/>
      <c r="AR89" s="98"/>
      <c r="AS89" s="98"/>
      <c r="AT89" s="98"/>
      <c r="AU89" s="206"/>
      <c r="AV89" s="206"/>
      <c r="AW89" s="206"/>
      <c r="AX89" s="206"/>
      <c r="AY89" s="206"/>
      <c r="AZ89" s="206"/>
      <c r="BA89" s="206"/>
      <c r="BB89" s="206"/>
      <c r="BC89" s="206"/>
      <c r="BD89" s="206"/>
    </row>
    <row r="90" spans="1:56" ht="35.15" customHeight="1">
      <c r="A90" s="237"/>
      <c r="B90" s="224"/>
      <c r="C90" s="54">
        <v>87</v>
      </c>
      <c r="D90" s="61" t="s">
        <v>107</v>
      </c>
      <c r="E90" s="46" t="s">
        <v>202</v>
      </c>
      <c r="F90" s="46" t="s">
        <v>17</v>
      </c>
      <c r="G90" s="72">
        <v>107.61</v>
      </c>
      <c r="H90" s="18">
        <v>2</v>
      </c>
      <c r="I90" s="40">
        <f t="shared" si="2"/>
        <v>0</v>
      </c>
      <c r="J90" s="202" t="str">
        <f t="shared" si="3"/>
        <v>OK</v>
      </c>
      <c r="K90" s="206"/>
      <c r="L90" s="206"/>
      <c r="M90" s="206"/>
      <c r="N90" s="206"/>
      <c r="O90" s="207"/>
      <c r="P90" s="207"/>
      <c r="Q90" s="207"/>
      <c r="R90" s="207"/>
      <c r="S90" s="207"/>
      <c r="T90" s="207"/>
      <c r="U90" s="207"/>
      <c r="V90" s="207"/>
      <c r="W90" s="98"/>
      <c r="X90" s="98"/>
      <c r="Y90" s="98"/>
      <c r="Z90" s="98"/>
      <c r="AA90" s="98"/>
      <c r="AB90" s="98"/>
      <c r="AC90" s="98"/>
      <c r="AD90" s="98"/>
      <c r="AE90" s="98">
        <v>2</v>
      </c>
      <c r="AF90" s="98"/>
      <c r="AG90" s="98"/>
      <c r="AH90" s="98"/>
      <c r="AI90" s="98"/>
      <c r="AJ90" s="98"/>
      <c r="AK90" s="98"/>
      <c r="AL90" s="98"/>
      <c r="AM90" s="98"/>
      <c r="AN90" s="98"/>
      <c r="AO90" s="98"/>
      <c r="AP90" s="98"/>
      <c r="AQ90" s="98"/>
      <c r="AR90" s="98"/>
      <c r="AS90" s="98"/>
      <c r="AT90" s="98"/>
      <c r="AU90" s="206"/>
      <c r="AV90" s="206"/>
      <c r="AW90" s="206"/>
      <c r="AX90" s="206"/>
      <c r="AY90" s="206"/>
      <c r="AZ90" s="206"/>
      <c r="BA90" s="206"/>
      <c r="BB90" s="206"/>
      <c r="BC90" s="206"/>
      <c r="BD90" s="206"/>
    </row>
    <row r="91" spans="1:56" ht="35.15" customHeight="1">
      <c r="A91" s="239">
        <v>30</v>
      </c>
      <c r="B91" s="225" t="s">
        <v>33</v>
      </c>
      <c r="C91" s="53">
        <v>88</v>
      </c>
      <c r="D91" s="35" t="s">
        <v>108</v>
      </c>
      <c r="E91" s="47" t="s">
        <v>203</v>
      </c>
      <c r="F91" s="47" t="s">
        <v>17</v>
      </c>
      <c r="G91" s="74">
        <v>83.17</v>
      </c>
      <c r="H91" s="18">
        <v>2</v>
      </c>
      <c r="I91" s="40">
        <f t="shared" si="2"/>
        <v>0</v>
      </c>
      <c r="J91" s="202" t="str">
        <f t="shared" si="3"/>
        <v>OK</v>
      </c>
      <c r="K91" s="206"/>
      <c r="L91" s="206"/>
      <c r="M91" s="206"/>
      <c r="N91" s="206"/>
      <c r="O91" s="207"/>
      <c r="P91" s="207"/>
      <c r="Q91" s="207"/>
      <c r="R91" s="207"/>
      <c r="S91" s="207"/>
      <c r="T91" s="207"/>
      <c r="U91" s="207"/>
      <c r="V91" s="207"/>
      <c r="W91" s="98"/>
      <c r="X91" s="98"/>
      <c r="Y91" s="98"/>
      <c r="Z91" s="98"/>
      <c r="AA91" s="98"/>
      <c r="AB91" s="98"/>
      <c r="AC91" s="98">
        <v>2</v>
      </c>
      <c r="AD91" s="98"/>
      <c r="AE91" s="98"/>
      <c r="AF91" s="98"/>
      <c r="AG91" s="98"/>
      <c r="AH91" s="98"/>
      <c r="AI91" s="98"/>
      <c r="AJ91" s="98"/>
      <c r="AK91" s="98"/>
      <c r="AL91" s="98"/>
      <c r="AM91" s="98"/>
      <c r="AN91" s="98"/>
      <c r="AO91" s="98"/>
      <c r="AP91" s="98"/>
      <c r="AQ91" s="98"/>
      <c r="AR91" s="98"/>
      <c r="AS91" s="98"/>
      <c r="AT91" s="98"/>
      <c r="AU91" s="206"/>
      <c r="AV91" s="206"/>
      <c r="AW91" s="206"/>
      <c r="AX91" s="206"/>
      <c r="AY91" s="206"/>
      <c r="AZ91" s="206"/>
      <c r="BA91" s="206"/>
      <c r="BB91" s="206"/>
      <c r="BC91" s="206"/>
      <c r="BD91" s="206"/>
    </row>
    <row r="92" spans="1:56" ht="35.15" customHeight="1">
      <c r="A92" s="239"/>
      <c r="B92" s="226"/>
      <c r="C92" s="53">
        <v>89</v>
      </c>
      <c r="D92" s="35" t="s">
        <v>109</v>
      </c>
      <c r="E92" s="47" t="s">
        <v>204</v>
      </c>
      <c r="F92" s="47" t="s">
        <v>17</v>
      </c>
      <c r="G92" s="74">
        <v>85.12</v>
      </c>
      <c r="H92" s="18"/>
      <c r="I92" s="40">
        <f t="shared" si="2"/>
        <v>0</v>
      </c>
      <c r="J92" s="202" t="str">
        <f t="shared" si="3"/>
        <v>OK</v>
      </c>
      <c r="K92" s="206"/>
      <c r="L92" s="206"/>
      <c r="M92" s="206"/>
      <c r="N92" s="206"/>
      <c r="O92" s="207"/>
      <c r="P92" s="207"/>
      <c r="Q92" s="207"/>
      <c r="R92" s="207"/>
      <c r="S92" s="207"/>
      <c r="T92" s="207"/>
      <c r="U92" s="207"/>
      <c r="V92" s="207"/>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206"/>
      <c r="AV92" s="206"/>
      <c r="AW92" s="206"/>
      <c r="AX92" s="206"/>
      <c r="AY92" s="206"/>
      <c r="AZ92" s="206"/>
      <c r="BA92" s="206"/>
      <c r="BB92" s="206"/>
      <c r="BC92" s="206"/>
      <c r="BD92" s="206"/>
    </row>
    <row r="93" spans="1:56" ht="35.15" customHeight="1">
      <c r="A93" s="239"/>
      <c r="B93" s="226"/>
      <c r="C93" s="53">
        <v>90</v>
      </c>
      <c r="D93" s="35" t="s">
        <v>110</v>
      </c>
      <c r="E93" s="47" t="s">
        <v>205</v>
      </c>
      <c r="F93" s="47" t="s">
        <v>17</v>
      </c>
      <c r="G93" s="74">
        <v>195.4</v>
      </c>
      <c r="H93" s="18">
        <v>5</v>
      </c>
      <c r="I93" s="40">
        <f t="shared" si="2"/>
        <v>5</v>
      </c>
      <c r="J93" s="202" t="str">
        <f t="shared" si="3"/>
        <v>OK</v>
      </c>
      <c r="K93" s="206"/>
      <c r="L93" s="206"/>
      <c r="M93" s="206"/>
      <c r="N93" s="206"/>
      <c r="O93" s="207"/>
      <c r="P93" s="207"/>
      <c r="Q93" s="207"/>
      <c r="R93" s="207"/>
      <c r="S93" s="207"/>
      <c r="T93" s="207"/>
      <c r="U93" s="207"/>
      <c r="V93" s="207"/>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206"/>
      <c r="AV93" s="206"/>
      <c r="AW93" s="206"/>
      <c r="AX93" s="206"/>
      <c r="AY93" s="206"/>
      <c r="AZ93" s="206"/>
      <c r="BA93" s="206"/>
      <c r="BB93" s="206"/>
      <c r="BC93" s="206"/>
      <c r="BD93" s="206"/>
    </row>
    <row r="94" spans="1:56" ht="35.15" customHeight="1">
      <c r="A94" s="239"/>
      <c r="B94" s="227"/>
      <c r="C94" s="53">
        <v>91</v>
      </c>
      <c r="D94" s="35" t="s">
        <v>111</v>
      </c>
      <c r="E94" s="47" t="s">
        <v>206</v>
      </c>
      <c r="F94" s="47" t="s">
        <v>242</v>
      </c>
      <c r="G94" s="74">
        <v>152.54</v>
      </c>
      <c r="H94" s="18"/>
      <c r="I94" s="40">
        <f t="shared" si="2"/>
        <v>0</v>
      </c>
      <c r="J94" s="202" t="str">
        <f t="shared" si="3"/>
        <v>OK</v>
      </c>
      <c r="K94" s="206"/>
      <c r="L94" s="206"/>
      <c r="M94" s="206"/>
      <c r="N94" s="206"/>
      <c r="O94" s="207"/>
      <c r="P94" s="207"/>
      <c r="Q94" s="207"/>
      <c r="R94" s="207"/>
      <c r="S94" s="207"/>
      <c r="T94" s="207"/>
      <c r="U94" s="207"/>
      <c r="V94" s="207"/>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c r="AU94" s="206"/>
      <c r="AV94" s="206"/>
      <c r="AW94" s="206"/>
      <c r="AX94" s="206"/>
      <c r="AY94" s="206"/>
      <c r="AZ94" s="206"/>
      <c r="BA94" s="206"/>
      <c r="BB94" s="206"/>
      <c r="BC94" s="206"/>
      <c r="BD94" s="206"/>
    </row>
    <row r="95" spans="1:56" ht="35.15" customHeight="1">
      <c r="A95" s="49">
        <v>31</v>
      </c>
      <c r="B95" s="56" t="s">
        <v>33</v>
      </c>
      <c r="C95" s="54">
        <v>92</v>
      </c>
      <c r="D95" s="61" t="s">
        <v>112</v>
      </c>
      <c r="E95" s="46" t="s">
        <v>207</v>
      </c>
      <c r="F95" s="46" t="s">
        <v>17</v>
      </c>
      <c r="G95" s="72">
        <v>27.01</v>
      </c>
      <c r="H95" s="18">
        <v>14</v>
      </c>
      <c r="I95" s="40">
        <f t="shared" si="2"/>
        <v>12</v>
      </c>
      <c r="J95" s="202" t="str">
        <f t="shared" si="3"/>
        <v>OK</v>
      </c>
      <c r="K95" s="206"/>
      <c r="L95" s="206"/>
      <c r="M95" s="206"/>
      <c r="N95" s="206"/>
      <c r="O95" s="207"/>
      <c r="P95" s="207"/>
      <c r="Q95" s="207"/>
      <c r="R95" s="207"/>
      <c r="S95" s="207"/>
      <c r="T95" s="207"/>
      <c r="U95" s="207"/>
      <c r="V95" s="207"/>
      <c r="W95" s="98"/>
      <c r="X95" s="98"/>
      <c r="Y95" s="98"/>
      <c r="Z95" s="98"/>
      <c r="AA95" s="98"/>
      <c r="AB95" s="98"/>
      <c r="AC95" s="98">
        <v>2</v>
      </c>
      <c r="AD95" s="98"/>
      <c r="AE95" s="98"/>
      <c r="AF95" s="98"/>
      <c r="AG95" s="98"/>
      <c r="AH95" s="98"/>
      <c r="AI95" s="98"/>
      <c r="AJ95" s="98"/>
      <c r="AK95" s="98"/>
      <c r="AL95" s="98"/>
      <c r="AM95" s="98"/>
      <c r="AN95" s="98"/>
      <c r="AO95" s="98"/>
      <c r="AP95" s="98"/>
      <c r="AQ95" s="98"/>
      <c r="AR95" s="98"/>
      <c r="AS95" s="98"/>
      <c r="AT95" s="98"/>
      <c r="AU95" s="206"/>
      <c r="AV95" s="206"/>
      <c r="AW95" s="206"/>
      <c r="AX95" s="206"/>
      <c r="AY95" s="206"/>
      <c r="AZ95" s="206"/>
      <c r="BA95" s="206"/>
      <c r="BB95" s="206"/>
      <c r="BC95" s="206"/>
      <c r="BD95" s="206"/>
    </row>
    <row r="96" spans="1:56" ht="35.15" customHeight="1">
      <c r="A96" s="50">
        <v>32</v>
      </c>
      <c r="B96" s="59" t="s">
        <v>36</v>
      </c>
      <c r="C96" s="53">
        <v>93</v>
      </c>
      <c r="D96" s="35" t="s">
        <v>113</v>
      </c>
      <c r="E96" s="47" t="s">
        <v>208</v>
      </c>
      <c r="F96" s="47" t="s">
        <v>17</v>
      </c>
      <c r="G96" s="74">
        <v>360.9</v>
      </c>
      <c r="H96" s="18"/>
      <c r="I96" s="40">
        <f t="shared" si="2"/>
        <v>0</v>
      </c>
      <c r="J96" s="202" t="str">
        <f t="shared" si="3"/>
        <v>OK</v>
      </c>
      <c r="K96" s="206"/>
      <c r="L96" s="206"/>
      <c r="M96" s="206"/>
      <c r="N96" s="206"/>
      <c r="O96" s="207"/>
      <c r="P96" s="207"/>
      <c r="Q96" s="207"/>
      <c r="R96" s="207"/>
      <c r="S96" s="207"/>
      <c r="T96" s="207"/>
      <c r="U96" s="207"/>
      <c r="V96" s="207"/>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206"/>
      <c r="AV96" s="206"/>
      <c r="AW96" s="206"/>
      <c r="AX96" s="206"/>
      <c r="AY96" s="206"/>
      <c r="AZ96" s="206"/>
      <c r="BA96" s="206"/>
      <c r="BB96" s="206"/>
      <c r="BC96" s="206"/>
      <c r="BD96" s="206"/>
    </row>
    <row r="97" spans="1:56" ht="35.15" customHeight="1">
      <c r="A97" s="238">
        <v>33</v>
      </c>
      <c r="B97" s="231" t="s">
        <v>37</v>
      </c>
      <c r="C97" s="51">
        <v>94</v>
      </c>
      <c r="D97" s="62" t="s">
        <v>114</v>
      </c>
      <c r="E97" s="18"/>
      <c r="F97" s="18" t="s">
        <v>17</v>
      </c>
      <c r="G97" s="73"/>
      <c r="H97" s="18"/>
      <c r="I97" s="40">
        <f t="shared" si="2"/>
        <v>0</v>
      </c>
      <c r="J97" s="202" t="str">
        <f t="shared" si="3"/>
        <v>OK</v>
      </c>
      <c r="K97" s="206"/>
      <c r="L97" s="206"/>
      <c r="M97" s="206"/>
      <c r="N97" s="206"/>
      <c r="O97" s="207"/>
      <c r="P97" s="207"/>
      <c r="Q97" s="207"/>
      <c r="R97" s="207"/>
      <c r="S97" s="207"/>
      <c r="T97" s="207"/>
      <c r="U97" s="207"/>
      <c r="V97" s="207"/>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206"/>
      <c r="AV97" s="206"/>
      <c r="AW97" s="206"/>
      <c r="AX97" s="206"/>
      <c r="AY97" s="206"/>
      <c r="AZ97" s="206"/>
      <c r="BA97" s="206"/>
      <c r="BB97" s="206"/>
      <c r="BC97" s="206"/>
      <c r="BD97" s="206"/>
    </row>
    <row r="98" spans="1:56" ht="35.15" customHeight="1">
      <c r="A98" s="238"/>
      <c r="B98" s="231"/>
      <c r="C98" s="51">
        <v>95</v>
      </c>
      <c r="D98" s="62" t="s">
        <v>115</v>
      </c>
      <c r="E98" s="18"/>
      <c r="F98" s="18" t="s">
        <v>243</v>
      </c>
      <c r="G98" s="73"/>
      <c r="H98" s="18">
        <v>2</v>
      </c>
      <c r="I98" s="40">
        <f t="shared" si="2"/>
        <v>2</v>
      </c>
      <c r="J98" s="202" t="str">
        <f t="shared" si="3"/>
        <v>OK</v>
      </c>
      <c r="K98" s="206"/>
      <c r="L98" s="206"/>
      <c r="M98" s="206"/>
      <c r="N98" s="206"/>
      <c r="O98" s="207"/>
      <c r="P98" s="207"/>
      <c r="Q98" s="207"/>
      <c r="R98" s="207"/>
      <c r="S98" s="207"/>
      <c r="T98" s="207"/>
      <c r="U98" s="207"/>
      <c r="V98" s="207"/>
      <c r="W98" s="98"/>
      <c r="X98" s="98"/>
      <c r="Y98" s="98"/>
      <c r="Z98" s="98"/>
      <c r="AA98" s="98"/>
      <c r="AB98" s="98"/>
      <c r="AC98" s="98"/>
      <c r="AD98" s="98"/>
      <c r="AE98" s="98"/>
      <c r="AF98" s="98"/>
      <c r="AG98" s="98"/>
      <c r="AH98" s="98"/>
      <c r="AI98" s="98"/>
      <c r="AJ98" s="98"/>
      <c r="AK98" s="98"/>
      <c r="AL98" s="98"/>
      <c r="AM98" s="98"/>
      <c r="AN98" s="98"/>
      <c r="AO98" s="98"/>
      <c r="AP98" s="98"/>
      <c r="AQ98" s="98"/>
      <c r="AR98" s="98"/>
      <c r="AS98" s="98"/>
      <c r="AT98" s="98"/>
      <c r="AU98" s="206"/>
      <c r="AV98" s="206"/>
      <c r="AW98" s="206"/>
      <c r="AX98" s="206"/>
      <c r="AY98" s="206"/>
      <c r="AZ98" s="206"/>
      <c r="BA98" s="206"/>
      <c r="BB98" s="206"/>
      <c r="BC98" s="206"/>
      <c r="BD98" s="206"/>
    </row>
    <row r="99" spans="1:56" ht="35.15" customHeight="1">
      <c r="A99" s="238"/>
      <c r="B99" s="231"/>
      <c r="C99" s="51">
        <v>96</v>
      </c>
      <c r="D99" s="62" t="s">
        <v>116</v>
      </c>
      <c r="E99" s="18"/>
      <c r="F99" s="18" t="s">
        <v>244</v>
      </c>
      <c r="G99" s="73"/>
      <c r="H99" s="18"/>
      <c r="I99" s="40">
        <f t="shared" si="2"/>
        <v>0</v>
      </c>
      <c r="J99" s="202" t="str">
        <f t="shared" si="3"/>
        <v>OK</v>
      </c>
      <c r="K99" s="206"/>
      <c r="L99" s="206"/>
      <c r="M99" s="206"/>
      <c r="N99" s="206"/>
      <c r="O99" s="207"/>
      <c r="P99" s="207"/>
      <c r="Q99" s="207"/>
      <c r="R99" s="207"/>
      <c r="S99" s="207"/>
      <c r="T99" s="207"/>
      <c r="U99" s="207"/>
      <c r="V99" s="207"/>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98"/>
      <c r="AU99" s="206"/>
      <c r="AV99" s="206"/>
      <c r="AW99" s="206"/>
      <c r="AX99" s="206"/>
      <c r="AY99" s="206"/>
      <c r="AZ99" s="206"/>
      <c r="BA99" s="206"/>
      <c r="BB99" s="206"/>
      <c r="BC99" s="206"/>
      <c r="BD99" s="206"/>
    </row>
    <row r="100" spans="1:56" ht="35.15" customHeight="1">
      <c r="A100" s="238"/>
      <c r="B100" s="231"/>
      <c r="C100" s="51">
        <v>97</v>
      </c>
      <c r="D100" s="62" t="s">
        <v>117</v>
      </c>
      <c r="E100" s="18"/>
      <c r="F100" s="18" t="s">
        <v>17</v>
      </c>
      <c r="G100" s="73"/>
      <c r="H100" s="18"/>
      <c r="I100" s="40">
        <f t="shared" si="2"/>
        <v>0</v>
      </c>
      <c r="J100" s="202" t="str">
        <f t="shared" si="3"/>
        <v>OK</v>
      </c>
      <c r="K100" s="206"/>
      <c r="L100" s="206"/>
      <c r="M100" s="206"/>
      <c r="N100" s="206"/>
      <c r="O100" s="207"/>
      <c r="P100" s="207"/>
      <c r="Q100" s="207"/>
      <c r="R100" s="207"/>
      <c r="S100" s="207"/>
      <c r="T100" s="207"/>
      <c r="U100" s="207"/>
      <c r="V100" s="207"/>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206"/>
      <c r="AV100" s="206"/>
      <c r="AW100" s="206"/>
      <c r="AX100" s="206"/>
      <c r="AY100" s="206"/>
      <c r="AZ100" s="206"/>
      <c r="BA100" s="206"/>
      <c r="BB100" s="206"/>
      <c r="BC100" s="206"/>
      <c r="BD100" s="206"/>
    </row>
    <row r="101" spans="1:56" ht="35.15" customHeight="1">
      <c r="A101" s="238"/>
      <c r="B101" s="231"/>
      <c r="C101" s="51">
        <v>98</v>
      </c>
      <c r="D101" s="62" t="s">
        <v>118</v>
      </c>
      <c r="E101" s="18"/>
      <c r="F101" s="18" t="s">
        <v>17</v>
      </c>
      <c r="G101" s="73"/>
      <c r="H101" s="18"/>
      <c r="I101" s="40">
        <f t="shared" si="2"/>
        <v>0</v>
      </c>
      <c r="J101" s="202" t="str">
        <f t="shared" si="3"/>
        <v>OK</v>
      </c>
      <c r="K101" s="206"/>
      <c r="L101" s="206"/>
      <c r="M101" s="206"/>
      <c r="N101" s="206"/>
      <c r="O101" s="207"/>
      <c r="P101" s="207"/>
      <c r="Q101" s="207"/>
      <c r="R101" s="207"/>
      <c r="S101" s="207"/>
      <c r="T101" s="207"/>
      <c r="U101" s="207"/>
      <c r="V101" s="207"/>
      <c r="W101" s="98"/>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c r="AU101" s="206"/>
      <c r="AV101" s="206"/>
      <c r="AW101" s="206"/>
      <c r="AX101" s="206"/>
      <c r="AY101" s="206"/>
      <c r="AZ101" s="206"/>
      <c r="BA101" s="206"/>
      <c r="BB101" s="206"/>
      <c r="BC101" s="206"/>
      <c r="BD101" s="206"/>
    </row>
    <row r="102" spans="1:56" ht="35.15" customHeight="1">
      <c r="A102" s="239">
        <v>34</v>
      </c>
      <c r="B102" s="232" t="s">
        <v>26</v>
      </c>
      <c r="C102" s="53">
        <v>99</v>
      </c>
      <c r="D102" s="35" t="s">
        <v>119</v>
      </c>
      <c r="E102" s="71" t="s">
        <v>209</v>
      </c>
      <c r="F102" s="47" t="s">
        <v>17</v>
      </c>
      <c r="G102" s="74">
        <v>25.85</v>
      </c>
      <c r="H102" s="18">
        <v>18</v>
      </c>
      <c r="I102" s="40">
        <f t="shared" si="2"/>
        <v>0</v>
      </c>
      <c r="J102" s="202" t="str">
        <f t="shared" si="3"/>
        <v>OK</v>
      </c>
      <c r="K102" s="206"/>
      <c r="L102" s="206"/>
      <c r="M102" s="206"/>
      <c r="N102" s="206"/>
      <c r="O102" s="207"/>
      <c r="P102" s="207"/>
      <c r="Q102" s="207"/>
      <c r="R102" s="207"/>
      <c r="S102" s="207"/>
      <c r="T102" s="207"/>
      <c r="U102" s="207"/>
      <c r="V102" s="207"/>
      <c r="W102" s="98"/>
      <c r="X102" s="98">
        <v>8</v>
      </c>
      <c r="Y102" s="98"/>
      <c r="Z102" s="98"/>
      <c r="AA102" s="98"/>
      <c r="AB102" s="98"/>
      <c r="AC102" s="98"/>
      <c r="AD102" s="98"/>
      <c r="AE102" s="98"/>
      <c r="AF102" s="98"/>
      <c r="AG102" s="98"/>
      <c r="AH102" s="98"/>
      <c r="AI102" s="98"/>
      <c r="AJ102" s="98"/>
      <c r="AK102" s="98"/>
      <c r="AL102" s="98"/>
      <c r="AM102" s="98"/>
      <c r="AN102" s="98"/>
      <c r="AO102" s="98"/>
      <c r="AP102" s="98"/>
      <c r="AQ102" s="98"/>
      <c r="AR102" s="98">
        <v>10</v>
      </c>
      <c r="AS102" s="98"/>
      <c r="AT102" s="98"/>
      <c r="AU102" s="206"/>
      <c r="AV102" s="206"/>
      <c r="AW102" s="206"/>
      <c r="AX102" s="206"/>
      <c r="AY102" s="206"/>
      <c r="AZ102" s="206"/>
      <c r="BA102" s="206"/>
      <c r="BB102" s="206"/>
      <c r="BC102" s="206"/>
      <c r="BD102" s="206"/>
    </row>
    <row r="103" spans="1:56" ht="35.15" customHeight="1">
      <c r="A103" s="239"/>
      <c r="B103" s="233"/>
      <c r="C103" s="101">
        <v>100</v>
      </c>
      <c r="D103" s="65" t="s">
        <v>120</v>
      </c>
      <c r="E103" s="71" t="s">
        <v>210</v>
      </c>
      <c r="F103" s="63" t="s">
        <v>245</v>
      </c>
      <c r="G103" s="74">
        <v>13.49</v>
      </c>
      <c r="H103" s="18">
        <f>33+1+1</f>
        <v>35</v>
      </c>
      <c r="I103" s="40">
        <f t="shared" si="2"/>
        <v>2</v>
      </c>
      <c r="J103" s="202" t="str">
        <f t="shared" si="3"/>
        <v>OK</v>
      </c>
      <c r="K103" s="206"/>
      <c r="L103" s="206"/>
      <c r="M103" s="206"/>
      <c r="N103" s="206"/>
      <c r="O103" s="207"/>
      <c r="P103" s="207"/>
      <c r="Q103" s="207"/>
      <c r="R103" s="207"/>
      <c r="S103" s="207"/>
      <c r="T103" s="207"/>
      <c r="U103" s="207"/>
      <c r="V103" s="207"/>
      <c r="W103" s="98"/>
      <c r="X103" s="98">
        <v>3</v>
      </c>
      <c r="Y103" s="98"/>
      <c r="Z103" s="98"/>
      <c r="AA103" s="98"/>
      <c r="AB103" s="98"/>
      <c r="AC103" s="98"/>
      <c r="AD103" s="98"/>
      <c r="AE103" s="98"/>
      <c r="AF103" s="98"/>
      <c r="AG103" s="98"/>
      <c r="AH103" s="98"/>
      <c r="AI103" s="98"/>
      <c r="AJ103" s="98"/>
      <c r="AK103" s="98"/>
      <c r="AL103" s="98"/>
      <c r="AM103" s="98"/>
      <c r="AN103" s="98"/>
      <c r="AO103" s="98"/>
      <c r="AP103" s="98"/>
      <c r="AQ103" s="98"/>
      <c r="AR103" s="98">
        <v>30</v>
      </c>
      <c r="AS103" s="98"/>
      <c r="AT103" s="98"/>
      <c r="AU103" s="206"/>
      <c r="AV103" s="206"/>
      <c r="AW103" s="206"/>
      <c r="AX103" s="206"/>
      <c r="AY103" s="206"/>
      <c r="AZ103" s="206"/>
      <c r="BA103" s="206"/>
      <c r="BB103" s="206"/>
      <c r="BC103" s="206"/>
      <c r="BD103" s="206"/>
    </row>
    <row r="104" spans="1:56" ht="35.15" customHeight="1">
      <c r="A104" s="239"/>
      <c r="B104" s="233"/>
      <c r="C104" s="53">
        <v>101</v>
      </c>
      <c r="D104" s="35" t="s">
        <v>121</v>
      </c>
      <c r="E104" s="47" t="e">
        <f>+E106+E105</f>
        <v>#VALUE!</v>
      </c>
      <c r="F104" s="47" t="s">
        <v>244</v>
      </c>
      <c r="G104" s="74">
        <v>3.02</v>
      </c>
      <c r="H104" s="18">
        <v>28</v>
      </c>
      <c r="I104" s="40">
        <f t="shared" si="2"/>
        <v>0</v>
      </c>
      <c r="J104" s="202" t="str">
        <f t="shared" si="3"/>
        <v>OK</v>
      </c>
      <c r="K104" s="206"/>
      <c r="L104" s="206"/>
      <c r="M104" s="206"/>
      <c r="N104" s="206"/>
      <c r="O104" s="207"/>
      <c r="P104" s="207"/>
      <c r="Q104" s="207"/>
      <c r="R104" s="207"/>
      <c r="S104" s="207"/>
      <c r="T104" s="207"/>
      <c r="U104" s="207"/>
      <c r="V104" s="207"/>
      <c r="W104" s="98"/>
      <c r="X104" s="98">
        <v>8</v>
      </c>
      <c r="Y104" s="98"/>
      <c r="Z104" s="98"/>
      <c r="AA104" s="98"/>
      <c r="AB104" s="98"/>
      <c r="AC104" s="98"/>
      <c r="AD104" s="98"/>
      <c r="AE104" s="98"/>
      <c r="AF104" s="98"/>
      <c r="AG104" s="98"/>
      <c r="AH104" s="98"/>
      <c r="AI104" s="98"/>
      <c r="AJ104" s="98"/>
      <c r="AK104" s="98"/>
      <c r="AL104" s="98"/>
      <c r="AM104" s="98"/>
      <c r="AN104" s="98"/>
      <c r="AO104" s="98"/>
      <c r="AP104" s="98"/>
      <c r="AQ104" s="98"/>
      <c r="AR104" s="98">
        <v>20</v>
      </c>
      <c r="AS104" s="98"/>
      <c r="AT104" s="98"/>
      <c r="AU104" s="206"/>
      <c r="AV104" s="206"/>
      <c r="AW104" s="206"/>
      <c r="AX104" s="206"/>
      <c r="AY104" s="206"/>
      <c r="AZ104" s="206"/>
      <c r="BA104" s="206"/>
      <c r="BB104" s="206"/>
      <c r="BC104" s="206"/>
      <c r="BD104" s="206"/>
    </row>
    <row r="105" spans="1:56" ht="35.15" customHeight="1">
      <c r="A105" s="239"/>
      <c r="B105" s="234"/>
      <c r="C105" s="53">
        <v>102</v>
      </c>
      <c r="D105" s="35" t="s">
        <v>122</v>
      </c>
      <c r="E105" s="47" t="s">
        <v>211</v>
      </c>
      <c r="F105" s="47" t="s">
        <v>17</v>
      </c>
      <c r="G105" s="74">
        <v>202</v>
      </c>
      <c r="H105" s="18">
        <v>8</v>
      </c>
      <c r="I105" s="40">
        <f t="shared" si="2"/>
        <v>0</v>
      </c>
      <c r="J105" s="202" t="str">
        <f t="shared" si="3"/>
        <v>OK</v>
      </c>
      <c r="K105" s="206"/>
      <c r="L105" s="206"/>
      <c r="M105" s="206"/>
      <c r="N105" s="206"/>
      <c r="O105" s="207"/>
      <c r="P105" s="207"/>
      <c r="Q105" s="207"/>
      <c r="R105" s="207"/>
      <c r="S105" s="207"/>
      <c r="T105" s="207"/>
      <c r="U105" s="207"/>
      <c r="V105" s="207"/>
      <c r="W105" s="98"/>
      <c r="X105" s="98">
        <v>8</v>
      </c>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206"/>
      <c r="AV105" s="206"/>
      <c r="AW105" s="206"/>
      <c r="AX105" s="206"/>
      <c r="AY105" s="206"/>
      <c r="AZ105" s="206"/>
      <c r="BA105" s="206"/>
      <c r="BB105" s="206"/>
      <c r="BC105" s="206"/>
      <c r="BD105" s="206"/>
    </row>
    <row r="106" spans="1:56" ht="35.15" customHeight="1">
      <c r="A106" s="235">
        <v>35</v>
      </c>
      <c r="B106" s="223" t="s">
        <v>38</v>
      </c>
      <c r="C106" s="54">
        <v>103</v>
      </c>
      <c r="D106" s="61" t="s">
        <v>123</v>
      </c>
      <c r="E106" s="46" t="s">
        <v>212</v>
      </c>
      <c r="F106" s="46" t="s">
        <v>17</v>
      </c>
      <c r="G106" s="72">
        <v>109.5</v>
      </c>
      <c r="H106" s="18">
        <f>20-2</f>
        <v>18</v>
      </c>
      <c r="I106" s="40">
        <f t="shared" si="2"/>
        <v>18</v>
      </c>
      <c r="J106" s="202" t="str">
        <f t="shared" si="3"/>
        <v>OK</v>
      </c>
      <c r="K106" s="206"/>
      <c r="L106" s="206"/>
      <c r="M106" s="206"/>
      <c r="N106" s="206"/>
      <c r="O106" s="207"/>
      <c r="P106" s="207"/>
      <c r="Q106" s="207"/>
      <c r="R106" s="207"/>
      <c r="S106" s="207"/>
      <c r="T106" s="207"/>
      <c r="U106" s="207"/>
      <c r="V106" s="207"/>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206"/>
      <c r="AV106" s="206"/>
      <c r="AW106" s="206"/>
      <c r="AX106" s="206"/>
      <c r="AY106" s="206"/>
      <c r="AZ106" s="206"/>
      <c r="BA106" s="206"/>
      <c r="BB106" s="206"/>
      <c r="BC106" s="206"/>
      <c r="BD106" s="206"/>
    </row>
    <row r="107" spans="1:56" ht="35.15" customHeight="1">
      <c r="A107" s="235"/>
      <c r="B107" s="224"/>
      <c r="C107" s="54">
        <v>104</v>
      </c>
      <c r="D107" s="61" t="s">
        <v>123</v>
      </c>
      <c r="E107" s="46" t="s">
        <v>212</v>
      </c>
      <c r="F107" s="46" t="s">
        <v>17</v>
      </c>
      <c r="G107" s="72">
        <v>143.47999999999999</v>
      </c>
      <c r="H107" s="18">
        <f>17-2</f>
        <v>15</v>
      </c>
      <c r="I107" s="40">
        <f t="shared" si="2"/>
        <v>13</v>
      </c>
      <c r="J107" s="202" t="str">
        <f t="shared" si="3"/>
        <v>OK</v>
      </c>
      <c r="K107" s="206"/>
      <c r="L107" s="206"/>
      <c r="M107" s="206"/>
      <c r="N107" s="206"/>
      <c r="O107" s="207"/>
      <c r="P107" s="207"/>
      <c r="Q107" s="207"/>
      <c r="R107" s="207"/>
      <c r="S107" s="207"/>
      <c r="T107" s="207"/>
      <c r="U107" s="207"/>
      <c r="V107" s="207"/>
      <c r="W107" s="98"/>
      <c r="X107" s="98"/>
      <c r="Y107" s="98"/>
      <c r="Z107" s="98"/>
      <c r="AA107" s="98"/>
      <c r="AB107" s="98"/>
      <c r="AC107" s="98"/>
      <c r="AD107" s="98"/>
      <c r="AE107" s="98"/>
      <c r="AF107" s="98"/>
      <c r="AG107" s="98"/>
      <c r="AH107" s="98"/>
      <c r="AI107" s="98"/>
      <c r="AJ107" s="98"/>
      <c r="AK107" s="98"/>
      <c r="AL107" s="98"/>
      <c r="AM107" s="98"/>
      <c r="AN107" s="98">
        <v>2</v>
      </c>
      <c r="AO107" s="98"/>
      <c r="AP107" s="98"/>
      <c r="AQ107" s="98"/>
      <c r="AR107" s="98"/>
      <c r="AS107" s="98"/>
      <c r="AT107" s="98"/>
      <c r="AU107" s="206"/>
      <c r="AV107" s="206"/>
      <c r="AW107" s="206"/>
      <c r="AX107" s="206"/>
      <c r="AY107" s="206"/>
      <c r="AZ107" s="206"/>
      <c r="BA107" s="206"/>
      <c r="BB107" s="206"/>
      <c r="BC107" s="206"/>
      <c r="BD107" s="206"/>
    </row>
    <row r="108" spans="1:56" ht="35.15" customHeight="1">
      <c r="A108" s="243">
        <v>36</v>
      </c>
      <c r="B108" s="225" t="s">
        <v>38</v>
      </c>
      <c r="C108" s="53">
        <v>105</v>
      </c>
      <c r="D108" s="35" t="s">
        <v>124</v>
      </c>
      <c r="E108" s="47" t="s">
        <v>213</v>
      </c>
      <c r="F108" s="47" t="s">
        <v>236</v>
      </c>
      <c r="G108" s="74">
        <v>34.39</v>
      </c>
      <c r="H108" s="18"/>
      <c r="I108" s="40">
        <f t="shared" si="2"/>
        <v>0</v>
      </c>
      <c r="J108" s="202" t="str">
        <f t="shared" si="3"/>
        <v>OK</v>
      </c>
      <c r="K108" s="206"/>
      <c r="L108" s="206"/>
      <c r="M108" s="206"/>
      <c r="N108" s="206"/>
      <c r="O108" s="207"/>
      <c r="P108" s="207"/>
      <c r="Q108" s="207"/>
      <c r="R108" s="207"/>
      <c r="S108" s="207"/>
      <c r="T108" s="207"/>
      <c r="U108" s="207"/>
      <c r="V108" s="207"/>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206"/>
      <c r="AV108" s="206"/>
      <c r="AW108" s="206"/>
      <c r="AX108" s="206"/>
      <c r="AY108" s="206"/>
      <c r="AZ108" s="206"/>
      <c r="BA108" s="206"/>
      <c r="BB108" s="206"/>
      <c r="BC108" s="206"/>
      <c r="BD108" s="206"/>
    </row>
    <row r="109" spans="1:56" ht="35.15" customHeight="1">
      <c r="A109" s="243"/>
      <c r="B109" s="227"/>
      <c r="C109" s="53">
        <v>106</v>
      </c>
      <c r="D109" s="35" t="s">
        <v>124</v>
      </c>
      <c r="E109" s="47" t="s">
        <v>213</v>
      </c>
      <c r="F109" s="47"/>
      <c r="G109" s="74">
        <v>47.69</v>
      </c>
      <c r="H109" s="18"/>
      <c r="I109" s="40">
        <f t="shared" si="2"/>
        <v>0</v>
      </c>
      <c r="J109" s="202" t="str">
        <f t="shared" si="3"/>
        <v>OK</v>
      </c>
      <c r="K109" s="206"/>
      <c r="L109" s="206"/>
      <c r="M109" s="206"/>
      <c r="N109" s="206"/>
      <c r="O109" s="207"/>
      <c r="P109" s="207"/>
      <c r="Q109" s="207"/>
      <c r="R109" s="207"/>
      <c r="S109" s="207"/>
      <c r="T109" s="207"/>
      <c r="U109" s="207"/>
      <c r="V109" s="207"/>
      <c r="W109" s="98"/>
      <c r="X109" s="98"/>
      <c r="Y109" s="98"/>
      <c r="Z109" s="98"/>
      <c r="AA109" s="98"/>
      <c r="AB109" s="98"/>
      <c r="AC109" s="98"/>
      <c r="AD109" s="98"/>
      <c r="AE109" s="98"/>
      <c r="AF109" s="98"/>
      <c r="AG109" s="98"/>
      <c r="AH109" s="98"/>
      <c r="AI109" s="98"/>
      <c r="AJ109" s="98"/>
      <c r="AK109" s="98"/>
      <c r="AL109" s="98"/>
      <c r="AM109" s="98"/>
      <c r="AN109" s="98"/>
      <c r="AO109" s="98"/>
      <c r="AP109" s="98"/>
      <c r="AQ109" s="98"/>
      <c r="AR109" s="98"/>
      <c r="AS109" s="98"/>
      <c r="AT109" s="98"/>
      <c r="AU109" s="206"/>
      <c r="AV109" s="206"/>
      <c r="AW109" s="206"/>
      <c r="AX109" s="206"/>
      <c r="AY109" s="206"/>
      <c r="AZ109" s="206"/>
      <c r="BA109" s="206"/>
      <c r="BB109" s="206"/>
      <c r="BC109" s="206"/>
      <c r="BD109" s="206"/>
    </row>
    <row r="110" spans="1:56" ht="35.15" customHeight="1">
      <c r="A110" s="235">
        <v>37</v>
      </c>
      <c r="B110" s="223" t="s">
        <v>33</v>
      </c>
      <c r="C110" s="54">
        <v>107</v>
      </c>
      <c r="D110" s="61" t="s">
        <v>125</v>
      </c>
      <c r="E110" s="46" t="s">
        <v>214</v>
      </c>
      <c r="F110" s="46" t="s">
        <v>243</v>
      </c>
      <c r="G110" s="72">
        <v>110.5</v>
      </c>
      <c r="H110" s="18">
        <v>6</v>
      </c>
      <c r="I110" s="40">
        <f t="shared" si="2"/>
        <v>6</v>
      </c>
      <c r="J110" s="202" t="str">
        <f t="shared" si="3"/>
        <v>OK</v>
      </c>
      <c r="K110" s="206"/>
      <c r="L110" s="206"/>
      <c r="M110" s="206"/>
      <c r="N110" s="206"/>
      <c r="O110" s="207"/>
      <c r="P110" s="207"/>
      <c r="Q110" s="207"/>
      <c r="R110" s="207"/>
      <c r="S110" s="207"/>
      <c r="T110" s="207"/>
      <c r="U110" s="207"/>
      <c r="V110" s="207"/>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206"/>
      <c r="AV110" s="206"/>
      <c r="AW110" s="206"/>
      <c r="AX110" s="206"/>
      <c r="AY110" s="206"/>
      <c r="AZ110" s="206"/>
      <c r="BA110" s="206"/>
      <c r="BB110" s="206"/>
      <c r="BC110" s="206"/>
      <c r="BD110" s="206"/>
    </row>
    <row r="111" spans="1:56" ht="35.15" customHeight="1">
      <c r="A111" s="235"/>
      <c r="B111" s="224"/>
      <c r="C111" s="54">
        <v>108</v>
      </c>
      <c r="D111" s="61" t="s">
        <v>126</v>
      </c>
      <c r="E111" s="46" t="s">
        <v>215</v>
      </c>
      <c r="F111" s="46" t="s">
        <v>243</v>
      </c>
      <c r="G111" s="72">
        <v>100.15</v>
      </c>
      <c r="H111" s="18"/>
      <c r="I111" s="40">
        <f t="shared" si="2"/>
        <v>0</v>
      </c>
      <c r="J111" s="202" t="str">
        <f t="shared" si="3"/>
        <v>OK</v>
      </c>
      <c r="K111" s="206"/>
      <c r="L111" s="206"/>
      <c r="M111" s="206"/>
      <c r="N111" s="206"/>
      <c r="O111" s="207"/>
      <c r="P111" s="207"/>
      <c r="Q111" s="207"/>
      <c r="R111" s="207"/>
      <c r="S111" s="207"/>
      <c r="T111" s="207"/>
      <c r="U111" s="207"/>
      <c r="V111" s="207"/>
      <c r="W111" s="98"/>
      <c r="X111" s="98"/>
      <c r="Y111" s="98"/>
      <c r="Z111" s="98"/>
      <c r="AA111" s="98"/>
      <c r="AB111" s="98"/>
      <c r="AC111" s="98"/>
      <c r="AD111" s="98"/>
      <c r="AE111" s="98"/>
      <c r="AF111" s="98"/>
      <c r="AG111" s="98"/>
      <c r="AH111" s="98"/>
      <c r="AI111" s="98"/>
      <c r="AJ111" s="98"/>
      <c r="AK111" s="98"/>
      <c r="AL111" s="98"/>
      <c r="AM111" s="98"/>
      <c r="AN111" s="98"/>
      <c r="AO111" s="98"/>
      <c r="AP111" s="98"/>
      <c r="AQ111" s="98"/>
      <c r="AR111" s="98"/>
      <c r="AS111" s="98"/>
      <c r="AT111" s="98"/>
      <c r="AU111" s="206"/>
      <c r="AV111" s="206"/>
      <c r="AW111" s="206"/>
      <c r="AX111" s="206"/>
      <c r="AY111" s="206"/>
      <c r="AZ111" s="206"/>
      <c r="BA111" s="206"/>
      <c r="BB111" s="206"/>
      <c r="BC111" s="206"/>
      <c r="BD111" s="206"/>
    </row>
    <row r="112" spans="1:56" ht="35.15" customHeight="1">
      <c r="A112" s="243">
        <v>38</v>
      </c>
      <c r="B112" s="225" t="s">
        <v>39</v>
      </c>
      <c r="C112" s="53">
        <v>109</v>
      </c>
      <c r="D112" s="35" t="s">
        <v>127</v>
      </c>
      <c r="E112" s="47" t="s">
        <v>216</v>
      </c>
      <c r="F112" s="47" t="s">
        <v>17</v>
      </c>
      <c r="G112" s="74">
        <v>44</v>
      </c>
      <c r="H112" s="18">
        <v>22</v>
      </c>
      <c r="I112" s="40">
        <f t="shared" si="2"/>
        <v>0</v>
      </c>
      <c r="J112" s="202" t="str">
        <f t="shared" si="3"/>
        <v>OK</v>
      </c>
      <c r="K112" s="206"/>
      <c r="L112" s="206"/>
      <c r="M112" s="206"/>
      <c r="N112" s="206"/>
      <c r="O112" s="207"/>
      <c r="P112" s="207"/>
      <c r="Q112" s="207"/>
      <c r="R112" s="207"/>
      <c r="S112" s="207"/>
      <c r="T112" s="207"/>
      <c r="U112" s="207"/>
      <c r="V112" s="207"/>
      <c r="W112" s="98"/>
      <c r="X112" s="98"/>
      <c r="Y112" s="98"/>
      <c r="Z112" s="98"/>
      <c r="AA112" s="98"/>
      <c r="AB112" s="98"/>
      <c r="AC112" s="98"/>
      <c r="AD112" s="98"/>
      <c r="AE112" s="98"/>
      <c r="AF112" s="98">
        <v>2</v>
      </c>
      <c r="AG112" s="98"/>
      <c r="AH112" s="98"/>
      <c r="AI112" s="98"/>
      <c r="AJ112" s="98"/>
      <c r="AK112" s="98"/>
      <c r="AL112" s="98"/>
      <c r="AM112" s="98"/>
      <c r="AN112" s="98"/>
      <c r="AO112" s="98"/>
      <c r="AP112" s="98"/>
      <c r="AQ112" s="98"/>
      <c r="AR112" s="98"/>
      <c r="AS112" s="98">
        <v>20</v>
      </c>
      <c r="AT112" s="98"/>
      <c r="AU112" s="206"/>
      <c r="AV112" s="206"/>
      <c r="AW112" s="206"/>
      <c r="AX112" s="206"/>
      <c r="AY112" s="206"/>
      <c r="AZ112" s="206"/>
      <c r="BA112" s="206"/>
      <c r="BB112" s="206"/>
      <c r="BC112" s="206"/>
      <c r="BD112" s="206"/>
    </row>
    <row r="113" spans="1:56" ht="35.15" customHeight="1">
      <c r="A113" s="243"/>
      <c r="B113" s="226"/>
      <c r="C113" s="101">
        <v>110</v>
      </c>
      <c r="D113" s="35" t="s">
        <v>128</v>
      </c>
      <c r="E113" s="47" t="s">
        <v>217</v>
      </c>
      <c r="F113" s="47" t="s">
        <v>17</v>
      </c>
      <c r="G113" s="74">
        <v>12.9</v>
      </c>
      <c r="H113" s="18">
        <f>10+2+2</f>
        <v>14</v>
      </c>
      <c r="I113" s="40">
        <f t="shared" si="2"/>
        <v>4</v>
      </c>
      <c r="J113" s="202" t="str">
        <f t="shared" si="3"/>
        <v>OK</v>
      </c>
      <c r="K113" s="206"/>
      <c r="L113" s="206"/>
      <c r="M113" s="206"/>
      <c r="N113" s="206"/>
      <c r="O113" s="207"/>
      <c r="P113" s="207"/>
      <c r="Q113" s="207"/>
      <c r="R113" s="207"/>
      <c r="S113" s="207"/>
      <c r="T113" s="207"/>
      <c r="U113" s="207"/>
      <c r="V113" s="207"/>
      <c r="W113" s="98"/>
      <c r="X113" s="98"/>
      <c r="Y113" s="98"/>
      <c r="Z113" s="98"/>
      <c r="AA113" s="98"/>
      <c r="AB113" s="98"/>
      <c r="AC113" s="98"/>
      <c r="AD113" s="98"/>
      <c r="AE113" s="98"/>
      <c r="AF113" s="98"/>
      <c r="AG113" s="98"/>
      <c r="AH113" s="98"/>
      <c r="AI113" s="98"/>
      <c r="AJ113" s="98"/>
      <c r="AK113" s="98"/>
      <c r="AL113" s="98"/>
      <c r="AM113" s="98"/>
      <c r="AN113" s="98"/>
      <c r="AO113" s="98"/>
      <c r="AP113" s="98"/>
      <c r="AQ113" s="98"/>
      <c r="AR113" s="98"/>
      <c r="AS113" s="98">
        <v>10</v>
      </c>
      <c r="AT113" s="98"/>
      <c r="AU113" s="206"/>
      <c r="AV113" s="206"/>
      <c r="AW113" s="206"/>
      <c r="AX113" s="206"/>
      <c r="AY113" s="206"/>
      <c r="AZ113" s="206"/>
      <c r="BA113" s="206"/>
      <c r="BB113" s="206"/>
      <c r="BC113" s="206"/>
      <c r="BD113" s="206"/>
    </row>
    <row r="114" spans="1:56" ht="35.15" customHeight="1">
      <c r="A114" s="243"/>
      <c r="B114" s="226"/>
      <c r="C114" s="53">
        <v>111</v>
      </c>
      <c r="D114" s="35" t="s">
        <v>129</v>
      </c>
      <c r="E114" s="47" t="s">
        <v>217</v>
      </c>
      <c r="F114" s="47" t="s">
        <v>17</v>
      </c>
      <c r="G114" s="74">
        <v>35</v>
      </c>
      <c r="H114" s="18">
        <v>10</v>
      </c>
      <c r="I114" s="40">
        <f t="shared" si="2"/>
        <v>0</v>
      </c>
      <c r="J114" s="202" t="str">
        <f t="shared" si="3"/>
        <v>OK</v>
      </c>
      <c r="K114" s="206"/>
      <c r="L114" s="206"/>
      <c r="M114" s="206"/>
      <c r="N114" s="206"/>
      <c r="O114" s="207"/>
      <c r="P114" s="207"/>
      <c r="Q114" s="207"/>
      <c r="R114" s="207"/>
      <c r="S114" s="207"/>
      <c r="T114" s="207"/>
      <c r="U114" s="207"/>
      <c r="V114" s="207">
        <v>2</v>
      </c>
      <c r="W114" s="98"/>
      <c r="X114" s="98"/>
      <c r="Y114" s="98"/>
      <c r="Z114" s="98"/>
      <c r="AA114" s="98"/>
      <c r="AB114" s="98"/>
      <c r="AC114" s="98"/>
      <c r="AD114" s="98"/>
      <c r="AE114" s="98"/>
      <c r="AF114" s="98">
        <v>8</v>
      </c>
      <c r="AG114" s="98"/>
      <c r="AH114" s="98"/>
      <c r="AI114" s="98"/>
      <c r="AJ114" s="98"/>
      <c r="AK114" s="98"/>
      <c r="AL114" s="98"/>
      <c r="AM114" s="98"/>
      <c r="AN114" s="98"/>
      <c r="AO114" s="98"/>
      <c r="AP114" s="98"/>
      <c r="AQ114" s="98"/>
      <c r="AR114" s="98"/>
      <c r="AS114" s="98"/>
      <c r="AT114" s="98"/>
      <c r="AU114" s="206"/>
      <c r="AV114" s="206"/>
      <c r="AW114" s="206"/>
      <c r="AX114" s="206"/>
      <c r="AY114" s="206"/>
      <c r="AZ114" s="206"/>
      <c r="BA114" s="206"/>
      <c r="BB114" s="206"/>
      <c r="BC114" s="206"/>
      <c r="BD114" s="206"/>
    </row>
    <row r="115" spans="1:56" ht="35.15" customHeight="1">
      <c r="A115" s="243"/>
      <c r="B115" s="226"/>
      <c r="C115" s="53">
        <v>112</v>
      </c>
      <c r="D115" s="35" t="s">
        <v>130</v>
      </c>
      <c r="E115" s="47" t="s">
        <v>217</v>
      </c>
      <c r="F115" s="47" t="s">
        <v>17</v>
      </c>
      <c r="G115" s="74">
        <v>14.9</v>
      </c>
      <c r="H115" s="18"/>
      <c r="I115" s="40">
        <f t="shared" si="2"/>
        <v>0</v>
      </c>
      <c r="J115" s="202" t="str">
        <f t="shared" si="3"/>
        <v>OK</v>
      </c>
      <c r="K115" s="206"/>
      <c r="L115" s="206"/>
      <c r="M115" s="206"/>
      <c r="N115" s="206"/>
      <c r="O115" s="207"/>
      <c r="P115" s="207"/>
      <c r="Q115" s="207"/>
      <c r="R115" s="207"/>
      <c r="S115" s="207"/>
      <c r="T115" s="207"/>
      <c r="U115" s="207"/>
      <c r="V115" s="207"/>
      <c r="W115" s="98"/>
      <c r="X115" s="98"/>
      <c r="Y115" s="98"/>
      <c r="Z115" s="98"/>
      <c r="AA115" s="98"/>
      <c r="AB115" s="98"/>
      <c r="AC115" s="98"/>
      <c r="AD115" s="98"/>
      <c r="AE115" s="98"/>
      <c r="AF115" s="98"/>
      <c r="AG115" s="98"/>
      <c r="AH115" s="98"/>
      <c r="AI115" s="98"/>
      <c r="AJ115" s="98"/>
      <c r="AK115" s="98"/>
      <c r="AL115" s="98"/>
      <c r="AM115" s="98"/>
      <c r="AN115" s="98"/>
      <c r="AO115" s="98"/>
      <c r="AP115" s="98"/>
      <c r="AQ115" s="98"/>
      <c r="AR115" s="98"/>
      <c r="AS115" s="98"/>
      <c r="AT115" s="98"/>
      <c r="AU115" s="206"/>
      <c r="AV115" s="206"/>
      <c r="AW115" s="206"/>
      <c r="AX115" s="206"/>
      <c r="AY115" s="206"/>
      <c r="AZ115" s="206"/>
      <c r="BA115" s="206"/>
      <c r="BB115" s="206"/>
      <c r="BC115" s="206"/>
      <c r="BD115" s="206"/>
    </row>
    <row r="116" spans="1:56" ht="35.15" customHeight="1">
      <c r="A116" s="243"/>
      <c r="B116" s="227"/>
      <c r="C116" s="53">
        <v>113</v>
      </c>
      <c r="D116" s="35" t="s">
        <v>131</v>
      </c>
      <c r="E116" s="47" t="s">
        <v>217</v>
      </c>
      <c r="F116" s="47" t="s">
        <v>17</v>
      </c>
      <c r="G116" s="74">
        <v>34.799999999999997</v>
      </c>
      <c r="H116" s="18"/>
      <c r="I116" s="40">
        <f t="shared" si="2"/>
        <v>0</v>
      </c>
      <c r="J116" s="202" t="str">
        <f t="shared" si="3"/>
        <v>OK</v>
      </c>
      <c r="K116" s="206"/>
      <c r="L116" s="206"/>
      <c r="M116" s="206"/>
      <c r="N116" s="206"/>
      <c r="O116" s="207"/>
      <c r="P116" s="207"/>
      <c r="Q116" s="207"/>
      <c r="R116" s="207"/>
      <c r="S116" s="207"/>
      <c r="T116" s="207"/>
      <c r="U116" s="207"/>
      <c r="V116" s="207"/>
      <c r="W116" s="98"/>
      <c r="X116" s="98"/>
      <c r="Y116" s="98"/>
      <c r="Z116" s="98"/>
      <c r="AA116" s="98"/>
      <c r="AB116" s="98"/>
      <c r="AC116" s="98"/>
      <c r="AD116" s="98"/>
      <c r="AE116" s="98"/>
      <c r="AF116" s="98"/>
      <c r="AG116" s="98"/>
      <c r="AH116" s="98"/>
      <c r="AI116" s="98"/>
      <c r="AJ116" s="98"/>
      <c r="AK116" s="98"/>
      <c r="AL116" s="98"/>
      <c r="AM116" s="98"/>
      <c r="AN116" s="98"/>
      <c r="AO116" s="98"/>
      <c r="AP116" s="98"/>
      <c r="AQ116" s="98"/>
      <c r="AR116" s="98"/>
      <c r="AS116" s="98"/>
      <c r="AT116" s="98"/>
      <c r="AU116" s="206"/>
      <c r="AV116" s="206"/>
      <c r="AW116" s="206"/>
      <c r="AX116" s="206"/>
      <c r="AY116" s="206"/>
      <c r="AZ116" s="206"/>
      <c r="BA116" s="206"/>
      <c r="BB116" s="206"/>
      <c r="BC116" s="206"/>
      <c r="BD116" s="206"/>
    </row>
    <row r="117" spans="1:56" ht="35.15" customHeight="1">
      <c r="A117" s="235">
        <v>39</v>
      </c>
      <c r="B117" s="223" t="s">
        <v>30</v>
      </c>
      <c r="C117" s="54">
        <v>114</v>
      </c>
      <c r="D117" s="61" t="s">
        <v>132</v>
      </c>
      <c r="E117" s="46" t="s">
        <v>218</v>
      </c>
      <c r="F117" s="46" t="s">
        <v>17</v>
      </c>
      <c r="G117" s="72">
        <v>119.09</v>
      </c>
      <c r="H117" s="18">
        <v>10</v>
      </c>
      <c r="I117" s="40">
        <f t="shared" si="2"/>
        <v>0</v>
      </c>
      <c r="J117" s="202" t="str">
        <f t="shared" si="3"/>
        <v>OK</v>
      </c>
      <c r="K117" s="206"/>
      <c r="L117" s="206"/>
      <c r="M117" s="206"/>
      <c r="N117" s="206"/>
      <c r="O117" s="207"/>
      <c r="P117" s="207"/>
      <c r="Q117" s="207"/>
      <c r="R117" s="207"/>
      <c r="S117" s="207"/>
      <c r="T117" s="207"/>
      <c r="U117" s="207"/>
      <c r="V117" s="207"/>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v>10</v>
      </c>
      <c r="AU117" s="206"/>
      <c r="AV117" s="206"/>
      <c r="AW117" s="206"/>
      <c r="AX117" s="206"/>
      <c r="AY117" s="206"/>
      <c r="AZ117" s="206"/>
      <c r="BA117" s="206"/>
      <c r="BB117" s="206"/>
      <c r="BC117" s="206"/>
      <c r="BD117" s="206"/>
    </row>
    <row r="118" spans="1:56" ht="35.15" customHeight="1">
      <c r="A118" s="235"/>
      <c r="B118" s="228"/>
      <c r="C118" s="54">
        <v>115</v>
      </c>
      <c r="D118" s="61" t="s">
        <v>132</v>
      </c>
      <c r="E118" s="46" t="s">
        <v>219</v>
      </c>
      <c r="F118" s="46" t="s">
        <v>17</v>
      </c>
      <c r="G118" s="72">
        <v>119.09</v>
      </c>
      <c r="H118" s="18">
        <v>10</v>
      </c>
      <c r="I118" s="40">
        <f t="shared" si="2"/>
        <v>0</v>
      </c>
      <c r="J118" s="202" t="str">
        <f t="shared" si="3"/>
        <v>OK</v>
      </c>
      <c r="K118" s="206"/>
      <c r="L118" s="206"/>
      <c r="M118" s="206"/>
      <c r="N118" s="206"/>
      <c r="O118" s="207"/>
      <c r="P118" s="207"/>
      <c r="Q118" s="207"/>
      <c r="R118" s="207"/>
      <c r="S118" s="207"/>
      <c r="T118" s="207"/>
      <c r="U118" s="207"/>
      <c r="V118" s="207"/>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v>10</v>
      </c>
      <c r="AU118" s="206"/>
      <c r="AV118" s="206"/>
      <c r="AW118" s="206"/>
      <c r="AX118" s="206"/>
      <c r="AY118" s="206"/>
      <c r="AZ118" s="206"/>
      <c r="BA118" s="206"/>
      <c r="BB118" s="206"/>
      <c r="BC118" s="206"/>
      <c r="BD118" s="206"/>
    </row>
    <row r="119" spans="1:56" ht="35.15" customHeight="1">
      <c r="A119" s="235"/>
      <c r="B119" s="228"/>
      <c r="C119" s="54">
        <v>116</v>
      </c>
      <c r="D119" s="61" t="s">
        <v>133</v>
      </c>
      <c r="E119" s="46" t="s">
        <v>220</v>
      </c>
      <c r="F119" s="46" t="s">
        <v>17</v>
      </c>
      <c r="G119" s="72">
        <v>25.52</v>
      </c>
      <c r="H119" s="18">
        <v>20</v>
      </c>
      <c r="I119" s="40">
        <f t="shared" si="2"/>
        <v>0</v>
      </c>
      <c r="J119" s="202" t="str">
        <f t="shared" si="3"/>
        <v>OK</v>
      </c>
      <c r="K119" s="206"/>
      <c r="L119" s="206"/>
      <c r="M119" s="206"/>
      <c r="N119" s="206"/>
      <c r="O119" s="207"/>
      <c r="P119" s="207"/>
      <c r="Q119" s="207"/>
      <c r="R119" s="207"/>
      <c r="S119" s="207"/>
      <c r="T119" s="207"/>
      <c r="U119" s="207"/>
      <c r="V119" s="207"/>
      <c r="W119" s="98"/>
      <c r="X119" s="98"/>
      <c r="Y119" s="98"/>
      <c r="Z119" s="98"/>
      <c r="AA119" s="98"/>
      <c r="AB119" s="98"/>
      <c r="AC119" s="98"/>
      <c r="AD119" s="98"/>
      <c r="AE119" s="98"/>
      <c r="AF119" s="98"/>
      <c r="AG119" s="98"/>
      <c r="AH119" s="98"/>
      <c r="AI119" s="98"/>
      <c r="AJ119" s="98"/>
      <c r="AK119" s="98"/>
      <c r="AL119" s="98"/>
      <c r="AM119" s="98"/>
      <c r="AN119" s="98"/>
      <c r="AO119" s="98"/>
      <c r="AP119" s="98"/>
      <c r="AQ119" s="98"/>
      <c r="AR119" s="98"/>
      <c r="AS119" s="98"/>
      <c r="AT119" s="98">
        <v>20</v>
      </c>
      <c r="AU119" s="206"/>
      <c r="AV119" s="206"/>
      <c r="AW119" s="206"/>
      <c r="AX119" s="206"/>
      <c r="AY119" s="206"/>
      <c r="AZ119" s="206"/>
      <c r="BA119" s="206"/>
      <c r="BB119" s="206"/>
      <c r="BC119" s="206"/>
      <c r="BD119" s="206"/>
    </row>
    <row r="120" spans="1:56" ht="35.15" customHeight="1">
      <c r="A120" s="235"/>
      <c r="B120" s="224"/>
      <c r="C120" s="54">
        <v>117</v>
      </c>
      <c r="D120" s="61" t="s">
        <v>133</v>
      </c>
      <c r="E120" s="46" t="s">
        <v>221</v>
      </c>
      <c r="F120" s="46" t="s">
        <v>17</v>
      </c>
      <c r="G120" s="72">
        <v>27.23</v>
      </c>
      <c r="H120" s="18">
        <v>20</v>
      </c>
      <c r="I120" s="40">
        <f t="shared" si="2"/>
        <v>0</v>
      </c>
      <c r="J120" s="202" t="str">
        <f t="shared" si="3"/>
        <v>OK</v>
      </c>
      <c r="K120" s="206"/>
      <c r="L120" s="206"/>
      <c r="M120" s="206"/>
      <c r="N120" s="206"/>
      <c r="O120" s="207"/>
      <c r="P120" s="207"/>
      <c r="Q120" s="207"/>
      <c r="R120" s="207"/>
      <c r="S120" s="207"/>
      <c r="T120" s="207"/>
      <c r="U120" s="207"/>
      <c r="V120" s="207"/>
      <c r="W120" s="98"/>
      <c r="X120" s="98"/>
      <c r="Y120" s="98"/>
      <c r="Z120" s="98"/>
      <c r="AA120" s="98"/>
      <c r="AB120" s="98"/>
      <c r="AC120" s="98"/>
      <c r="AD120" s="98"/>
      <c r="AE120" s="98"/>
      <c r="AF120" s="98"/>
      <c r="AG120" s="98"/>
      <c r="AH120" s="98"/>
      <c r="AI120" s="98"/>
      <c r="AJ120" s="98"/>
      <c r="AK120" s="98"/>
      <c r="AL120" s="98"/>
      <c r="AM120" s="98"/>
      <c r="AN120" s="98"/>
      <c r="AO120" s="98"/>
      <c r="AP120" s="98"/>
      <c r="AQ120" s="98"/>
      <c r="AR120" s="98"/>
      <c r="AS120" s="98"/>
      <c r="AT120" s="98">
        <v>20</v>
      </c>
      <c r="AU120" s="206"/>
      <c r="AV120" s="206"/>
      <c r="AW120" s="206"/>
      <c r="AX120" s="206"/>
      <c r="AY120" s="206"/>
      <c r="AZ120" s="206"/>
      <c r="BA120" s="206"/>
      <c r="BB120" s="206"/>
      <c r="BC120" s="206"/>
      <c r="BD120" s="206"/>
    </row>
    <row r="121" spans="1:56" ht="35.15" customHeight="1">
      <c r="A121" s="243">
        <v>40</v>
      </c>
      <c r="B121" s="225" t="s">
        <v>39</v>
      </c>
      <c r="C121" s="135">
        <v>118</v>
      </c>
      <c r="D121" s="35" t="s">
        <v>134</v>
      </c>
      <c r="E121" s="47" t="s">
        <v>222</v>
      </c>
      <c r="F121" s="47" t="s">
        <v>17</v>
      </c>
      <c r="G121" s="74">
        <v>1585</v>
      </c>
      <c r="H121" s="18">
        <f>3-1</f>
        <v>2</v>
      </c>
      <c r="I121" s="40">
        <f t="shared" si="2"/>
        <v>0</v>
      </c>
      <c r="J121" s="202" t="str">
        <f t="shared" si="3"/>
        <v>OK</v>
      </c>
      <c r="K121" s="206"/>
      <c r="L121" s="206"/>
      <c r="M121" s="206"/>
      <c r="N121" s="206"/>
      <c r="O121" s="207"/>
      <c r="P121" s="207"/>
      <c r="Q121" s="207"/>
      <c r="R121" s="207"/>
      <c r="S121" s="207"/>
      <c r="T121" s="207"/>
      <c r="U121" s="207"/>
      <c r="V121" s="207"/>
      <c r="W121" s="98"/>
      <c r="X121" s="98"/>
      <c r="Y121" s="98"/>
      <c r="Z121" s="98"/>
      <c r="AA121" s="98"/>
      <c r="AB121" s="98"/>
      <c r="AC121" s="98"/>
      <c r="AD121" s="98"/>
      <c r="AE121" s="98"/>
      <c r="AF121" s="98">
        <v>2</v>
      </c>
      <c r="AG121" s="98"/>
      <c r="AH121" s="98"/>
      <c r="AI121" s="98"/>
      <c r="AJ121" s="98"/>
      <c r="AK121" s="98"/>
      <c r="AL121" s="98"/>
      <c r="AM121" s="98"/>
      <c r="AN121" s="98"/>
      <c r="AO121" s="98"/>
      <c r="AP121" s="98"/>
      <c r="AQ121" s="98"/>
      <c r="AR121" s="98"/>
      <c r="AS121" s="98"/>
      <c r="AT121" s="98"/>
      <c r="AU121" s="206"/>
      <c r="AV121" s="206"/>
      <c r="AW121" s="206"/>
      <c r="AX121" s="206"/>
      <c r="AY121" s="206"/>
      <c r="AZ121" s="206"/>
      <c r="BA121" s="206"/>
      <c r="BB121" s="206"/>
      <c r="BC121" s="206"/>
      <c r="BD121" s="206"/>
    </row>
    <row r="122" spans="1:56" ht="35.15" customHeight="1">
      <c r="A122" s="243"/>
      <c r="B122" s="226"/>
      <c r="C122" s="53">
        <v>119</v>
      </c>
      <c r="D122" s="35" t="s">
        <v>135</v>
      </c>
      <c r="E122" s="47" t="s">
        <v>222</v>
      </c>
      <c r="F122" s="47" t="s">
        <v>17</v>
      </c>
      <c r="G122" s="74">
        <v>1040</v>
      </c>
      <c r="H122" s="18"/>
      <c r="I122" s="40">
        <f t="shared" si="2"/>
        <v>0</v>
      </c>
      <c r="J122" s="202" t="str">
        <f t="shared" si="3"/>
        <v>OK</v>
      </c>
      <c r="K122" s="206"/>
      <c r="L122" s="206"/>
      <c r="M122" s="206"/>
      <c r="N122" s="206"/>
      <c r="O122" s="207"/>
      <c r="P122" s="207"/>
      <c r="Q122" s="207"/>
      <c r="R122" s="207"/>
      <c r="S122" s="207"/>
      <c r="T122" s="207"/>
      <c r="U122" s="207"/>
      <c r="V122" s="207"/>
      <c r="W122" s="98"/>
      <c r="X122" s="98"/>
      <c r="Y122" s="98"/>
      <c r="Z122" s="98"/>
      <c r="AA122" s="98"/>
      <c r="AB122" s="98"/>
      <c r="AC122" s="98"/>
      <c r="AD122" s="98"/>
      <c r="AE122" s="98"/>
      <c r="AF122" s="98"/>
      <c r="AG122" s="98"/>
      <c r="AH122" s="98"/>
      <c r="AI122" s="98"/>
      <c r="AJ122" s="98"/>
      <c r="AK122" s="98"/>
      <c r="AL122" s="98"/>
      <c r="AM122" s="98"/>
      <c r="AN122" s="98"/>
      <c r="AO122" s="98"/>
      <c r="AP122" s="98"/>
      <c r="AQ122" s="98"/>
      <c r="AR122" s="98"/>
      <c r="AS122" s="98"/>
      <c r="AT122" s="98"/>
      <c r="AU122" s="206"/>
      <c r="AV122" s="206"/>
      <c r="AW122" s="206"/>
      <c r="AX122" s="206"/>
      <c r="AY122" s="206"/>
      <c r="AZ122" s="206"/>
      <c r="BA122" s="206"/>
      <c r="BB122" s="206"/>
      <c r="BC122" s="206"/>
      <c r="BD122" s="206"/>
    </row>
    <row r="123" spans="1:56" ht="35.15" customHeight="1">
      <c r="A123" s="243"/>
      <c r="B123" s="227"/>
      <c r="C123" s="53">
        <v>120</v>
      </c>
      <c r="D123" s="35" t="s">
        <v>136</v>
      </c>
      <c r="E123" s="47" t="s">
        <v>223</v>
      </c>
      <c r="F123" s="47" t="s">
        <v>17</v>
      </c>
      <c r="G123" s="74">
        <v>111</v>
      </c>
      <c r="H123" s="18"/>
      <c r="I123" s="40">
        <f t="shared" si="2"/>
        <v>0</v>
      </c>
      <c r="J123" s="202" t="str">
        <f t="shared" si="3"/>
        <v>OK</v>
      </c>
      <c r="K123" s="206"/>
      <c r="L123" s="206"/>
      <c r="M123" s="206"/>
      <c r="N123" s="206"/>
      <c r="O123" s="207"/>
      <c r="P123" s="207"/>
      <c r="Q123" s="207"/>
      <c r="R123" s="207"/>
      <c r="S123" s="207"/>
      <c r="T123" s="207"/>
      <c r="U123" s="207"/>
      <c r="V123" s="207"/>
      <c r="W123" s="98"/>
      <c r="X123" s="98"/>
      <c r="Y123" s="98"/>
      <c r="Z123" s="98"/>
      <c r="AA123" s="98"/>
      <c r="AB123" s="98"/>
      <c r="AC123" s="98"/>
      <c r="AD123" s="98"/>
      <c r="AE123" s="98"/>
      <c r="AF123" s="98"/>
      <c r="AG123" s="98"/>
      <c r="AH123" s="98"/>
      <c r="AI123" s="98"/>
      <c r="AJ123" s="98"/>
      <c r="AK123" s="98"/>
      <c r="AL123" s="98"/>
      <c r="AM123" s="98"/>
      <c r="AN123" s="98"/>
      <c r="AO123" s="98"/>
      <c r="AP123" s="98"/>
      <c r="AQ123" s="98"/>
      <c r="AR123" s="98"/>
      <c r="AS123" s="98"/>
      <c r="AT123" s="98"/>
      <c r="AU123" s="206"/>
      <c r="AV123" s="206"/>
      <c r="AW123" s="206"/>
      <c r="AX123" s="206"/>
      <c r="AY123" s="206"/>
      <c r="AZ123" s="206"/>
      <c r="BA123" s="206"/>
      <c r="BB123" s="206"/>
      <c r="BC123" s="206"/>
      <c r="BD123" s="206"/>
    </row>
    <row r="124" spans="1:56" ht="35.15" customHeight="1">
      <c r="A124" s="52">
        <v>41</v>
      </c>
      <c r="B124" s="60" t="s">
        <v>40</v>
      </c>
      <c r="C124" s="54">
        <v>121</v>
      </c>
      <c r="D124" s="66" t="s">
        <v>137</v>
      </c>
      <c r="E124" s="45" t="s">
        <v>224</v>
      </c>
      <c r="F124" s="46" t="s">
        <v>17</v>
      </c>
      <c r="G124" s="75">
        <v>192.51</v>
      </c>
      <c r="H124" s="18">
        <v>1</v>
      </c>
      <c r="I124" s="40">
        <f t="shared" si="2"/>
        <v>0</v>
      </c>
      <c r="J124" s="202" t="str">
        <f t="shared" si="3"/>
        <v>OK</v>
      </c>
      <c r="K124" s="206"/>
      <c r="L124" s="206"/>
      <c r="M124" s="206"/>
      <c r="N124" s="206"/>
      <c r="O124" s="207"/>
      <c r="P124" s="207"/>
      <c r="Q124" s="207"/>
      <c r="R124" s="207"/>
      <c r="S124" s="207"/>
      <c r="T124" s="207"/>
      <c r="U124" s="207"/>
      <c r="V124" s="207"/>
      <c r="W124" s="98"/>
      <c r="X124" s="98"/>
      <c r="Y124" s="98"/>
      <c r="Z124" s="98"/>
      <c r="AA124" s="98"/>
      <c r="AB124" s="98"/>
      <c r="AC124" s="98"/>
      <c r="AD124" s="98"/>
      <c r="AE124" s="98"/>
      <c r="AF124" s="98"/>
      <c r="AG124" s="98"/>
      <c r="AH124" s="98"/>
      <c r="AI124" s="98"/>
      <c r="AJ124" s="98"/>
      <c r="AK124" s="98"/>
      <c r="AL124" s="98"/>
      <c r="AM124" s="98"/>
      <c r="AN124" s="98"/>
      <c r="AO124" s="98">
        <v>1</v>
      </c>
      <c r="AP124" s="98"/>
      <c r="AQ124" s="98"/>
      <c r="AR124" s="98"/>
      <c r="AS124" s="98"/>
      <c r="AT124" s="98"/>
      <c r="AU124" s="206"/>
      <c r="AV124" s="206"/>
      <c r="AW124" s="206"/>
      <c r="AX124" s="206"/>
      <c r="AY124" s="206"/>
      <c r="AZ124" s="206"/>
      <c r="BA124" s="206"/>
      <c r="BB124" s="206"/>
      <c r="BC124" s="206"/>
      <c r="BD124" s="206"/>
    </row>
    <row r="125" spans="1:56" ht="35.15" customHeight="1">
      <c r="A125" s="53">
        <v>42</v>
      </c>
      <c r="B125" s="58" t="s">
        <v>41</v>
      </c>
      <c r="C125" s="53">
        <v>122</v>
      </c>
      <c r="D125" s="67" t="s">
        <v>138</v>
      </c>
      <c r="E125" s="44" t="s">
        <v>225</v>
      </c>
      <c r="F125" s="47" t="s">
        <v>17</v>
      </c>
      <c r="G125" s="76">
        <v>25.01</v>
      </c>
      <c r="H125" s="18">
        <v>3</v>
      </c>
      <c r="I125" s="40">
        <f t="shared" si="2"/>
        <v>0</v>
      </c>
      <c r="J125" s="202" t="str">
        <f t="shared" si="3"/>
        <v>OK</v>
      </c>
      <c r="K125" s="206"/>
      <c r="L125" s="206"/>
      <c r="M125" s="206"/>
      <c r="N125" s="206"/>
      <c r="O125" s="207"/>
      <c r="P125" s="207"/>
      <c r="Q125" s="207"/>
      <c r="R125" s="207"/>
      <c r="S125" s="207"/>
      <c r="T125" s="207"/>
      <c r="U125" s="207"/>
      <c r="V125" s="207"/>
      <c r="W125" s="98"/>
      <c r="X125" s="98"/>
      <c r="Y125" s="98"/>
      <c r="Z125" s="98"/>
      <c r="AA125" s="98"/>
      <c r="AB125" s="98"/>
      <c r="AC125" s="98"/>
      <c r="AD125" s="98"/>
      <c r="AE125" s="98"/>
      <c r="AF125" s="98"/>
      <c r="AG125" s="98">
        <v>2</v>
      </c>
      <c r="AH125" s="98"/>
      <c r="AI125" s="98"/>
      <c r="AJ125" s="98"/>
      <c r="AK125" s="98"/>
      <c r="AL125" s="98"/>
      <c r="AM125" s="98"/>
      <c r="AN125" s="98"/>
      <c r="AO125" s="98"/>
      <c r="AP125" s="98">
        <v>1</v>
      </c>
      <c r="AQ125" s="98"/>
      <c r="AR125" s="98"/>
      <c r="AS125" s="98"/>
      <c r="AT125" s="98"/>
      <c r="AU125" s="206"/>
      <c r="AV125" s="206"/>
      <c r="AW125" s="206"/>
      <c r="AX125" s="206"/>
      <c r="AY125" s="206"/>
      <c r="AZ125" s="206"/>
      <c r="BA125" s="206"/>
      <c r="BB125" s="206"/>
      <c r="BC125" s="206"/>
      <c r="BD125" s="206"/>
    </row>
    <row r="126" spans="1:56" ht="35.15" customHeight="1">
      <c r="A126" s="51">
        <v>43</v>
      </c>
      <c r="B126" s="55" t="s">
        <v>37</v>
      </c>
      <c r="C126" s="51">
        <v>123</v>
      </c>
      <c r="D126" s="62" t="s">
        <v>139</v>
      </c>
      <c r="E126" s="62"/>
      <c r="F126" s="18" t="s">
        <v>246</v>
      </c>
      <c r="G126" s="73"/>
      <c r="H126" s="18">
        <v>17</v>
      </c>
      <c r="I126" s="40">
        <f t="shared" si="2"/>
        <v>17</v>
      </c>
      <c r="J126" s="202" t="str">
        <f t="shared" si="3"/>
        <v>OK</v>
      </c>
      <c r="K126" s="206"/>
      <c r="L126" s="206"/>
      <c r="M126" s="206"/>
      <c r="N126" s="206"/>
      <c r="O126" s="207"/>
      <c r="P126" s="207"/>
      <c r="Q126" s="207"/>
      <c r="R126" s="207"/>
      <c r="S126" s="207"/>
      <c r="T126" s="207"/>
      <c r="U126" s="207"/>
      <c r="V126" s="207"/>
      <c r="W126" s="98"/>
      <c r="X126" s="98"/>
      <c r="Y126" s="98"/>
      <c r="Z126" s="98"/>
      <c r="AA126" s="98"/>
      <c r="AB126" s="98"/>
      <c r="AC126" s="98"/>
      <c r="AD126" s="98"/>
      <c r="AE126" s="98"/>
      <c r="AF126" s="98"/>
      <c r="AG126" s="98"/>
      <c r="AH126" s="98"/>
      <c r="AI126" s="98"/>
      <c r="AJ126" s="98"/>
      <c r="AK126" s="98"/>
      <c r="AL126" s="98"/>
      <c r="AM126" s="98"/>
      <c r="AN126" s="98"/>
      <c r="AO126" s="98"/>
      <c r="AP126" s="98"/>
      <c r="AQ126" s="98"/>
      <c r="AR126" s="98"/>
      <c r="AS126" s="98"/>
      <c r="AT126" s="98"/>
      <c r="AU126" s="206"/>
      <c r="AV126" s="206"/>
      <c r="AW126" s="206"/>
      <c r="AX126" s="206"/>
      <c r="AY126" s="206"/>
      <c r="AZ126" s="206"/>
      <c r="BA126" s="206"/>
      <c r="BB126" s="206"/>
      <c r="BC126" s="206"/>
      <c r="BD126" s="206"/>
    </row>
    <row r="127" spans="1:56" ht="35.15" customHeight="1">
      <c r="A127" s="51">
        <v>44</v>
      </c>
      <c r="B127" s="55" t="s">
        <v>37</v>
      </c>
      <c r="C127" s="51">
        <v>124</v>
      </c>
      <c r="D127" s="62" t="s">
        <v>140</v>
      </c>
      <c r="E127" s="62"/>
      <c r="F127" s="18"/>
      <c r="G127" s="73"/>
      <c r="H127" s="18">
        <v>1</v>
      </c>
      <c r="I127" s="40">
        <f t="shared" si="2"/>
        <v>1</v>
      </c>
      <c r="J127" s="202" t="str">
        <f t="shared" si="3"/>
        <v>OK</v>
      </c>
      <c r="K127" s="206"/>
      <c r="L127" s="206"/>
      <c r="M127" s="206"/>
      <c r="N127" s="206"/>
      <c r="O127" s="207"/>
      <c r="P127" s="207"/>
      <c r="Q127" s="207"/>
      <c r="R127" s="207"/>
      <c r="S127" s="207"/>
      <c r="T127" s="207"/>
      <c r="U127" s="207"/>
      <c r="V127" s="207"/>
      <c r="W127" s="98"/>
      <c r="X127" s="98"/>
      <c r="Y127" s="98"/>
      <c r="Z127" s="98"/>
      <c r="AA127" s="98"/>
      <c r="AB127" s="98"/>
      <c r="AC127" s="98"/>
      <c r="AD127" s="98"/>
      <c r="AE127" s="98"/>
      <c r="AF127" s="98"/>
      <c r="AG127" s="98"/>
      <c r="AH127" s="98"/>
      <c r="AI127" s="98"/>
      <c r="AJ127" s="98"/>
      <c r="AK127" s="98"/>
      <c r="AL127" s="98"/>
      <c r="AM127" s="98"/>
      <c r="AN127" s="98"/>
      <c r="AO127" s="98"/>
      <c r="AP127" s="98"/>
      <c r="AQ127" s="98"/>
      <c r="AR127" s="98"/>
      <c r="AS127" s="98"/>
      <c r="AT127" s="98"/>
      <c r="AU127" s="206"/>
      <c r="AV127" s="206"/>
      <c r="AW127" s="206"/>
      <c r="AX127" s="206"/>
      <c r="AY127" s="206"/>
      <c r="AZ127" s="206"/>
      <c r="BA127" s="206"/>
      <c r="BB127" s="206"/>
      <c r="BC127" s="206"/>
      <c r="BD127" s="206"/>
    </row>
    <row r="128" spans="1:56" ht="35.15" customHeight="1">
      <c r="A128" s="51">
        <v>45</v>
      </c>
      <c r="B128" s="55" t="s">
        <v>37</v>
      </c>
      <c r="C128" s="51">
        <v>125</v>
      </c>
      <c r="D128" s="62" t="s">
        <v>141</v>
      </c>
      <c r="E128" s="62"/>
      <c r="F128" s="18"/>
      <c r="G128" s="73"/>
      <c r="H128" s="18">
        <v>2</v>
      </c>
      <c r="I128" s="40">
        <f t="shared" si="2"/>
        <v>2</v>
      </c>
      <c r="J128" s="202" t="str">
        <f t="shared" si="3"/>
        <v>OK</v>
      </c>
      <c r="K128" s="206"/>
      <c r="L128" s="206"/>
      <c r="M128" s="206"/>
      <c r="N128" s="206"/>
      <c r="O128" s="207"/>
      <c r="P128" s="207"/>
      <c r="Q128" s="207"/>
      <c r="R128" s="207"/>
      <c r="S128" s="207"/>
      <c r="T128" s="207"/>
      <c r="U128" s="207"/>
      <c r="V128" s="207"/>
      <c r="W128" s="98"/>
      <c r="X128" s="98"/>
      <c r="Y128" s="98"/>
      <c r="Z128" s="98"/>
      <c r="AA128" s="98"/>
      <c r="AB128" s="98"/>
      <c r="AC128" s="98"/>
      <c r="AD128" s="98"/>
      <c r="AE128" s="98"/>
      <c r="AF128" s="98"/>
      <c r="AG128" s="98"/>
      <c r="AH128" s="98"/>
      <c r="AI128" s="98"/>
      <c r="AJ128" s="98"/>
      <c r="AK128" s="98"/>
      <c r="AL128" s="98"/>
      <c r="AM128" s="98"/>
      <c r="AN128" s="98"/>
      <c r="AO128" s="98"/>
      <c r="AP128" s="98"/>
      <c r="AQ128" s="98"/>
      <c r="AR128" s="98"/>
      <c r="AS128" s="98"/>
      <c r="AT128" s="98"/>
      <c r="AU128" s="206"/>
      <c r="AV128" s="206"/>
      <c r="AW128" s="206"/>
      <c r="AX128" s="206"/>
      <c r="AY128" s="206"/>
      <c r="AZ128" s="206"/>
      <c r="BA128" s="206"/>
      <c r="BB128" s="206"/>
      <c r="BC128" s="206"/>
      <c r="BD128" s="206"/>
    </row>
    <row r="129" spans="1:56" ht="35.15" customHeight="1">
      <c r="A129" s="51">
        <v>46</v>
      </c>
      <c r="B129" s="55" t="s">
        <v>37</v>
      </c>
      <c r="C129" s="51">
        <v>126</v>
      </c>
      <c r="D129" s="62" t="s">
        <v>142</v>
      </c>
      <c r="E129" s="62"/>
      <c r="F129" s="18"/>
      <c r="G129" s="73"/>
      <c r="H129" s="18">
        <v>4</v>
      </c>
      <c r="I129" s="40">
        <f t="shared" si="2"/>
        <v>4</v>
      </c>
      <c r="J129" s="202" t="str">
        <f t="shared" si="3"/>
        <v>OK</v>
      </c>
      <c r="K129" s="206"/>
      <c r="L129" s="206"/>
      <c r="M129" s="206"/>
      <c r="N129" s="206"/>
      <c r="O129" s="207"/>
      <c r="P129" s="207"/>
      <c r="Q129" s="207"/>
      <c r="R129" s="207"/>
      <c r="S129" s="207"/>
      <c r="T129" s="207"/>
      <c r="U129" s="207"/>
      <c r="V129" s="207"/>
      <c r="W129" s="98"/>
      <c r="X129" s="98"/>
      <c r="Y129" s="98"/>
      <c r="Z129" s="98"/>
      <c r="AA129" s="98"/>
      <c r="AB129" s="98"/>
      <c r="AC129" s="98"/>
      <c r="AD129" s="98"/>
      <c r="AE129" s="98"/>
      <c r="AF129" s="98"/>
      <c r="AG129" s="98"/>
      <c r="AH129" s="98"/>
      <c r="AI129" s="98"/>
      <c r="AJ129" s="98"/>
      <c r="AK129" s="98"/>
      <c r="AL129" s="98"/>
      <c r="AM129" s="98"/>
      <c r="AN129" s="98"/>
      <c r="AO129" s="98"/>
      <c r="AP129" s="98"/>
      <c r="AQ129" s="98"/>
      <c r="AR129" s="98"/>
      <c r="AS129" s="98"/>
      <c r="AT129" s="98"/>
      <c r="AU129" s="206"/>
      <c r="AV129" s="206"/>
      <c r="AW129" s="206"/>
      <c r="AX129" s="206"/>
      <c r="AY129" s="206"/>
      <c r="AZ129" s="206"/>
      <c r="BA129" s="206"/>
      <c r="BB129" s="206"/>
      <c r="BC129" s="206"/>
      <c r="BD129" s="206"/>
    </row>
    <row r="130" spans="1:56" ht="35.15" customHeight="1">
      <c r="A130" s="235">
        <v>47</v>
      </c>
      <c r="B130" s="223" t="s">
        <v>42</v>
      </c>
      <c r="C130" s="54">
        <v>127</v>
      </c>
      <c r="D130" s="61" t="s">
        <v>143</v>
      </c>
      <c r="E130" s="61" t="s">
        <v>226</v>
      </c>
      <c r="F130" s="46"/>
      <c r="G130" s="72">
        <v>3245.49</v>
      </c>
      <c r="H130" s="18">
        <v>2</v>
      </c>
      <c r="I130" s="40">
        <f t="shared" si="2"/>
        <v>2</v>
      </c>
      <c r="J130" s="202" t="str">
        <f t="shared" si="3"/>
        <v>OK</v>
      </c>
      <c r="K130" s="206"/>
      <c r="L130" s="206"/>
      <c r="M130" s="206"/>
      <c r="N130" s="206"/>
      <c r="O130" s="207"/>
      <c r="P130" s="207"/>
      <c r="Q130" s="207"/>
      <c r="R130" s="207"/>
      <c r="S130" s="207"/>
      <c r="T130" s="207"/>
      <c r="U130" s="207"/>
      <c r="V130" s="207"/>
      <c r="W130" s="98"/>
      <c r="X130" s="98"/>
      <c r="Y130" s="98"/>
      <c r="Z130" s="98"/>
      <c r="AA130" s="98"/>
      <c r="AB130" s="98"/>
      <c r="AC130" s="98"/>
      <c r="AD130" s="98"/>
      <c r="AE130" s="98"/>
      <c r="AF130" s="98"/>
      <c r="AG130" s="98"/>
      <c r="AH130" s="98"/>
      <c r="AI130" s="98"/>
      <c r="AJ130" s="98"/>
      <c r="AK130" s="98"/>
      <c r="AL130" s="98"/>
      <c r="AM130" s="98"/>
      <c r="AN130" s="98"/>
      <c r="AO130" s="98"/>
      <c r="AP130" s="98"/>
      <c r="AQ130" s="98"/>
      <c r="AR130" s="98"/>
      <c r="AS130" s="98"/>
      <c r="AT130" s="98"/>
      <c r="AU130" s="206"/>
      <c r="AV130" s="206"/>
      <c r="AW130" s="206"/>
      <c r="AX130" s="206"/>
      <c r="AY130" s="206"/>
      <c r="AZ130" s="206"/>
      <c r="BA130" s="206"/>
      <c r="BB130" s="206"/>
      <c r="BC130" s="206"/>
      <c r="BD130" s="206"/>
    </row>
    <row r="131" spans="1:56" ht="35.15" customHeight="1">
      <c r="A131" s="235"/>
      <c r="B131" s="224"/>
      <c r="C131" s="54">
        <v>128</v>
      </c>
      <c r="D131" s="61" t="s">
        <v>144</v>
      </c>
      <c r="E131" s="61" t="s">
        <v>227</v>
      </c>
      <c r="F131" s="46" t="s">
        <v>247</v>
      </c>
      <c r="G131" s="72">
        <v>1054.19</v>
      </c>
      <c r="H131" s="18">
        <v>2</v>
      </c>
      <c r="I131" s="40">
        <f t="shared" si="2"/>
        <v>2</v>
      </c>
      <c r="J131" s="202" t="str">
        <f t="shared" si="3"/>
        <v>OK</v>
      </c>
      <c r="K131" s="206"/>
      <c r="L131" s="206"/>
      <c r="M131" s="206"/>
      <c r="N131" s="206"/>
      <c r="O131" s="207"/>
      <c r="P131" s="207"/>
      <c r="Q131" s="207"/>
      <c r="R131" s="207"/>
      <c r="S131" s="207"/>
      <c r="T131" s="207"/>
      <c r="U131" s="207"/>
      <c r="V131" s="207"/>
      <c r="W131" s="98"/>
      <c r="X131" s="98"/>
      <c r="Y131" s="98"/>
      <c r="Z131" s="98"/>
      <c r="AA131" s="98"/>
      <c r="AB131" s="98"/>
      <c r="AC131" s="98"/>
      <c r="AD131" s="98"/>
      <c r="AE131" s="98"/>
      <c r="AF131" s="98"/>
      <c r="AG131" s="98"/>
      <c r="AH131" s="98"/>
      <c r="AI131" s="98"/>
      <c r="AJ131" s="98"/>
      <c r="AK131" s="98"/>
      <c r="AL131" s="98"/>
      <c r="AM131" s="98"/>
      <c r="AN131" s="98"/>
      <c r="AO131" s="98"/>
      <c r="AP131" s="98"/>
      <c r="AQ131" s="98"/>
      <c r="AR131" s="98"/>
      <c r="AS131" s="98"/>
      <c r="AT131" s="98"/>
      <c r="AU131" s="206"/>
      <c r="AV131" s="206"/>
      <c r="AW131" s="206"/>
      <c r="AX131" s="206"/>
      <c r="AY131" s="206"/>
      <c r="AZ131" s="206"/>
      <c r="BA131" s="206"/>
      <c r="BB131" s="206"/>
      <c r="BC131" s="206"/>
      <c r="BD131" s="206"/>
    </row>
    <row r="132" spans="1:56" ht="35.15" customHeight="1">
      <c r="A132" s="51">
        <v>48</v>
      </c>
      <c r="B132" s="55" t="s">
        <v>37</v>
      </c>
      <c r="C132" s="51">
        <v>129</v>
      </c>
      <c r="D132" s="62" t="s">
        <v>145</v>
      </c>
      <c r="E132" s="62"/>
      <c r="F132" s="18" t="s">
        <v>21</v>
      </c>
      <c r="G132" s="73"/>
      <c r="H132" s="18"/>
      <c r="I132" s="40">
        <f t="shared" si="2"/>
        <v>0</v>
      </c>
      <c r="J132" s="202" t="str">
        <f t="shared" si="3"/>
        <v>OK</v>
      </c>
      <c r="K132" s="206"/>
      <c r="L132" s="206"/>
      <c r="M132" s="206"/>
      <c r="N132" s="206"/>
      <c r="O132" s="207"/>
      <c r="P132" s="207"/>
      <c r="Q132" s="207"/>
      <c r="R132" s="207"/>
      <c r="S132" s="207"/>
      <c r="T132" s="207"/>
      <c r="U132" s="207"/>
      <c r="V132" s="207"/>
      <c r="W132" s="98"/>
      <c r="X132" s="98"/>
      <c r="Y132" s="98"/>
      <c r="Z132" s="98"/>
      <c r="AA132" s="98"/>
      <c r="AB132" s="98"/>
      <c r="AC132" s="98"/>
      <c r="AD132" s="98"/>
      <c r="AE132" s="98"/>
      <c r="AF132" s="98"/>
      <c r="AG132" s="98"/>
      <c r="AH132" s="98"/>
      <c r="AI132" s="98"/>
      <c r="AJ132" s="98"/>
      <c r="AK132" s="98"/>
      <c r="AL132" s="98"/>
      <c r="AM132" s="98"/>
      <c r="AN132" s="98"/>
      <c r="AO132" s="98"/>
      <c r="AP132" s="98"/>
      <c r="AQ132" s="98"/>
      <c r="AR132" s="98"/>
      <c r="AS132" s="98"/>
      <c r="AT132" s="98"/>
      <c r="AU132" s="206"/>
      <c r="AV132" s="206"/>
      <c r="AW132" s="206"/>
      <c r="AX132" s="206"/>
      <c r="AY132" s="206"/>
      <c r="AZ132" s="206"/>
      <c r="BA132" s="206"/>
      <c r="BB132" s="206"/>
      <c r="BC132" s="206"/>
      <c r="BD132" s="206"/>
    </row>
    <row r="133" spans="1:56" s="90" customFormat="1" ht="21" customHeight="1">
      <c r="A133" s="31"/>
      <c r="B133" s="31"/>
      <c r="C133" s="26"/>
      <c r="D133" s="31"/>
      <c r="E133" s="31"/>
      <c r="F133" s="31"/>
      <c r="G133" s="33"/>
      <c r="H133" s="4">
        <f>SUM(H4:H132)</f>
        <v>2660</v>
      </c>
      <c r="I133" s="210">
        <f>SUM(I4:I132)</f>
        <v>1718</v>
      </c>
      <c r="J133" s="96"/>
      <c r="K133" s="208">
        <f>SUMPRODUCT($G$4:$G$132,K4:K132)</f>
        <v>11.28</v>
      </c>
      <c r="L133" s="208">
        <f>SUMPRODUCT($G$4:$G$132,L4:L132)</f>
        <v>47.82</v>
      </c>
      <c r="M133" s="208">
        <f>SUMPRODUCT($G$4:$G$132,M4:M132)</f>
        <v>42.33</v>
      </c>
      <c r="N133" s="208">
        <f>SUMPRODUCT($G$4:$G$132,N4:N132)</f>
        <v>242.57999999999998</v>
      </c>
      <c r="O133" s="209">
        <f t="shared" ref="O133" si="4">SUMPRODUCT($G$4:$G$132,O4:O132)</f>
        <v>16</v>
      </c>
      <c r="P133" s="209">
        <f>SUMPRODUCT($G$4:$G$132,P4:P132)</f>
        <v>391.83</v>
      </c>
      <c r="Q133" s="209">
        <f t="shared" ref="Q133:BD133" si="5">SUMPRODUCT($G$4:$G$132,Q4:Q132)</f>
        <v>11.28</v>
      </c>
      <c r="R133" s="209">
        <f t="shared" si="5"/>
        <v>23.32</v>
      </c>
      <c r="S133" s="209">
        <f t="shared" si="5"/>
        <v>51.02</v>
      </c>
      <c r="T133" s="209">
        <f t="shared" si="5"/>
        <v>85.1</v>
      </c>
      <c r="U133" s="209">
        <f t="shared" si="5"/>
        <v>255.6</v>
      </c>
      <c r="V133" s="209">
        <f t="shared" si="5"/>
        <v>70</v>
      </c>
      <c r="W133" s="209">
        <f t="shared" si="5"/>
        <v>260</v>
      </c>
      <c r="X133" s="209">
        <f t="shared" si="5"/>
        <v>2038.63</v>
      </c>
      <c r="Y133" s="209">
        <f t="shared" si="5"/>
        <v>1782.1100000000001</v>
      </c>
      <c r="Z133" s="209">
        <f t="shared" si="5"/>
        <v>5.64</v>
      </c>
      <c r="AA133" s="209">
        <f t="shared" si="5"/>
        <v>52.47</v>
      </c>
      <c r="AB133" s="209">
        <f t="shared" si="5"/>
        <v>573.92999999999995</v>
      </c>
      <c r="AC133" s="209">
        <f t="shared" si="5"/>
        <v>1084.3399999999999</v>
      </c>
      <c r="AD133" s="209">
        <f t="shared" si="5"/>
        <v>10735.199999999999</v>
      </c>
      <c r="AE133" s="209">
        <f t="shared" si="5"/>
        <v>398.48</v>
      </c>
      <c r="AF133" s="209">
        <f t="shared" si="5"/>
        <v>3538</v>
      </c>
      <c r="AG133" s="209">
        <f t="shared" si="5"/>
        <v>50.02</v>
      </c>
      <c r="AH133" s="209">
        <f t="shared" si="5"/>
        <v>58.41</v>
      </c>
      <c r="AI133" s="209">
        <f t="shared" si="5"/>
        <v>60</v>
      </c>
      <c r="AJ133" s="209">
        <f t="shared" si="5"/>
        <v>646.24</v>
      </c>
      <c r="AK133" s="209">
        <f t="shared" si="5"/>
        <v>60.179999999999993</v>
      </c>
      <c r="AL133" s="209">
        <f t="shared" si="5"/>
        <v>69.38</v>
      </c>
      <c r="AM133" s="209">
        <f>SUMPRODUCT($G$4:$G$132,AM4:AM132)</f>
        <v>470.92</v>
      </c>
      <c r="AN133" s="209">
        <f t="shared" si="5"/>
        <v>286.95999999999998</v>
      </c>
      <c r="AO133" s="209">
        <f t="shared" si="5"/>
        <v>192.51</v>
      </c>
      <c r="AP133" s="209">
        <f t="shared" si="5"/>
        <v>25.01</v>
      </c>
      <c r="AQ133" s="209">
        <f t="shared" si="5"/>
        <v>190.9</v>
      </c>
      <c r="AR133" s="209">
        <f t="shared" si="5"/>
        <v>723.6</v>
      </c>
      <c r="AS133" s="209">
        <f t="shared" si="5"/>
        <v>1009</v>
      </c>
      <c r="AT133" s="209">
        <f t="shared" si="5"/>
        <v>3436.8</v>
      </c>
      <c r="AU133" s="209">
        <f t="shared" si="5"/>
        <v>1975.3999999999999</v>
      </c>
      <c r="AV133" s="209">
        <f t="shared" si="5"/>
        <v>58.41</v>
      </c>
      <c r="AW133" s="209">
        <f t="shared" si="5"/>
        <v>61.77</v>
      </c>
      <c r="AX133" s="209">
        <f t="shared" si="5"/>
        <v>801.31999999999994</v>
      </c>
      <c r="AY133" s="209">
        <f t="shared" si="5"/>
        <v>145.5</v>
      </c>
      <c r="AZ133" s="209">
        <f t="shared" si="5"/>
        <v>175.23</v>
      </c>
      <c r="BA133" s="209">
        <f t="shared" si="5"/>
        <v>42</v>
      </c>
      <c r="BB133" s="209">
        <f t="shared" si="5"/>
        <v>97.17</v>
      </c>
      <c r="BC133" s="209">
        <f t="shared" si="5"/>
        <v>47.82</v>
      </c>
      <c r="BD133" s="209">
        <f t="shared" si="5"/>
        <v>511.2</v>
      </c>
    </row>
  </sheetData>
  <autoFilter ref="A3:AB3" xr:uid="{35BAB4FB-0E57-413E-905D-AB1A3C1BD2FF}"/>
  <mergeCells count="110">
    <mergeCell ref="H1:J1"/>
    <mergeCell ref="Z1:Z2"/>
    <mergeCell ref="AA1:AA2"/>
    <mergeCell ref="K1:K2"/>
    <mergeCell ref="L1:L2"/>
    <mergeCell ref="M1:M2"/>
    <mergeCell ref="A9:A10"/>
    <mergeCell ref="B9:B10"/>
    <mergeCell ref="A11:A17"/>
    <mergeCell ref="B11:B17"/>
    <mergeCell ref="A19:A21"/>
    <mergeCell ref="B19:B21"/>
    <mergeCell ref="AB1:AB2"/>
    <mergeCell ref="A2:J2"/>
    <mergeCell ref="A4:A6"/>
    <mergeCell ref="B4:B6"/>
    <mergeCell ref="T1:T2"/>
    <mergeCell ref="U1:U2"/>
    <mergeCell ref="V1:V2"/>
    <mergeCell ref="W1:W2"/>
    <mergeCell ref="X1:X2"/>
    <mergeCell ref="Y1:Y2"/>
    <mergeCell ref="P1:P2"/>
    <mergeCell ref="Q1:Q2"/>
    <mergeCell ref="R1:R2"/>
    <mergeCell ref="S1:S2"/>
    <mergeCell ref="N1:N2"/>
    <mergeCell ref="O1:O2"/>
    <mergeCell ref="A1:C1"/>
    <mergeCell ref="D1:G1"/>
    <mergeCell ref="A45:A48"/>
    <mergeCell ref="B45:B48"/>
    <mergeCell ref="A49:A52"/>
    <mergeCell ref="B49:B52"/>
    <mergeCell ref="A53:A54"/>
    <mergeCell ref="B53:B54"/>
    <mergeCell ref="A22:A24"/>
    <mergeCell ref="B22:B24"/>
    <mergeCell ref="A25:A32"/>
    <mergeCell ref="B25:B32"/>
    <mergeCell ref="A34:A44"/>
    <mergeCell ref="B34:B44"/>
    <mergeCell ref="A66:A70"/>
    <mergeCell ref="B66:B70"/>
    <mergeCell ref="A71:A74"/>
    <mergeCell ref="B71:B74"/>
    <mergeCell ref="A76:A79"/>
    <mergeCell ref="B76:B79"/>
    <mergeCell ref="A55:A58"/>
    <mergeCell ref="B55:B58"/>
    <mergeCell ref="A59:A61"/>
    <mergeCell ref="B59:B61"/>
    <mergeCell ref="A62:A64"/>
    <mergeCell ref="B62:B64"/>
    <mergeCell ref="B91:B94"/>
    <mergeCell ref="A97:A101"/>
    <mergeCell ref="B97:B101"/>
    <mergeCell ref="A83:A84"/>
    <mergeCell ref="B83:B84"/>
    <mergeCell ref="A85:A86"/>
    <mergeCell ref="B85:B86"/>
    <mergeCell ref="A87:A88"/>
    <mergeCell ref="B87:B88"/>
    <mergeCell ref="AC1:AC2"/>
    <mergeCell ref="AD1:AD2"/>
    <mergeCell ref="AE1:AE2"/>
    <mergeCell ref="AF1:AF2"/>
    <mergeCell ref="AG1:AG2"/>
    <mergeCell ref="A121:A123"/>
    <mergeCell ref="B121:B123"/>
    <mergeCell ref="A130:A131"/>
    <mergeCell ref="B130:B131"/>
    <mergeCell ref="A110:A111"/>
    <mergeCell ref="B110:B111"/>
    <mergeCell ref="A112:A116"/>
    <mergeCell ref="B112:B116"/>
    <mergeCell ref="A117:A120"/>
    <mergeCell ref="B117:B120"/>
    <mergeCell ref="A102:A105"/>
    <mergeCell ref="B102:B105"/>
    <mergeCell ref="A106:A107"/>
    <mergeCell ref="B106:B107"/>
    <mergeCell ref="A108:A109"/>
    <mergeCell ref="B108:B109"/>
    <mergeCell ref="A89:A90"/>
    <mergeCell ref="B89:B90"/>
    <mergeCell ref="A91:A94"/>
    <mergeCell ref="AM1:AM2"/>
    <mergeCell ref="AN1:AN2"/>
    <mergeCell ref="AO1:AO2"/>
    <mergeCell ref="AP1:AP2"/>
    <mergeCell ref="AQ1:AQ2"/>
    <mergeCell ref="AH1:AH2"/>
    <mergeCell ref="AI1:AI2"/>
    <mergeCell ref="AJ1:AJ2"/>
    <mergeCell ref="AK1:AK2"/>
    <mergeCell ref="AL1:AL2"/>
    <mergeCell ref="BB1:BB2"/>
    <mergeCell ref="BC1:BC2"/>
    <mergeCell ref="BD1:BD2"/>
    <mergeCell ref="AW1:AW2"/>
    <mergeCell ref="AX1:AX2"/>
    <mergeCell ref="AY1:AY2"/>
    <mergeCell ref="AZ1:AZ2"/>
    <mergeCell ref="BA1:BA2"/>
    <mergeCell ref="AR1:AR2"/>
    <mergeCell ref="AS1:AS2"/>
    <mergeCell ref="AT1:AT2"/>
    <mergeCell ref="AU1:AU2"/>
    <mergeCell ref="AV1:AV2"/>
  </mergeCells>
  <conditionalFormatting sqref="U81">
    <cfRule type="cellIs" dxfId="125" priority="43" stopIfTrue="1" operator="greaterThan">
      <formula>0</formula>
    </cfRule>
    <cfRule type="cellIs" dxfId="124" priority="44" stopIfTrue="1" operator="greaterThan">
      <formula>0</formula>
    </cfRule>
    <cfRule type="cellIs" dxfId="123" priority="45" stopIfTrue="1" operator="greaterThan">
      <formula>0</formula>
    </cfRule>
  </conditionalFormatting>
  <conditionalFormatting sqref="BC4:BC132">
    <cfRule type="cellIs" dxfId="122" priority="4" stopIfTrue="1" operator="greaterThan">
      <formula>0</formula>
    </cfRule>
    <cfRule type="cellIs" dxfId="121" priority="5" stopIfTrue="1" operator="greaterThan">
      <formula>0</formula>
    </cfRule>
    <cfRule type="cellIs" dxfId="120" priority="6" stopIfTrue="1" operator="greaterThan">
      <formula>0</formula>
    </cfRule>
  </conditionalFormatting>
  <conditionalFormatting sqref="BD4:BD132">
    <cfRule type="cellIs" dxfId="119" priority="1" stopIfTrue="1" operator="greaterThan">
      <formula>0</formula>
    </cfRule>
    <cfRule type="cellIs" dxfId="118" priority="2" stopIfTrue="1" operator="greaterThan">
      <formula>0</formula>
    </cfRule>
    <cfRule type="cellIs" dxfId="117" priority="3" stopIfTrue="1" operator="greaterThan">
      <formula>0</formula>
    </cfRule>
  </conditionalFormatting>
  <conditionalFormatting sqref="S5:U56 K5:K132 Q4:R32 L4:O10 L12:O132 L11:N11 Q34:R53 R33 Q55:R132 Q54 S58:U71 T57:U57 S73:U80 S72 U72 S82:U113 S81:T81 S114:T114 S115:V132 V4:V113">
    <cfRule type="cellIs" dxfId="116" priority="70" stopIfTrue="1" operator="greaterThan">
      <formula>0</formula>
    </cfRule>
    <cfRule type="cellIs" dxfId="115" priority="71" stopIfTrue="1" operator="greaterThan">
      <formula>0</formula>
    </cfRule>
    <cfRule type="cellIs" dxfId="114" priority="72" stopIfTrue="1" operator="greaterThan">
      <formula>0</formula>
    </cfRule>
  </conditionalFormatting>
  <conditionalFormatting sqref="S4:U4">
    <cfRule type="cellIs" dxfId="113" priority="67" stopIfTrue="1" operator="greaterThan">
      <formula>0</formula>
    </cfRule>
    <cfRule type="cellIs" dxfId="112" priority="68" stopIfTrue="1" operator="greaterThan">
      <formula>0</formula>
    </cfRule>
    <cfRule type="cellIs" dxfId="111" priority="69" stopIfTrue="1" operator="greaterThan">
      <formula>0</formula>
    </cfRule>
  </conditionalFormatting>
  <conditionalFormatting sqref="K4">
    <cfRule type="cellIs" dxfId="110" priority="64" stopIfTrue="1" operator="greaterThan">
      <formula>0</formula>
    </cfRule>
    <cfRule type="cellIs" dxfId="109" priority="65" stopIfTrue="1" operator="greaterThan">
      <formula>0</formula>
    </cfRule>
    <cfRule type="cellIs" dxfId="108" priority="66" stopIfTrue="1" operator="greaterThan">
      <formula>0</formula>
    </cfRule>
  </conditionalFormatting>
  <conditionalFormatting sqref="P4:P132">
    <cfRule type="cellIs" dxfId="107" priority="61" stopIfTrue="1" operator="greaterThan">
      <formula>0</formula>
    </cfRule>
    <cfRule type="cellIs" dxfId="106" priority="62" stopIfTrue="1" operator="greaterThan">
      <formula>0</formula>
    </cfRule>
    <cfRule type="cellIs" dxfId="105" priority="63" stopIfTrue="1" operator="greaterThan">
      <formula>0</formula>
    </cfRule>
  </conditionalFormatting>
  <conditionalFormatting sqref="O11">
    <cfRule type="cellIs" dxfId="104" priority="58" stopIfTrue="1" operator="greaterThan">
      <formula>0</formula>
    </cfRule>
    <cfRule type="cellIs" dxfId="103" priority="59" stopIfTrue="1" operator="greaterThan">
      <formula>0</formula>
    </cfRule>
    <cfRule type="cellIs" dxfId="102" priority="60" stopIfTrue="1" operator="greaterThan">
      <formula>0</formula>
    </cfRule>
  </conditionalFormatting>
  <conditionalFormatting sqref="Q33">
    <cfRule type="cellIs" dxfId="101" priority="55" stopIfTrue="1" operator="greaterThan">
      <formula>0</formula>
    </cfRule>
    <cfRule type="cellIs" dxfId="100" priority="56" stopIfTrue="1" operator="greaterThan">
      <formula>0</formula>
    </cfRule>
    <cfRule type="cellIs" dxfId="99" priority="57" stopIfTrue="1" operator="greaterThan">
      <formula>0</formula>
    </cfRule>
  </conditionalFormatting>
  <conditionalFormatting sqref="R54">
    <cfRule type="cellIs" dxfId="98" priority="52" stopIfTrue="1" operator="greaterThan">
      <formula>0</formula>
    </cfRule>
    <cfRule type="cellIs" dxfId="97" priority="53" stopIfTrue="1" operator="greaterThan">
      <formula>0</formula>
    </cfRule>
    <cfRule type="cellIs" dxfId="96" priority="54" stopIfTrue="1" operator="greaterThan">
      <formula>0</formula>
    </cfRule>
  </conditionalFormatting>
  <conditionalFormatting sqref="S57">
    <cfRule type="cellIs" dxfId="95" priority="49" stopIfTrue="1" operator="greaterThan">
      <formula>0</formula>
    </cfRule>
    <cfRule type="cellIs" dxfId="94" priority="50" stopIfTrue="1" operator="greaterThan">
      <formula>0</formula>
    </cfRule>
    <cfRule type="cellIs" dxfId="93" priority="51" stopIfTrue="1" operator="greaterThan">
      <formula>0</formula>
    </cfRule>
  </conditionalFormatting>
  <conditionalFormatting sqref="T72">
    <cfRule type="cellIs" dxfId="92" priority="46" stopIfTrue="1" operator="greaterThan">
      <formula>0</formula>
    </cfRule>
    <cfRule type="cellIs" dxfId="91" priority="47" stopIfTrue="1" operator="greaterThan">
      <formula>0</formula>
    </cfRule>
    <cfRule type="cellIs" dxfId="90" priority="48" stopIfTrue="1" operator="greaterThan">
      <formula>0</formula>
    </cfRule>
  </conditionalFormatting>
  <conditionalFormatting sqref="U114">
    <cfRule type="cellIs" dxfId="89" priority="40" stopIfTrue="1" operator="greaterThan">
      <formula>0</formula>
    </cfRule>
    <cfRule type="cellIs" dxfId="88" priority="41" stopIfTrue="1" operator="greaterThan">
      <formula>0</formula>
    </cfRule>
    <cfRule type="cellIs" dxfId="87" priority="42" stopIfTrue="1" operator="greaterThan">
      <formula>0</formula>
    </cfRule>
  </conditionalFormatting>
  <conditionalFormatting sqref="V114">
    <cfRule type="cellIs" dxfId="86" priority="37" stopIfTrue="1" operator="greaterThan">
      <formula>0</formula>
    </cfRule>
    <cfRule type="cellIs" dxfId="85" priority="38" stopIfTrue="1" operator="greaterThan">
      <formula>0</formula>
    </cfRule>
    <cfRule type="cellIs" dxfId="84" priority="39" stopIfTrue="1" operator="greaterThan">
      <formula>0</formula>
    </cfRule>
  </conditionalFormatting>
  <conditionalFormatting sqref="W4:AH132">
    <cfRule type="cellIs" dxfId="83" priority="34" stopIfTrue="1" operator="greaterThan">
      <formula>0</formula>
    </cfRule>
    <cfRule type="cellIs" dxfId="82" priority="35" stopIfTrue="1" operator="greaterThan">
      <formula>0</formula>
    </cfRule>
    <cfRule type="cellIs" dxfId="81" priority="36" stopIfTrue="1" operator="greaterThan">
      <formula>0</formula>
    </cfRule>
  </conditionalFormatting>
  <conditionalFormatting sqref="AI4:AT132">
    <cfRule type="cellIs" dxfId="80" priority="31" stopIfTrue="1" operator="greaterThan">
      <formula>0</formula>
    </cfRule>
    <cfRule type="cellIs" dxfId="79" priority="32" stopIfTrue="1" operator="greaterThan">
      <formula>0</formula>
    </cfRule>
    <cfRule type="cellIs" dxfId="78" priority="33" stopIfTrue="1" operator="greaterThan">
      <formula>0</formula>
    </cfRule>
  </conditionalFormatting>
  <conditionalFormatting sqref="AU4:AU132">
    <cfRule type="cellIs" dxfId="77" priority="28" stopIfTrue="1" operator="greaterThan">
      <formula>0</formula>
    </cfRule>
    <cfRule type="cellIs" dxfId="76" priority="29" stopIfTrue="1" operator="greaterThan">
      <formula>0</formula>
    </cfRule>
    <cfRule type="cellIs" dxfId="75" priority="30" stopIfTrue="1" operator="greaterThan">
      <formula>0</formula>
    </cfRule>
  </conditionalFormatting>
  <conditionalFormatting sqref="AV4:AV132">
    <cfRule type="cellIs" dxfId="74" priority="25" stopIfTrue="1" operator="greaterThan">
      <formula>0</formula>
    </cfRule>
    <cfRule type="cellIs" dxfId="73" priority="26" stopIfTrue="1" operator="greaterThan">
      <formula>0</formula>
    </cfRule>
    <cfRule type="cellIs" dxfId="72" priority="27" stopIfTrue="1" operator="greaterThan">
      <formula>0</formula>
    </cfRule>
  </conditionalFormatting>
  <conditionalFormatting sqref="AW4:AW132">
    <cfRule type="cellIs" dxfId="71" priority="22" stopIfTrue="1" operator="greaterThan">
      <formula>0</formula>
    </cfRule>
    <cfRule type="cellIs" dxfId="70" priority="23" stopIfTrue="1" operator="greaterThan">
      <formula>0</formula>
    </cfRule>
    <cfRule type="cellIs" dxfId="69" priority="24" stopIfTrue="1" operator="greaterThan">
      <formula>0</formula>
    </cfRule>
  </conditionalFormatting>
  <conditionalFormatting sqref="AX4:AX132">
    <cfRule type="cellIs" dxfId="68" priority="19" stopIfTrue="1" operator="greaterThan">
      <formula>0</formula>
    </cfRule>
    <cfRule type="cellIs" dxfId="67" priority="20" stopIfTrue="1" operator="greaterThan">
      <formula>0</formula>
    </cfRule>
    <cfRule type="cellIs" dxfId="66" priority="21" stopIfTrue="1" operator="greaterThan">
      <formula>0</formula>
    </cfRule>
  </conditionalFormatting>
  <conditionalFormatting sqref="AY4:AY132">
    <cfRule type="cellIs" dxfId="65" priority="16" stopIfTrue="1" operator="greaterThan">
      <formula>0</formula>
    </cfRule>
    <cfRule type="cellIs" dxfId="64" priority="17" stopIfTrue="1" operator="greaterThan">
      <formula>0</formula>
    </cfRule>
    <cfRule type="cellIs" dxfId="63" priority="18" stopIfTrue="1" operator="greaterThan">
      <formula>0</formula>
    </cfRule>
  </conditionalFormatting>
  <conditionalFormatting sqref="AZ4:AZ132">
    <cfRule type="cellIs" dxfId="62" priority="13" stopIfTrue="1" operator="greaterThan">
      <formula>0</formula>
    </cfRule>
    <cfRule type="cellIs" dxfId="61" priority="14" stopIfTrue="1" operator="greaterThan">
      <formula>0</formula>
    </cfRule>
    <cfRule type="cellIs" dxfId="60" priority="15" stopIfTrue="1" operator="greaterThan">
      <formula>0</formula>
    </cfRule>
  </conditionalFormatting>
  <conditionalFormatting sqref="BA4:BA132">
    <cfRule type="cellIs" dxfId="59" priority="10" stopIfTrue="1" operator="greaterThan">
      <formula>0</formula>
    </cfRule>
    <cfRule type="cellIs" dxfId="58" priority="11" stopIfTrue="1" operator="greaterThan">
      <formula>0</formula>
    </cfRule>
    <cfRule type="cellIs" dxfId="57" priority="12" stopIfTrue="1" operator="greaterThan">
      <formula>0</formula>
    </cfRule>
  </conditionalFormatting>
  <conditionalFormatting sqref="BB4:BB132">
    <cfRule type="cellIs" dxfId="56" priority="7" stopIfTrue="1" operator="greaterThan">
      <formula>0</formula>
    </cfRule>
    <cfRule type="cellIs" dxfId="55" priority="8" stopIfTrue="1" operator="greaterThan">
      <formula>0</formula>
    </cfRule>
    <cfRule type="cellIs" dxfId="54" priority="9" stopIfTrue="1" operator="greaterThan">
      <formula>0</formula>
    </cfRule>
  </conditionalFormatting>
  <pageMargins left="0.511811024" right="0.511811024" top="0.78740157499999996" bottom="0.78740157499999996" header="0.31496062000000002" footer="0.31496062000000002"/>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CC690-3CD3-4613-A23F-503C5F349CEA}">
  <sheetPr>
    <tabColor rgb="FF92D050"/>
  </sheetPr>
  <dimension ref="A1:AB132"/>
  <sheetViews>
    <sheetView topLeftCell="A124" zoomScale="86" zoomScaleNormal="86" workbookViewId="0">
      <selection activeCell="P12" sqref="P12"/>
    </sheetView>
  </sheetViews>
  <sheetFormatPr defaultColWidth="9.7265625" defaultRowHeight="14.5"/>
  <cols>
    <col min="1" max="1" width="7.1796875" style="31" customWidth="1"/>
    <col min="2" max="2" width="33.26953125" style="31" customWidth="1"/>
    <col min="3" max="3" width="6.7265625" style="26" bestFit="1" customWidth="1"/>
    <col min="4" max="4" width="36" style="31" customWidth="1"/>
    <col min="5" max="5" width="19" style="31" customWidth="1"/>
    <col min="6" max="6" width="8.81640625" style="31" customWidth="1"/>
    <col min="7" max="7" width="13.453125" style="33" bestFit="1" customWidth="1"/>
    <col min="8" max="8" width="12.7265625" style="4" customWidth="1"/>
    <col min="9" max="9" width="13.26953125" style="27" customWidth="1"/>
    <col min="10" max="10" width="12.54296875" style="5" customWidth="1"/>
    <col min="11" max="11" width="13.81640625" style="6" customWidth="1"/>
    <col min="12" max="12" width="12.7265625" style="6" customWidth="1"/>
    <col min="13" max="13" width="14.81640625" style="6" customWidth="1"/>
    <col min="14" max="14" width="14.1796875" style="6" customWidth="1"/>
    <col min="15" max="15" width="15.26953125" style="6" customWidth="1"/>
    <col min="16" max="16" width="15.453125" style="6" customWidth="1"/>
    <col min="17" max="17" width="10.453125" style="6" customWidth="1"/>
    <col min="18" max="18" width="14" style="6" customWidth="1"/>
    <col min="19" max="19" width="13.54296875" style="6" customWidth="1"/>
    <col min="20" max="20" width="14.54296875" style="6" customWidth="1"/>
    <col min="21" max="21" width="14" style="6" customWidth="1"/>
    <col min="22" max="22" width="14.26953125" style="6" customWidth="1"/>
    <col min="23" max="28" width="12.7265625" style="2" customWidth="1"/>
    <col min="29" max="16384" width="9.7265625" style="2"/>
  </cols>
  <sheetData>
    <row r="1" spans="1:28" ht="31.75" customHeight="1">
      <c r="A1" s="249" t="s">
        <v>22</v>
      </c>
      <c r="B1" s="249"/>
      <c r="C1" s="249"/>
      <c r="D1" s="249" t="s">
        <v>23</v>
      </c>
      <c r="E1" s="249"/>
      <c r="F1" s="249"/>
      <c r="G1" s="249"/>
      <c r="H1" s="249" t="s">
        <v>24</v>
      </c>
      <c r="I1" s="249"/>
      <c r="J1" s="249"/>
      <c r="K1" s="247" t="s">
        <v>20</v>
      </c>
      <c r="L1" s="247" t="s">
        <v>20</v>
      </c>
      <c r="M1" s="247" t="s">
        <v>20</v>
      </c>
      <c r="N1" s="247" t="s">
        <v>20</v>
      </c>
      <c r="O1" s="247" t="s">
        <v>20</v>
      </c>
      <c r="P1" s="247" t="s">
        <v>20</v>
      </c>
      <c r="Q1" s="247" t="s">
        <v>20</v>
      </c>
      <c r="R1" s="247" t="s">
        <v>20</v>
      </c>
      <c r="S1" s="247" t="s">
        <v>20</v>
      </c>
      <c r="T1" s="247" t="s">
        <v>20</v>
      </c>
      <c r="U1" s="247" t="s">
        <v>20</v>
      </c>
      <c r="V1" s="247" t="s">
        <v>20</v>
      </c>
      <c r="W1" s="247" t="s">
        <v>20</v>
      </c>
      <c r="X1" s="247" t="s">
        <v>20</v>
      </c>
      <c r="Y1" s="247" t="s">
        <v>20</v>
      </c>
      <c r="Z1" s="247" t="s">
        <v>20</v>
      </c>
      <c r="AA1" s="247" t="s">
        <v>20</v>
      </c>
      <c r="AB1" s="247" t="s">
        <v>20</v>
      </c>
    </row>
    <row r="2" spans="1:28" ht="24" customHeight="1">
      <c r="A2" s="249" t="s">
        <v>16</v>
      </c>
      <c r="B2" s="249"/>
      <c r="C2" s="249"/>
      <c r="D2" s="249"/>
      <c r="E2" s="249"/>
      <c r="F2" s="249"/>
      <c r="G2" s="249"/>
      <c r="H2" s="249"/>
      <c r="I2" s="249"/>
      <c r="J2" s="249"/>
      <c r="K2" s="247"/>
      <c r="L2" s="247"/>
      <c r="M2" s="247"/>
      <c r="N2" s="247"/>
      <c r="O2" s="247"/>
      <c r="P2" s="247"/>
      <c r="Q2" s="247"/>
      <c r="R2" s="247"/>
      <c r="S2" s="247"/>
      <c r="T2" s="247"/>
      <c r="U2" s="247"/>
      <c r="V2" s="247"/>
      <c r="W2" s="247"/>
      <c r="X2" s="247"/>
      <c r="Y2" s="247"/>
      <c r="Z2" s="247"/>
      <c r="AA2" s="247"/>
      <c r="AB2" s="247"/>
    </row>
    <row r="3" spans="1:28" s="3" customFormat="1" ht="47.25" customHeight="1">
      <c r="A3" s="36" t="s">
        <v>25</v>
      </c>
      <c r="B3" s="39" t="s">
        <v>18</v>
      </c>
      <c r="C3" s="36" t="s">
        <v>4</v>
      </c>
      <c r="D3" s="39" t="s">
        <v>146</v>
      </c>
      <c r="E3" s="37" t="s">
        <v>19</v>
      </c>
      <c r="F3" s="36" t="s">
        <v>5</v>
      </c>
      <c r="G3" s="32" t="s">
        <v>2</v>
      </c>
      <c r="H3" s="21" t="s">
        <v>7</v>
      </c>
      <c r="I3" s="22" t="s">
        <v>0</v>
      </c>
      <c r="J3" s="19" t="s">
        <v>3</v>
      </c>
      <c r="K3" s="42" t="s">
        <v>1</v>
      </c>
      <c r="L3" s="42" t="s">
        <v>1</v>
      </c>
      <c r="M3" s="42" t="s">
        <v>1</v>
      </c>
      <c r="N3" s="42" t="s">
        <v>1</v>
      </c>
      <c r="O3" s="42" t="s">
        <v>1</v>
      </c>
      <c r="P3" s="42" t="s">
        <v>1</v>
      </c>
      <c r="Q3" s="42" t="s">
        <v>1</v>
      </c>
      <c r="R3" s="42" t="s">
        <v>1</v>
      </c>
      <c r="S3" s="42" t="s">
        <v>1</v>
      </c>
      <c r="T3" s="42" t="s">
        <v>1</v>
      </c>
      <c r="U3" s="42" t="s">
        <v>1</v>
      </c>
      <c r="V3" s="42" t="s">
        <v>1</v>
      </c>
      <c r="W3" s="42" t="s">
        <v>1</v>
      </c>
      <c r="X3" s="42" t="s">
        <v>1</v>
      </c>
      <c r="Y3" s="42" t="s">
        <v>1</v>
      </c>
      <c r="Z3" s="42" t="s">
        <v>1</v>
      </c>
      <c r="AA3" s="42" t="s">
        <v>1</v>
      </c>
      <c r="AB3" s="42" t="s">
        <v>1</v>
      </c>
    </row>
    <row r="4" spans="1:28" ht="50.15" customHeight="1">
      <c r="A4" s="237">
        <v>1</v>
      </c>
      <c r="B4" s="223" t="s">
        <v>26</v>
      </c>
      <c r="C4" s="54">
        <v>1</v>
      </c>
      <c r="D4" s="61" t="s">
        <v>43</v>
      </c>
      <c r="E4" s="46" t="s">
        <v>147</v>
      </c>
      <c r="F4" s="46" t="s">
        <v>17</v>
      </c>
      <c r="G4" s="72">
        <v>62.41</v>
      </c>
      <c r="H4" s="18"/>
      <c r="I4" s="40">
        <f>H4-(SUM(K4:AB4))</f>
        <v>0</v>
      </c>
      <c r="J4" s="25" t="str">
        <f>IF(I4&lt;0,"ATENÇÃO","OK")</f>
        <v>OK</v>
      </c>
      <c r="K4" s="43"/>
      <c r="L4" s="43"/>
      <c r="M4" s="43"/>
      <c r="N4" s="43"/>
      <c r="O4" s="43"/>
      <c r="P4" s="43"/>
      <c r="Q4" s="43"/>
      <c r="R4" s="43"/>
      <c r="S4" s="43"/>
      <c r="T4" s="43"/>
      <c r="U4" s="43"/>
      <c r="V4" s="43"/>
      <c r="W4" s="43"/>
      <c r="X4" s="43"/>
      <c r="Y4" s="43"/>
      <c r="Z4" s="43"/>
      <c r="AA4" s="43"/>
      <c r="AB4" s="43"/>
    </row>
    <row r="5" spans="1:28" ht="27" customHeight="1">
      <c r="A5" s="237"/>
      <c r="B5" s="228"/>
      <c r="C5" s="54">
        <v>2</v>
      </c>
      <c r="D5" s="61" t="s">
        <v>44</v>
      </c>
      <c r="E5" s="46" t="s">
        <v>148</v>
      </c>
      <c r="F5" s="46" t="s">
        <v>17</v>
      </c>
      <c r="G5" s="72">
        <v>58.41</v>
      </c>
      <c r="H5" s="18"/>
      <c r="I5" s="40">
        <f t="shared" ref="I5:I68" si="0">H5-(SUM(K5:AB5))</f>
        <v>0</v>
      </c>
      <c r="J5" s="25" t="str">
        <f t="shared" ref="J5:J68" si="1">IF(I5&lt;0,"ATENÇÃO","OK")</f>
        <v>OK</v>
      </c>
      <c r="K5" s="43"/>
      <c r="L5" s="43"/>
      <c r="M5" s="43"/>
      <c r="N5" s="43"/>
      <c r="O5" s="43"/>
      <c r="P5" s="43"/>
      <c r="Q5" s="43"/>
      <c r="R5" s="43"/>
      <c r="S5" s="43"/>
      <c r="T5" s="43"/>
      <c r="U5" s="43"/>
      <c r="V5" s="43"/>
      <c r="W5" s="43"/>
      <c r="X5" s="43"/>
      <c r="Y5" s="43"/>
      <c r="Z5" s="43"/>
      <c r="AA5" s="43"/>
      <c r="AB5" s="43"/>
    </row>
    <row r="6" spans="1:28" ht="50.15" customHeight="1">
      <c r="A6" s="237"/>
      <c r="B6" s="224"/>
      <c r="C6" s="54">
        <v>3</v>
      </c>
      <c r="D6" s="61" t="s">
        <v>45</v>
      </c>
      <c r="E6" s="68" t="s">
        <v>149</v>
      </c>
      <c r="F6" s="46" t="s">
        <v>17</v>
      </c>
      <c r="G6" s="72">
        <v>181.86</v>
      </c>
      <c r="H6" s="18"/>
      <c r="I6" s="40">
        <f t="shared" si="0"/>
        <v>0</v>
      </c>
      <c r="J6" s="25" t="str">
        <f t="shared" si="1"/>
        <v>OK</v>
      </c>
      <c r="K6" s="43"/>
      <c r="L6" s="43"/>
      <c r="M6" s="43"/>
      <c r="N6" s="43"/>
      <c r="O6" s="43"/>
      <c r="P6" s="43"/>
      <c r="Q6" s="43"/>
      <c r="R6" s="43"/>
      <c r="S6" s="43"/>
      <c r="T6" s="43"/>
      <c r="U6" s="43"/>
      <c r="V6" s="43"/>
      <c r="W6" s="43"/>
      <c r="X6" s="43"/>
      <c r="Y6" s="43"/>
      <c r="Z6" s="43"/>
      <c r="AA6" s="43"/>
      <c r="AB6" s="43"/>
    </row>
    <row r="7" spans="1:28" ht="50.15" customHeight="1">
      <c r="A7" s="48">
        <v>2</v>
      </c>
      <c r="B7" s="55" t="s">
        <v>27</v>
      </c>
      <c r="C7" s="51">
        <v>4</v>
      </c>
      <c r="D7" s="62" t="s">
        <v>46</v>
      </c>
      <c r="E7" s="18"/>
      <c r="F7" s="18" t="s">
        <v>17</v>
      </c>
      <c r="G7" s="73"/>
      <c r="H7" s="18"/>
      <c r="I7" s="40">
        <f t="shared" si="0"/>
        <v>0</v>
      </c>
      <c r="J7" s="25" t="str">
        <f t="shared" si="1"/>
        <v>OK</v>
      </c>
      <c r="K7" s="43"/>
      <c r="L7" s="43"/>
      <c r="M7" s="43"/>
      <c r="N7" s="43"/>
      <c r="O7" s="43"/>
      <c r="P7" s="43"/>
      <c r="Q7" s="43"/>
      <c r="R7" s="43"/>
      <c r="S7" s="43"/>
      <c r="T7" s="43"/>
      <c r="U7" s="43"/>
      <c r="V7" s="43"/>
      <c r="W7" s="43"/>
      <c r="X7" s="43"/>
      <c r="Y7" s="43"/>
      <c r="Z7" s="43"/>
      <c r="AA7" s="43"/>
      <c r="AB7" s="43"/>
    </row>
    <row r="8" spans="1:28" ht="50.15" customHeight="1">
      <c r="A8" s="49">
        <v>3</v>
      </c>
      <c r="B8" s="56" t="s">
        <v>28</v>
      </c>
      <c r="C8" s="54">
        <v>5</v>
      </c>
      <c r="D8" s="61" t="s">
        <v>47</v>
      </c>
      <c r="E8" s="46" t="s">
        <v>150</v>
      </c>
      <c r="F8" s="46" t="s">
        <v>17</v>
      </c>
      <c r="G8" s="72">
        <v>30.46</v>
      </c>
      <c r="H8" s="18"/>
      <c r="I8" s="40">
        <f t="shared" si="0"/>
        <v>0</v>
      </c>
      <c r="J8" s="25" t="str">
        <f t="shared" si="1"/>
        <v>OK</v>
      </c>
      <c r="K8" s="43"/>
      <c r="L8" s="43"/>
      <c r="M8" s="43"/>
      <c r="N8" s="43"/>
      <c r="O8" s="43"/>
      <c r="P8" s="43"/>
      <c r="Q8" s="43"/>
      <c r="R8" s="43"/>
      <c r="S8" s="43"/>
      <c r="T8" s="43"/>
      <c r="U8" s="43"/>
      <c r="V8" s="43"/>
      <c r="W8" s="43"/>
      <c r="X8" s="43"/>
      <c r="Y8" s="43"/>
      <c r="Z8" s="43"/>
      <c r="AA8" s="43"/>
      <c r="AB8" s="43"/>
    </row>
    <row r="9" spans="1:28" ht="50.15" customHeight="1">
      <c r="A9" s="238">
        <v>4</v>
      </c>
      <c r="B9" s="229" t="s">
        <v>27</v>
      </c>
      <c r="C9" s="51">
        <v>6</v>
      </c>
      <c r="D9" s="62" t="s">
        <v>48</v>
      </c>
      <c r="E9" s="18" t="s">
        <v>151</v>
      </c>
      <c r="F9" s="18" t="s">
        <v>228</v>
      </c>
      <c r="G9" s="73"/>
      <c r="H9" s="18"/>
      <c r="I9" s="40">
        <f t="shared" si="0"/>
        <v>0</v>
      </c>
      <c r="J9" s="25" t="str">
        <f t="shared" si="1"/>
        <v>OK</v>
      </c>
      <c r="K9" s="43"/>
      <c r="L9" s="43"/>
      <c r="M9" s="43"/>
      <c r="N9" s="43"/>
      <c r="O9" s="43"/>
      <c r="P9" s="43"/>
      <c r="Q9" s="43"/>
      <c r="R9" s="43"/>
      <c r="S9" s="43"/>
      <c r="T9" s="43"/>
      <c r="U9" s="43"/>
      <c r="V9" s="43"/>
      <c r="W9" s="43"/>
      <c r="X9" s="43"/>
      <c r="Y9" s="43"/>
      <c r="Z9" s="43"/>
      <c r="AA9" s="43"/>
      <c r="AB9" s="43"/>
    </row>
    <row r="10" spans="1:28" ht="50.15" customHeight="1">
      <c r="A10" s="238"/>
      <c r="B10" s="230"/>
      <c r="C10" s="51">
        <v>7</v>
      </c>
      <c r="D10" s="62" t="s">
        <v>48</v>
      </c>
      <c r="E10" s="18" t="s">
        <v>151</v>
      </c>
      <c r="F10" s="18" t="s">
        <v>229</v>
      </c>
      <c r="G10" s="73"/>
      <c r="H10" s="18"/>
      <c r="I10" s="40">
        <f t="shared" si="0"/>
        <v>0</v>
      </c>
      <c r="J10" s="25" t="str">
        <f t="shared" si="1"/>
        <v>OK</v>
      </c>
      <c r="K10" s="43"/>
      <c r="L10" s="43"/>
      <c r="M10" s="43"/>
      <c r="N10" s="43"/>
      <c r="O10" s="43"/>
      <c r="P10" s="43"/>
      <c r="Q10" s="43"/>
      <c r="R10" s="43"/>
      <c r="S10" s="43"/>
      <c r="T10" s="43"/>
      <c r="U10" s="43"/>
      <c r="V10" s="43"/>
      <c r="W10" s="43"/>
      <c r="X10" s="43"/>
      <c r="Y10" s="43"/>
      <c r="Z10" s="43"/>
      <c r="AA10" s="43"/>
      <c r="AB10" s="43"/>
    </row>
    <row r="11" spans="1:28" ht="50.15" customHeight="1">
      <c r="A11" s="237">
        <v>5</v>
      </c>
      <c r="B11" s="223" t="s">
        <v>29</v>
      </c>
      <c r="C11" s="54">
        <v>8</v>
      </c>
      <c r="D11" s="61" t="s">
        <v>49</v>
      </c>
      <c r="E11" s="46" t="s">
        <v>152</v>
      </c>
      <c r="F11" s="46" t="s">
        <v>17</v>
      </c>
      <c r="G11" s="72">
        <v>4</v>
      </c>
      <c r="H11" s="18"/>
      <c r="I11" s="40">
        <f t="shared" si="0"/>
        <v>0</v>
      </c>
      <c r="J11" s="25" t="str">
        <f t="shared" si="1"/>
        <v>OK</v>
      </c>
      <c r="K11" s="43"/>
      <c r="L11" s="43"/>
      <c r="M11" s="43"/>
      <c r="N11" s="43"/>
      <c r="O11" s="43"/>
      <c r="P11" s="43"/>
      <c r="Q11" s="43"/>
      <c r="R11" s="43"/>
      <c r="S11" s="43"/>
      <c r="T11" s="43"/>
      <c r="U11" s="43"/>
      <c r="V11" s="43"/>
      <c r="W11" s="43"/>
      <c r="X11" s="43"/>
      <c r="Y11" s="43"/>
      <c r="Z11" s="43"/>
      <c r="AA11" s="43"/>
      <c r="AB11" s="43"/>
    </row>
    <row r="12" spans="1:28" ht="50.15" customHeight="1">
      <c r="A12" s="237"/>
      <c r="B12" s="228"/>
      <c r="C12" s="54">
        <v>9</v>
      </c>
      <c r="D12" s="61" t="s">
        <v>49</v>
      </c>
      <c r="E12" s="46" t="s">
        <v>152</v>
      </c>
      <c r="F12" s="46" t="s">
        <v>17</v>
      </c>
      <c r="G12" s="72">
        <v>4</v>
      </c>
      <c r="H12" s="18"/>
      <c r="I12" s="40">
        <f t="shared" si="0"/>
        <v>0</v>
      </c>
      <c r="J12" s="25" t="str">
        <f t="shared" si="1"/>
        <v>OK</v>
      </c>
      <c r="K12" s="43"/>
      <c r="L12" s="43"/>
      <c r="M12" s="43"/>
      <c r="N12" s="43"/>
      <c r="O12" s="43"/>
      <c r="P12" s="43"/>
      <c r="Q12" s="43"/>
      <c r="R12" s="43"/>
      <c r="S12" s="43"/>
      <c r="T12" s="43"/>
      <c r="U12" s="43"/>
      <c r="V12" s="43"/>
      <c r="W12" s="43"/>
      <c r="X12" s="43"/>
      <c r="Y12" s="43"/>
      <c r="Z12" s="43"/>
      <c r="AA12" s="43"/>
      <c r="AB12" s="43"/>
    </row>
    <row r="13" spans="1:28" ht="34.5" customHeight="1">
      <c r="A13" s="237"/>
      <c r="B13" s="228"/>
      <c r="C13" s="54">
        <v>10</v>
      </c>
      <c r="D13" s="61" t="s">
        <v>49</v>
      </c>
      <c r="E13" s="46" t="s">
        <v>152</v>
      </c>
      <c r="F13" s="46" t="s">
        <v>17</v>
      </c>
      <c r="G13" s="72">
        <v>4</v>
      </c>
      <c r="H13" s="18"/>
      <c r="I13" s="40">
        <f t="shared" si="0"/>
        <v>0</v>
      </c>
      <c r="J13" s="25" t="str">
        <f t="shared" si="1"/>
        <v>OK</v>
      </c>
      <c r="K13" s="43"/>
      <c r="L13" s="43"/>
      <c r="M13" s="43"/>
      <c r="N13" s="43"/>
      <c r="O13" s="43"/>
      <c r="P13" s="43"/>
      <c r="Q13" s="43"/>
      <c r="R13" s="43"/>
      <c r="S13" s="43"/>
      <c r="T13" s="43"/>
      <c r="U13" s="43"/>
      <c r="V13" s="43"/>
      <c r="W13" s="43"/>
      <c r="X13" s="43"/>
      <c r="Y13" s="43"/>
      <c r="Z13" s="43"/>
      <c r="AA13" s="43"/>
      <c r="AB13" s="43"/>
    </row>
    <row r="14" spans="1:28" ht="39.75" customHeight="1">
      <c r="A14" s="237"/>
      <c r="B14" s="228"/>
      <c r="C14" s="54">
        <v>11</v>
      </c>
      <c r="D14" s="61" t="s">
        <v>49</v>
      </c>
      <c r="E14" s="46" t="s">
        <v>152</v>
      </c>
      <c r="F14" s="46" t="s">
        <v>17</v>
      </c>
      <c r="G14" s="72">
        <v>6</v>
      </c>
      <c r="H14" s="18"/>
      <c r="I14" s="40">
        <f t="shared" si="0"/>
        <v>0</v>
      </c>
      <c r="J14" s="25" t="str">
        <f t="shared" si="1"/>
        <v>OK</v>
      </c>
      <c r="K14" s="43"/>
      <c r="L14" s="43"/>
      <c r="M14" s="43"/>
      <c r="N14" s="43"/>
      <c r="O14" s="43"/>
      <c r="P14" s="43"/>
      <c r="Q14" s="43"/>
      <c r="R14" s="43"/>
      <c r="S14" s="43"/>
      <c r="T14" s="43"/>
      <c r="U14" s="43"/>
      <c r="V14" s="43"/>
      <c r="W14" s="43"/>
      <c r="X14" s="43"/>
      <c r="Y14" s="43"/>
      <c r="Z14" s="43"/>
      <c r="AA14" s="43"/>
      <c r="AB14" s="43"/>
    </row>
    <row r="15" spans="1:28" ht="50.15" customHeight="1">
      <c r="A15" s="237"/>
      <c r="B15" s="228"/>
      <c r="C15" s="54">
        <v>12</v>
      </c>
      <c r="D15" s="46" t="s">
        <v>50</v>
      </c>
      <c r="E15" s="46" t="s">
        <v>153</v>
      </c>
      <c r="F15" s="46" t="s">
        <v>17</v>
      </c>
      <c r="G15" s="72">
        <v>8</v>
      </c>
      <c r="H15" s="18"/>
      <c r="I15" s="40">
        <f t="shared" si="0"/>
        <v>0</v>
      </c>
      <c r="J15" s="25" t="str">
        <f t="shared" si="1"/>
        <v>OK</v>
      </c>
      <c r="K15" s="43"/>
      <c r="L15" s="43"/>
      <c r="M15" s="43"/>
      <c r="N15" s="43"/>
      <c r="O15" s="43"/>
      <c r="P15" s="43"/>
      <c r="Q15" s="43"/>
      <c r="R15" s="43"/>
      <c r="S15" s="43"/>
      <c r="T15" s="43"/>
      <c r="U15" s="43"/>
      <c r="V15" s="43"/>
      <c r="W15" s="43"/>
      <c r="X15" s="43"/>
      <c r="Y15" s="43"/>
      <c r="Z15" s="43"/>
      <c r="AA15" s="43"/>
      <c r="AB15" s="43"/>
    </row>
    <row r="16" spans="1:28" ht="50.15" customHeight="1">
      <c r="A16" s="237"/>
      <c r="B16" s="228"/>
      <c r="C16" s="54">
        <v>13</v>
      </c>
      <c r="D16" s="46" t="s">
        <v>50</v>
      </c>
      <c r="E16" s="46" t="s">
        <v>153</v>
      </c>
      <c r="F16" s="46" t="s">
        <v>17</v>
      </c>
      <c r="G16" s="72">
        <v>8</v>
      </c>
      <c r="H16" s="18"/>
      <c r="I16" s="40">
        <f t="shared" si="0"/>
        <v>0</v>
      </c>
      <c r="J16" s="25" t="str">
        <f t="shared" si="1"/>
        <v>OK</v>
      </c>
      <c r="K16" s="43"/>
      <c r="L16" s="43"/>
      <c r="M16" s="43"/>
      <c r="N16" s="43"/>
      <c r="O16" s="43"/>
      <c r="P16" s="43"/>
      <c r="Q16" s="43"/>
      <c r="R16" s="43"/>
      <c r="S16" s="43"/>
      <c r="T16" s="43"/>
      <c r="U16" s="43"/>
      <c r="V16" s="43"/>
      <c r="W16" s="43"/>
      <c r="X16" s="43"/>
      <c r="Y16" s="43"/>
      <c r="Z16" s="43"/>
      <c r="AA16" s="43"/>
      <c r="AB16" s="43"/>
    </row>
    <row r="17" spans="1:28" ht="50.15" customHeight="1">
      <c r="A17" s="237"/>
      <c r="B17" s="224"/>
      <c r="C17" s="54">
        <v>14</v>
      </c>
      <c r="D17" s="46" t="s">
        <v>51</v>
      </c>
      <c r="E17" s="46" t="s">
        <v>154</v>
      </c>
      <c r="F17" s="46" t="s">
        <v>17</v>
      </c>
      <c r="G17" s="72">
        <v>14</v>
      </c>
      <c r="H17" s="18"/>
      <c r="I17" s="40">
        <f t="shared" si="0"/>
        <v>0</v>
      </c>
      <c r="J17" s="25" t="str">
        <f t="shared" si="1"/>
        <v>OK</v>
      </c>
      <c r="K17" s="43"/>
      <c r="L17" s="43"/>
      <c r="M17" s="43"/>
      <c r="N17" s="43"/>
      <c r="O17" s="43"/>
      <c r="P17" s="43"/>
      <c r="Q17" s="43"/>
      <c r="R17" s="43"/>
      <c r="S17" s="43"/>
      <c r="T17" s="43"/>
      <c r="U17" s="43"/>
      <c r="V17" s="43"/>
      <c r="W17" s="43"/>
      <c r="X17" s="43"/>
      <c r="Y17" s="43"/>
      <c r="Z17" s="43"/>
      <c r="AA17" s="43"/>
      <c r="AB17" s="43"/>
    </row>
    <row r="18" spans="1:28" ht="29">
      <c r="A18" s="48">
        <v>6</v>
      </c>
      <c r="B18" s="57" t="s">
        <v>27</v>
      </c>
      <c r="C18" s="51">
        <v>15</v>
      </c>
      <c r="D18" s="62" t="s">
        <v>52</v>
      </c>
      <c r="E18" s="69"/>
      <c r="F18" s="18" t="s">
        <v>17</v>
      </c>
      <c r="G18" s="73"/>
      <c r="H18" s="18"/>
      <c r="I18" s="40">
        <f t="shared" si="0"/>
        <v>0</v>
      </c>
      <c r="J18" s="25" t="str">
        <f t="shared" si="1"/>
        <v>OK</v>
      </c>
      <c r="K18" s="43"/>
      <c r="L18" s="43"/>
      <c r="M18" s="43"/>
      <c r="N18" s="43"/>
      <c r="O18" s="43"/>
      <c r="P18" s="43"/>
      <c r="Q18" s="43"/>
      <c r="R18" s="43"/>
      <c r="S18" s="43"/>
      <c r="T18" s="43"/>
      <c r="U18" s="43"/>
      <c r="V18" s="43"/>
      <c r="W18" s="43"/>
      <c r="X18" s="43"/>
      <c r="Y18" s="43"/>
      <c r="Z18" s="43"/>
      <c r="AA18" s="43"/>
      <c r="AB18" s="43"/>
    </row>
    <row r="19" spans="1:28" ht="50.15" customHeight="1">
      <c r="A19" s="237">
        <v>7</v>
      </c>
      <c r="B19" s="223" t="s">
        <v>26</v>
      </c>
      <c r="C19" s="54">
        <v>16</v>
      </c>
      <c r="D19" s="46" t="s">
        <v>53</v>
      </c>
      <c r="E19" s="46" t="s">
        <v>155</v>
      </c>
      <c r="F19" s="46" t="s">
        <v>17</v>
      </c>
      <c r="G19" s="72">
        <v>30.24</v>
      </c>
      <c r="H19" s="18"/>
      <c r="I19" s="40">
        <f t="shared" si="0"/>
        <v>0</v>
      </c>
      <c r="J19" s="25" t="str">
        <f t="shared" si="1"/>
        <v>OK</v>
      </c>
      <c r="K19" s="43"/>
      <c r="L19" s="43"/>
      <c r="M19" s="43"/>
      <c r="N19" s="43"/>
      <c r="O19" s="43"/>
      <c r="P19" s="43"/>
      <c r="Q19" s="43"/>
      <c r="R19" s="43"/>
      <c r="S19" s="43"/>
      <c r="T19" s="43"/>
      <c r="U19" s="43"/>
      <c r="V19" s="43"/>
      <c r="W19" s="43"/>
      <c r="X19" s="43"/>
      <c r="Y19" s="43"/>
      <c r="Z19" s="43"/>
      <c r="AA19" s="43"/>
      <c r="AB19" s="43"/>
    </row>
    <row r="20" spans="1:28" ht="50.15" customHeight="1">
      <c r="A20" s="237"/>
      <c r="B20" s="228"/>
      <c r="C20" s="54">
        <v>17</v>
      </c>
      <c r="D20" s="61" t="s">
        <v>54</v>
      </c>
      <c r="E20" s="46" t="s">
        <v>156</v>
      </c>
      <c r="F20" s="46" t="s">
        <v>17</v>
      </c>
      <c r="G20" s="72">
        <v>88.38</v>
      </c>
      <c r="H20" s="18"/>
      <c r="I20" s="40">
        <f t="shared" si="0"/>
        <v>0</v>
      </c>
      <c r="J20" s="25" t="str">
        <f t="shared" si="1"/>
        <v>OK</v>
      </c>
      <c r="K20" s="43"/>
      <c r="L20" s="43"/>
      <c r="M20" s="43"/>
      <c r="N20" s="43"/>
      <c r="O20" s="43"/>
      <c r="P20" s="43"/>
      <c r="Q20" s="43"/>
      <c r="R20" s="43"/>
      <c r="S20" s="43"/>
      <c r="T20" s="43"/>
      <c r="U20" s="43"/>
      <c r="V20" s="43"/>
      <c r="W20" s="43"/>
      <c r="X20" s="43"/>
      <c r="Y20" s="43"/>
      <c r="Z20" s="43"/>
      <c r="AA20" s="43"/>
      <c r="AB20" s="43"/>
    </row>
    <row r="21" spans="1:28" ht="50.15" customHeight="1">
      <c r="A21" s="237"/>
      <c r="B21" s="224"/>
      <c r="C21" s="54">
        <v>18</v>
      </c>
      <c r="D21" s="61" t="s">
        <v>55</v>
      </c>
      <c r="E21" s="68" t="s">
        <v>157</v>
      </c>
      <c r="F21" s="46" t="s">
        <v>17</v>
      </c>
      <c r="G21" s="72">
        <v>159.52000000000001</v>
      </c>
      <c r="H21" s="18"/>
      <c r="I21" s="40">
        <f t="shared" si="0"/>
        <v>0</v>
      </c>
      <c r="J21" s="25" t="str">
        <f t="shared" si="1"/>
        <v>OK</v>
      </c>
      <c r="K21" s="43"/>
      <c r="L21" s="43"/>
      <c r="M21" s="43"/>
      <c r="N21" s="43"/>
      <c r="O21" s="43"/>
      <c r="P21" s="43"/>
      <c r="Q21" s="43"/>
      <c r="R21" s="43"/>
      <c r="S21" s="43"/>
      <c r="T21" s="43"/>
      <c r="U21" s="43"/>
      <c r="V21" s="43"/>
      <c r="W21" s="43"/>
      <c r="X21" s="43"/>
      <c r="Y21" s="43"/>
      <c r="Z21" s="43"/>
      <c r="AA21" s="43"/>
      <c r="AB21" s="43"/>
    </row>
    <row r="22" spans="1:28" ht="56.25" customHeight="1">
      <c r="A22" s="239">
        <v>8</v>
      </c>
      <c r="B22" s="225" t="s">
        <v>30</v>
      </c>
      <c r="C22" s="53">
        <v>19</v>
      </c>
      <c r="D22" s="35" t="s">
        <v>56</v>
      </c>
      <c r="E22" s="47" t="s">
        <v>158</v>
      </c>
      <c r="F22" s="63" t="s">
        <v>17</v>
      </c>
      <c r="G22" s="74">
        <v>32.39</v>
      </c>
      <c r="H22" s="18"/>
      <c r="I22" s="40">
        <f t="shared" si="0"/>
        <v>0</v>
      </c>
      <c r="J22" s="25" t="str">
        <f t="shared" si="1"/>
        <v>OK</v>
      </c>
      <c r="K22" s="43"/>
      <c r="L22" s="43"/>
      <c r="M22" s="43"/>
      <c r="N22" s="43"/>
      <c r="O22" s="43"/>
      <c r="P22" s="43"/>
      <c r="Q22" s="43"/>
      <c r="R22" s="43"/>
      <c r="S22" s="43"/>
      <c r="T22" s="43"/>
      <c r="U22" s="43"/>
      <c r="V22" s="43"/>
      <c r="W22" s="43"/>
      <c r="X22" s="43"/>
      <c r="Y22" s="43"/>
      <c r="Z22" s="43"/>
      <c r="AA22" s="43"/>
      <c r="AB22" s="43"/>
    </row>
    <row r="23" spans="1:28" ht="50.15" customHeight="1">
      <c r="A23" s="239"/>
      <c r="B23" s="226"/>
      <c r="C23" s="53">
        <v>20</v>
      </c>
      <c r="D23" s="35" t="s">
        <v>57</v>
      </c>
      <c r="E23" s="47" t="s">
        <v>159</v>
      </c>
      <c r="F23" s="47" t="s">
        <v>230</v>
      </c>
      <c r="G23" s="74">
        <v>199.81</v>
      </c>
      <c r="H23" s="18"/>
      <c r="I23" s="40">
        <f t="shared" si="0"/>
        <v>0</v>
      </c>
      <c r="J23" s="25" t="str">
        <f t="shared" si="1"/>
        <v>OK</v>
      </c>
      <c r="K23" s="43"/>
      <c r="L23" s="43"/>
      <c r="M23" s="43"/>
      <c r="N23" s="43"/>
      <c r="O23" s="43"/>
      <c r="P23" s="43"/>
      <c r="Q23" s="43"/>
      <c r="R23" s="43"/>
      <c r="S23" s="43"/>
      <c r="T23" s="43"/>
      <c r="U23" s="43"/>
      <c r="V23" s="43"/>
      <c r="W23" s="43"/>
      <c r="X23" s="43"/>
      <c r="Y23" s="43"/>
      <c r="Z23" s="43"/>
      <c r="AA23" s="43"/>
      <c r="AB23" s="43"/>
    </row>
    <row r="24" spans="1:28" ht="50.15" customHeight="1">
      <c r="A24" s="239"/>
      <c r="B24" s="227"/>
      <c r="C24" s="53">
        <v>21</v>
      </c>
      <c r="D24" s="35" t="s">
        <v>58</v>
      </c>
      <c r="E24" s="47" t="s">
        <v>160</v>
      </c>
      <c r="F24" s="47" t="s">
        <v>231</v>
      </c>
      <c r="G24" s="74">
        <v>310.83999999999997</v>
      </c>
      <c r="H24" s="18"/>
      <c r="I24" s="40">
        <f t="shared" si="0"/>
        <v>0</v>
      </c>
      <c r="J24" s="25" t="str">
        <f t="shared" si="1"/>
        <v>OK</v>
      </c>
      <c r="K24" s="43"/>
      <c r="L24" s="43"/>
      <c r="M24" s="43"/>
      <c r="N24" s="43"/>
      <c r="O24" s="43"/>
      <c r="P24" s="43"/>
      <c r="Q24" s="43"/>
      <c r="R24" s="43"/>
      <c r="S24" s="43"/>
      <c r="T24" s="43"/>
      <c r="U24" s="43"/>
      <c r="V24" s="43"/>
      <c r="W24" s="43"/>
      <c r="X24" s="43"/>
      <c r="Y24" s="43"/>
      <c r="Z24" s="43"/>
      <c r="AA24" s="43"/>
      <c r="AB24" s="43"/>
    </row>
    <row r="25" spans="1:28" ht="50.15" customHeight="1">
      <c r="A25" s="237">
        <v>9</v>
      </c>
      <c r="B25" s="223" t="s">
        <v>30</v>
      </c>
      <c r="C25" s="54">
        <v>22</v>
      </c>
      <c r="D25" s="46" t="s">
        <v>59</v>
      </c>
      <c r="E25" s="46" t="s">
        <v>161</v>
      </c>
      <c r="F25" s="46" t="s">
        <v>17</v>
      </c>
      <c r="G25" s="72">
        <v>2.25</v>
      </c>
      <c r="H25" s="18"/>
      <c r="I25" s="40">
        <f t="shared" si="0"/>
        <v>0</v>
      </c>
      <c r="J25" s="25" t="str">
        <f t="shared" si="1"/>
        <v>OK</v>
      </c>
      <c r="K25" s="43"/>
      <c r="L25" s="43"/>
      <c r="M25" s="43"/>
      <c r="N25" s="43"/>
      <c r="O25" s="43"/>
      <c r="P25" s="43"/>
      <c r="Q25" s="43"/>
      <c r="R25" s="43"/>
      <c r="S25" s="43"/>
      <c r="T25" s="43"/>
      <c r="U25" s="43"/>
      <c r="V25" s="43"/>
      <c r="W25" s="43"/>
      <c r="X25" s="43"/>
      <c r="Y25" s="43"/>
      <c r="Z25" s="43"/>
      <c r="AA25" s="43"/>
      <c r="AB25" s="43"/>
    </row>
    <row r="26" spans="1:28" ht="72.5">
      <c r="A26" s="237"/>
      <c r="B26" s="228"/>
      <c r="C26" s="54">
        <v>23</v>
      </c>
      <c r="D26" s="46" t="s">
        <v>59</v>
      </c>
      <c r="E26" s="46" t="s">
        <v>162</v>
      </c>
      <c r="F26" s="46" t="s">
        <v>17</v>
      </c>
      <c r="G26" s="72">
        <v>1.68</v>
      </c>
      <c r="H26" s="18"/>
      <c r="I26" s="40">
        <f t="shared" si="0"/>
        <v>0</v>
      </c>
      <c r="J26" s="25" t="str">
        <f t="shared" si="1"/>
        <v>OK</v>
      </c>
      <c r="K26" s="43"/>
      <c r="L26" s="43"/>
      <c r="M26" s="43"/>
      <c r="N26" s="43"/>
      <c r="O26" s="43"/>
      <c r="P26" s="43"/>
      <c r="Q26" s="43"/>
      <c r="R26" s="43"/>
      <c r="S26" s="43"/>
      <c r="T26" s="43"/>
      <c r="U26" s="43"/>
      <c r="V26" s="43"/>
      <c r="W26" s="43"/>
      <c r="X26" s="43"/>
      <c r="Y26" s="43"/>
      <c r="Z26" s="43"/>
      <c r="AA26" s="43"/>
      <c r="AB26" s="43"/>
    </row>
    <row r="27" spans="1:28" ht="72.5">
      <c r="A27" s="237"/>
      <c r="B27" s="228"/>
      <c r="C27" s="54">
        <v>24</v>
      </c>
      <c r="D27" s="46" t="s">
        <v>60</v>
      </c>
      <c r="E27" s="46" t="s">
        <v>163</v>
      </c>
      <c r="F27" s="46" t="s">
        <v>17</v>
      </c>
      <c r="G27" s="72">
        <v>2.4900000000000002</v>
      </c>
      <c r="H27" s="18"/>
      <c r="I27" s="40">
        <f t="shared" si="0"/>
        <v>0</v>
      </c>
      <c r="J27" s="25" t="str">
        <f t="shared" si="1"/>
        <v>OK</v>
      </c>
      <c r="K27" s="43"/>
      <c r="L27" s="43"/>
      <c r="M27" s="43"/>
      <c r="N27" s="43"/>
      <c r="O27" s="43"/>
      <c r="P27" s="43"/>
      <c r="Q27" s="43"/>
      <c r="R27" s="43"/>
      <c r="S27" s="43"/>
      <c r="T27" s="43"/>
      <c r="U27" s="43"/>
      <c r="V27" s="43"/>
      <c r="W27" s="43"/>
      <c r="X27" s="43"/>
      <c r="Y27" s="43"/>
      <c r="Z27" s="43"/>
      <c r="AA27" s="43"/>
      <c r="AB27" s="43"/>
    </row>
    <row r="28" spans="1:28" ht="72.5">
      <c r="A28" s="237"/>
      <c r="B28" s="228"/>
      <c r="C28" s="54">
        <v>25</v>
      </c>
      <c r="D28" s="46" t="s">
        <v>60</v>
      </c>
      <c r="E28" s="46" t="s">
        <v>164</v>
      </c>
      <c r="F28" s="46" t="s">
        <v>17</v>
      </c>
      <c r="G28" s="72">
        <v>1.57</v>
      </c>
      <c r="H28" s="18"/>
      <c r="I28" s="40">
        <f t="shared" si="0"/>
        <v>0</v>
      </c>
      <c r="J28" s="25" t="str">
        <f t="shared" si="1"/>
        <v>OK</v>
      </c>
      <c r="K28" s="43"/>
      <c r="L28" s="43"/>
      <c r="M28" s="43"/>
      <c r="N28" s="43"/>
      <c r="O28" s="43"/>
      <c r="P28" s="43"/>
      <c r="Q28" s="43"/>
      <c r="R28" s="43"/>
      <c r="S28" s="43"/>
      <c r="T28" s="43"/>
      <c r="U28" s="43"/>
      <c r="V28" s="43"/>
      <c r="W28" s="43"/>
      <c r="X28" s="43"/>
      <c r="Y28" s="43"/>
      <c r="Z28" s="43"/>
      <c r="AA28" s="43"/>
      <c r="AB28" s="43"/>
    </row>
    <row r="29" spans="1:28" ht="87">
      <c r="A29" s="237"/>
      <c r="B29" s="228"/>
      <c r="C29" s="54">
        <v>26</v>
      </c>
      <c r="D29" s="46" t="s">
        <v>61</v>
      </c>
      <c r="E29" s="68" t="s">
        <v>165</v>
      </c>
      <c r="F29" s="46" t="s">
        <v>17</v>
      </c>
      <c r="G29" s="72">
        <v>5.37</v>
      </c>
      <c r="H29" s="18"/>
      <c r="I29" s="40">
        <f t="shared" si="0"/>
        <v>0</v>
      </c>
      <c r="J29" s="25" t="str">
        <f t="shared" si="1"/>
        <v>OK</v>
      </c>
      <c r="K29" s="43"/>
      <c r="L29" s="43"/>
      <c r="M29" s="43"/>
      <c r="N29" s="43"/>
      <c r="O29" s="43"/>
      <c r="P29" s="43"/>
      <c r="Q29" s="43"/>
      <c r="R29" s="43"/>
      <c r="S29" s="43"/>
      <c r="T29" s="43"/>
      <c r="U29" s="43"/>
      <c r="V29" s="43"/>
      <c r="W29" s="43"/>
      <c r="X29" s="43"/>
      <c r="Y29" s="43"/>
      <c r="Z29" s="43"/>
      <c r="AA29" s="43"/>
      <c r="AB29" s="43"/>
    </row>
    <row r="30" spans="1:28" ht="87">
      <c r="A30" s="237"/>
      <c r="B30" s="228"/>
      <c r="C30" s="54">
        <v>27</v>
      </c>
      <c r="D30" s="46" t="s">
        <v>61</v>
      </c>
      <c r="E30" s="68" t="s">
        <v>166</v>
      </c>
      <c r="F30" s="46" t="s">
        <v>17</v>
      </c>
      <c r="G30" s="72">
        <v>2.6</v>
      </c>
      <c r="H30" s="18"/>
      <c r="I30" s="40">
        <f t="shared" si="0"/>
        <v>0</v>
      </c>
      <c r="J30" s="25" t="str">
        <f t="shared" si="1"/>
        <v>OK</v>
      </c>
      <c r="K30" s="43"/>
      <c r="L30" s="43"/>
      <c r="M30" s="43"/>
      <c r="N30" s="43"/>
      <c r="O30" s="43"/>
      <c r="P30" s="43"/>
      <c r="Q30" s="43"/>
      <c r="R30" s="43"/>
      <c r="S30" s="43"/>
      <c r="T30" s="43"/>
      <c r="U30" s="43"/>
      <c r="V30" s="43"/>
      <c r="W30" s="43"/>
      <c r="X30" s="43"/>
      <c r="Y30" s="43"/>
      <c r="Z30" s="43"/>
      <c r="AA30" s="43"/>
      <c r="AB30" s="43"/>
    </row>
    <row r="31" spans="1:28" ht="58">
      <c r="A31" s="237"/>
      <c r="B31" s="228"/>
      <c r="C31" s="54">
        <v>28</v>
      </c>
      <c r="D31" s="46" t="s">
        <v>62</v>
      </c>
      <c r="E31" s="68" t="s">
        <v>167</v>
      </c>
      <c r="F31" s="46" t="s">
        <v>232</v>
      </c>
      <c r="G31" s="72">
        <v>15.99</v>
      </c>
      <c r="H31" s="18">
        <v>15</v>
      </c>
      <c r="I31" s="40">
        <f t="shared" si="0"/>
        <v>15</v>
      </c>
      <c r="J31" s="25" t="str">
        <f t="shared" si="1"/>
        <v>OK</v>
      </c>
      <c r="K31" s="43"/>
      <c r="L31" s="43"/>
      <c r="M31" s="43"/>
      <c r="N31" s="43"/>
      <c r="O31" s="43"/>
      <c r="P31" s="43"/>
      <c r="Q31" s="43"/>
      <c r="R31" s="43"/>
      <c r="S31" s="43"/>
      <c r="T31" s="43"/>
      <c r="U31" s="43"/>
      <c r="V31" s="43"/>
      <c r="W31" s="43"/>
      <c r="X31" s="43"/>
      <c r="Y31" s="43"/>
      <c r="Z31" s="43"/>
      <c r="AA31" s="43"/>
      <c r="AB31" s="43"/>
    </row>
    <row r="32" spans="1:28" ht="87">
      <c r="A32" s="237"/>
      <c r="B32" s="224"/>
      <c r="C32" s="54">
        <v>29</v>
      </c>
      <c r="D32" s="46" t="s">
        <v>63</v>
      </c>
      <c r="E32" s="46" t="s">
        <v>168</v>
      </c>
      <c r="F32" s="46" t="s">
        <v>17</v>
      </c>
      <c r="G32" s="72">
        <v>4.9000000000000004</v>
      </c>
      <c r="H32" s="18"/>
      <c r="I32" s="40">
        <f t="shared" si="0"/>
        <v>0</v>
      </c>
      <c r="J32" s="25" t="str">
        <f t="shared" si="1"/>
        <v>OK</v>
      </c>
      <c r="K32" s="43"/>
      <c r="L32" s="43"/>
      <c r="M32" s="43"/>
      <c r="N32" s="43"/>
      <c r="O32" s="43"/>
      <c r="P32" s="43"/>
      <c r="Q32" s="43"/>
      <c r="R32" s="43"/>
      <c r="S32" s="43"/>
      <c r="T32" s="43"/>
      <c r="U32" s="43"/>
      <c r="V32" s="43"/>
      <c r="W32" s="43"/>
      <c r="X32" s="43"/>
      <c r="Y32" s="43"/>
      <c r="Z32" s="43"/>
      <c r="AA32" s="43"/>
      <c r="AB32" s="43"/>
    </row>
    <row r="33" spans="1:28" ht="58">
      <c r="A33" s="50">
        <v>10</v>
      </c>
      <c r="B33" s="58" t="s">
        <v>31</v>
      </c>
      <c r="C33" s="53">
        <v>30</v>
      </c>
      <c r="D33" s="47" t="s">
        <v>62</v>
      </c>
      <c r="E33" s="70" t="s">
        <v>169</v>
      </c>
      <c r="F33" s="47" t="s">
        <v>232</v>
      </c>
      <c r="G33" s="74">
        <v>5.64</v>
      </c>
      <c r="H33" s="18">
        <v>20</v>
      </c>
      <c r="I33" s="40">
        <f t="shared" si="0"/>
        <v>20</v>
      </c>
      <c r="J33" s="25" t="str">
        <f t="shared" si="1"/>
        <v>OK</v>
      </c>
      <c r="K33" s="43"/>
      <c r="L33" s="43"/>
      <c r="M33" s="43"/>
      <c r="N33" s="43"/>
      <c r="O33" s="43"/>
      <c r="P33" s="43"/>
      <c r="Q33" s="43"/>
      <c r="R33" s="43"/>
      <c r="S33" s="43"/>
      <c r="T33" s="43"/>
      <c r="U33" s="43"/>
      <c r="V33" s="43"/>
      <c r="W33" s="43"/>
      <c r="X33" s="43"/>
      <c r="Y33" s="43"/>
      <c r="Z33" s="43"/>
      <c r="AA33" s="43"/>
      <c r="AB33" s="43"/>
    </row>
    <row r="34" spans="1:28" ht="43.5">
      <c r="A34" s="238">
        <v>11</v>
      </c>
      <c r="B34" s="229" t="s">
        <v>27</v>
      </c>
      <c r="C34" s="51">
        <v>31</v>
      </c>
      <c r="D34" s="18" t="s">
        <v>64</v>
      </c>
      <c r="E34" s="18"/>
      <c r="F34" s="18" t="s">
        <v>17</v>
      </c>
      <c r="G34" s="73"/>
      <c r="H34" s="18"/>
      <c r="I34" s="40">
        <f t="shared" si="0"/>
        <v>0</v>
      </c>
      <c r="J34" s="25" t="str">
        <f t="shared" si="1"/>
        <v>OK</v>
      </c>
      <c r="K34" s="43"/>
      <c r="L34" s="43"/>
      <c r="M34" s="43"/>
      <c r="N34" s="43"/>
      <c r="O34" s="43"/>
      <c r="P34" s="43"/>
      <c r="Q34" s="43"/>
      <c r="R34" s="43"/>
      <c r="S34" s="43"/>
      <c r="T34" s="43"/>
      <c r="U34" s="43"/>
      <c r="V34" s="43"/>
      <c r="W34" s="43"/>
      <c r="X34" s="43"/>
      <c r="Y34" s="43"/>
      <c r="Z34" s="43"/>
      <c r="AA34" s="43"/>
      <c r="AB34" s="43"/>
    </row>
    <row r="35" spans="1:28" ht="23.5">
      <c r="A35" s="238"/>
      <c r="B35" s="236"/>
      <c r="C35" s="51">
        <v>32</v>
      </c>
      <c r="D35" s="18"/>
      <c r="E35" s="69"/>
      <c r="F35" s="18" t="s">
        <v>17</v>
      </c>
      <c r="G35" s="73"/>
      <c r="H35" s="18"/>
      <c r="I35" s="40">
        <f t="shared" si="0"/>
        <v>0</v>
      </c>
      <c r="J35" s="25" t="str">
        <f t="shared" si="1"/>
        <v>OK</v>
      </c>
      <c r="K35" s="43"/>
      <c r="L35" s="43"/>
      <c r="M35" s="43"/>
      <c r="N35" s="43"/>
      <c r="O35" s="43"/>
      <c r="P35" s="43"/>
      <c r="Q35" s="43"/>
      <c r="R35" s="43"/>
      <c r="S35" s="43"/>
      <c r="T35" s="43"/>
      <c r="U35" s="43"/>
      <c r="V35" s="43"/>
      <c r="W35" s="43"/>
      <c r="X35" s="43"/>
      <c r="Y35" s="43"/>
      <c r="Z35" s="43"/>
      <c r="AA35" s="43"/>
      <c r="AB35" s="43"/>
    </row>
    <row r="36" spans="1:28" ht="72.5">
      <c r="A36" s="238"/>
      <c r="B36" s="236"/>
      <c r="C36" s="51">
        <v>33</v>
      </c>
      <c r="D36" s="62" t="s">
        <v>65</v>
      </c>
      <c r="E36" s="69"/>
      <c r="F36" s="18" t="s">
        <v>233</v>
      </c>
      <c r="G36" s="73"/>
      <c r="H36" s="18"/>
      <c r="I36" s="40">
        <f t="shared" si="0"/>
        <v>0</v>
      </c>
      <c r="J36" s="25" t="str">
        <f t="shared" si="1"/>
        <v>OK</v>
      </c>
      <c r="K36" s="43"/>
      <c r="L36" s="43"/>
      <c r="M36" s="43"/>
      <c r="N36" s="43"/>
      <c r="O36" s="43"/>
      <c r="P36" s="43"/>
      <c r="Q36" s="43"/>
      <c r="R36" s="43"/>
      <c r="S36" s="43"/>
      <c r="T36" s="43"/>
      <c r="U36" s="43"/>
      <c r="V36" s="43"/>
      <c r="W36" s="43"/>
      <c r="X36" s="43"/>
      <c r="Y36" s="43"/>
      <c r="Z36" s="43"/>
      <c r="AA36" s="43"/>
      <c r="AB36" s="43"/>
    </row>
    <row r="37" spans="1:28" ht="72.5">
      <c r="A37" s="238"/>
      <c r="B37" s="236"/>
      <c r="C37" s="51">
        <v>34</v>
      </c>
      <c r="D37" s="62" t="s">
        <v>65</v>
      </c>
      <c r="E37" s="69"/>
      <c r="F37" s="18" t="s">
        <v>233</v>
      </c>
      <c r="G37" s="73"/>
      <c r="H37" s="18"/>
      <c r="I37" s="40">
        <f t="shared" si="0"/>
        <v>0</v>
      </c>
      <c r="J37" s="25" t="str">
        <f t="shared" si="1"/>
        <v>OK</v>
      </c>
      <c r="K37" s="43"/>
      <c r="L37" s="43"/>
      <c r="M37" s="43"/>
      <c r="N37" s="43"/>
      <c r="O37" s="43"/>
      <c r="P37" s="43"/>
      <c r="Q37" s="43"/>
      <c r="R37" s="43"/>
      <c r="S37" s="43"/>
      <c r="T37" s="43"/>
      <c r="U37" s="43"/>
      <c r="V37" s="43"/>
      <c r="W37" s="43"/>
      <c r="X37" s="43"/>
      <c r="Y37" s="43"/>
      <c r="Z37" s="43"/>
      <c r="AA37" s="43"/>
      <c r="AB37" s="43"/>
    </row>
    <row r="38" spans="1:28" ht="58">
      <c r="A38" s="238"/>
      <c r="B38" s="236"/>
      <c r="C38" s="51">
        <v>35</v>
      </c>
      <c r="D38" s="62" t="s">
        <v>65</v>
      </c>
      <c r="E38" s="69"/>
      <c r="F38" s="18" t="s">
        <v>234</v>
      </c>
      <c r="G38" s="73"/>
      <c r="H38" s="18"/>
      <c r="I38" s="40">
        <f t="shared" si="0"/>
        <v>0</v>
      </c>
      <c r="J38" s="25" t="str">
        <f t="shared" si="1"/>
        <v>OK</v>
      </c>
      <c r="K38" s="43"/>
      <c r="L38" s="43"/>
      <c r="M38" s="43"/>
      <c r="N38" s="43"/>
      <c r="O38" s="43"/>
      <c r="P38" s="43"/>
      <c r="Q38" s="43"/>
      <c r="R38" s="43"/>
      <c r="S38" s="43"/>
      <c r="T38" s="43"/>
      <c r="U38" s="43"/>
      <c r="V38" s="43"/>
      <c r="W38" s="43"/>
      <c r="X38" s="43"/>
      <c r="Y38" s="43"/>
      <c r="Z38" s="43"/>
      <c r="AA38" s="43"/>
      <c r="AB38" s="43"/>
    </row>
    <row r="39" spans="1:28" ht="58">
      <c r="A39" s="238"/>
      <c r="B39" s="236"/>
      <c r="C39" s="51">
        <v>36</v>
      </c>
      <c r="D39" s="62" t="s">
        <v>66</v>
      </c>
      <c r="E39" s="18"/>
      <c r="F39" s="18" t="s">
        <v>234</v>
      </c>
      <c r="G39" s="73"/>
      <c r="H39" s="18"/>
      <c r="I39" s="40">
        <f t="shared" si="0"/>
        <v>0</v>
      </c>
      <c r="J39" s="25" t="str">
        <f t="shared" si="1"/>
        <v>OK</v>
      </c>
      <c r="K39" s="43"/>
      <c r="L39" s="43"/>
      <c r="M39" s="43"/>
      <c r="N39" s="43"/>
      <c r="O39" s="43"/>
      <c r="P39" s="43"/>
      <c r="Q39" s="43"/>
      <c r="R39" s="43"/>
      <c r="S39" s="43"/>
      <c r="T39" s="43"/>
      <c r="U39" s="43"/>
      <c r="V39" s="43"/>
      <c r="W39" s="43"/>
      <c r="X39" s="43"/>
      <c r="Y39" s="43"/>
      <c r="Z39" s="43"/>
      <c r="AA39" s="43"/>
      <c r="AB39" s="43"/>
    </row>
    <row r="40" spans="1:28" ht="58">
      <c r="A40" s="238"/>
      <c r="B40" s="236"/>
      <c r="C40" s="51">
        <v>37</v>
      </c>
      <c r="D40" s="62" t="s">
        <v>66</v>
      </c>
      <c r="E40" s="18"/>
      <c r="F40" s="18" t="s">
        <v>234</v>
      </c>
      <c r="G40" s="73"/>
      <c r="H40" s="18"/>
      <c r="I40" s="40">
        <f t="shared" si="0"/>
        <v>0</v>
      </c>
      <c r="J40" s="25" t="str">
        <f t="shared" si="1"/>
        <v>OK</v>
      </c>
      <c r="K40" s="43"/>
      <c r="L40" s="43"/>
      <c r="M40" s="43"/>
      <c r="N40" s="43"/>
      <c r="O40" s="43"/>
      <c r="P40" s="43"/>
      <c r="Q40" s="43"/>
      <c r="R40" s="43"/>
      <c r="S40" s="43"/>
      <c r="T40" s="43"/>
      <c r="U40" s="43"/>
      <c r="V40" s="43"/>
      <c r="W40" s="43"/>
      <c r="X40" s="43"/>
      <c r="Y40" s="43"/>
      <c r="Z40" s="43"/>
      <c r="AA40" s="43"/>
      <c r="AB40" s="43"/>
    </row>
    <row r="41" spans="1:28" ht="58">
      <c r="A41" s="238"/>
      <c r="B41" s="236"/>
      <c r="C41" s="51">
        <v>38</v>
      </c>
      <c r="D41" s="62" t="s">
        <v>66</v>
      </c>
      <c r="E41" s="18"/>
      <c r="F41" s="18" t="s">
        <v>234</v>
      </c>
      <c r="G41" s="73"/>
      <c r="H41" s="18"/>
      <c r="I41" s="40">
        <f t="shared" si="0"/>
        <v>0</v>
      </c>
      <c r="J41" s="25" t="str">
        <f t="shared" si="1"/>
        <v>OK</v>
      </c>
      <c r="K41" s="43"/>
      <c r="L41" s="43"/>
      <c r="M41" s="43"/>
      <c r="N41" s="43"/>
      <c r="O41" s="43"/>
      <c r="P41" s="43"/>
      <c r="Q41" s="43"/>
      <c r="R41" s="43"/>
      <c r="S41" s="43"/>
      <c r="T41" s="43"/>
      <c r="U41" s="43"/>
      <c r="V41" s="43"/>
      <c r="W41" s="43"/>
      <c r="X41" s="43"/>
      <c r="Y41" s="43"/>
      <c r="Z41" s="43"/>
      <c r="AA41" s="43"/>
      <c r="AB41" s="43"/>
    </row>
    <row r="42" spans="1:28" ht="58">
      <c r="A42" s="238"/>
      <c r="B42" s="236"/>
      <c r="C42" s="51">
        <v>39</v>
      </c>
      <c r="D42" s="62" t="s">
        <v>66</v>
      </c>
      <c r="E42" s="18"/>
      <c r="F42" s="18" t="s">
        <v>234</v>
      </c>
      <c r="G42" s="73"/>
      <c r="H42" s="18"/>
      <c r="I42" s="40">
        <f t="shared" si="0"/>
        <v>0</v>
      </c>
      <c r="J42" s="25" t="str">
        <f t="shared" si="1"/>
        <v>OK</v>
      </c>
      <c r="K42" s="43"/>
      <c r="L42" s="43"/>
      <c r="M42" s="43"/>
      <c r="N42" s="43"/>
      <c r="O42" s="43"/>
      <c r="P42" s="43"/>
      <c r="Q42" s="43"/>
      <c r="R42" s="43"/>
      <c r="S42" s="43"/>
      <c r="T42" s="43"/>
      <c r="U42" s="43"/>
      <c r="V42" s="43"/>
      <c r="W42" s="43"/>
      <c r="X42" s="43"/>
      <c r="Y42" s="43"/>
      <c r="Z42" s="43"/>
      <c r="AA42" s="43"/>
      <c r="AB42" s="43"/>
    </row>
    <row r="43" spans="1:28" ht="58">
      <c r="A43" s="238"/>
      <c r="B43" s="236"/>
      <c r="C43" s="51">
        <v>40</v>
      </c>
      <c r="D43" s="62" t="s">
        <v>66</v>
      </c>
      <c r="E43" s="18"/>
      <c r="F43" s="18" t="s">
        <v>234</v>
      </c>
      <c r="G43" s="73"/>
      <c r="H43" s="18"/>
      <c r="I43" s="40">
        <f t="shared" si="0"/>
        <v>0</v>
      </c>
      <c r="J43" s="25" t="str">
        <f t="shared" si="1"/>
        <v>OK</v>
      </c>
      <c r="K43" s="43"/>
      <c r="L43" s="43"/>
      <c r="M43" s="43"/>
      <c r="N43" s="43"/>
      <c r="O43" s="43"/>
      <c r="P43" s="43"/>
      <c r="Q43" s="43"/>
      <c r="R43" s="43"/>
      <c r="S43" s="43"/>
      <c r="T43" s="43"/>
      <c r="U43" s="43"/>
      <c r="V43" s="43"/>
      <c r="W43" s="43"/>
      <c r="X43" s="43"/>
      <c r="Y43" s="43"/>
      <c r="Z43" s="43"/>
      <c r="AA43" s="43"/>
      <c r="AB43" s="43"/>
    </row>
    <row r="44" spans="1:28" ht="58">
      <c r="A44" s="238"/>
      <c r="B44" s="230"/>
      <c r="C44" s="51">
        <v>41</v>
      </c>
      <c r="D44" s="62" t="s">
        <v>67</v>
      </c>
      <c r="E44" s="18"/>
      <c r="F44" s="18" t="s">
        <v>235</v>
      </c>
      <c r="G44" s="73"/>
      <c r="H44" s="18"/>
      <c r="I44" s="40">
        <f t="shared" si="0"/>
        <v>0</v>
      </c>
      <c r="J44" s="25" t="str">
        <f t="shared" si="1"/>
        <v>OK</v>
      </c>
      <c r="K44" s="43"/>
      <c r="L44" s="43"/>
      <c r="M44" s="43"/>
      <c r="N44" s="43"/>
      <c r="O44" s="43"/>
      <c r="P44" s="43"/>
      <c r="Q44" s="43"/>
      <c r="R44" s="43"/>
      <c r="S44" s="43"/>
      <c r="T44" s="43"/>
      <c r="U44" s="43"/>
      <c r="V44" s="43"/>
      <c r="W44" s="43"/>
      <c r="X44" s="43"/>
      <c r="Y44" s="43"/>
      <c r="Z44" s="43"/>
      <c r="AA44" s="43"/>
      <c r="AB44" s="43"/>
    </row>
    <row r="45" spans="1:28" ht="58">
      <c r="A45" s="239">
        <v>12</v>
      </c>
      <c r="B45" s="225" t="s">
        <v>30</v>
      </c>
      <c r="C45" s="53">
        <v>42</v>
      </c>
      <c r="D45" s="47" t="s">
        <v>68</v>
      </c>
      <c r="E45" s="47" t="s">
        <v>170</v>
      </c>
      <c r="F45" s="47" t="s">
        <v>236</v>
      </c>
      <c r="G45" s="74">
        <v>28</v>
      </c>
      <c r="H45" s="18"/>
      <c r="I45" s="40">
        <f t="shared" si="0"/>
        <v>0</v>
      </c>
      <c r="J45" s="25" t="str">
        <f t="shared" si="1"/>
        <v>OK</v>
      </c>
      <c r="K45" s="43"/>
      <c r="L45" s="43"/>
      <c r="M45" s="43"/>
      <c r="N45" s="43"/>
      <c r="O45" s="43"/>
      <c r="P45" s="43"/>
      <c r="Q45" s="43"/>
      <c r="R45" s="43"/>
      <c r="S45" s="43"/>
      <c r="T45" s="43"/>
      <c r="U45" s="43"/>
      <c r="V45" s="43"/>
      <c r="W45" s="43"/>
      <c r="X45" s="43"/>
      <c r="Y45" s="43"/>
      <c r="Z45" s="43"/>
      <c r="AA45" s="43"/>
      <c r="AB45" s="43"/>
    </row>
    <row r="46" spans="1:28" ht="58">
      <c r="A46" s="239"/>
      <c r="B46" s="226"/>
      <c r="C46" s="53">
        <v>43</v>
      </c>
      <c r="D46" s="47" t="s">
        <v>69</v>
      </c>
      <c r="E46" s="47" t="s">
        <v>171</v>
      </c>
      <c r="F46" s="47" t="s">
        <v>236</v>
      </c>
      <c r="G46" s="74">
        <v>28.14</v>
      </c>
      <c r="H46" s="18"/>
      <c r="I46" s="40">
        <f t="shared" si="0"/>
        <v>0</v>
      </c>
      <c r="J46" s="25" t="str">
        <f t="shared" si="1"/>
        <v>OK</v>
      </c>
      <c r="K46" s="43"/>
      <c r="L46" s="43"/>
      <c r="M46" s="43"/>
      <c r="N46" s="43"/>
      <c r="O46" s="43"/>
      <c r="P46" s="43"/>
      <c r="Q46" s="43"/>
      <c r="R46" s="43"/>
      <c r="S46" s="43"/>
      <c r="T46" s="43"/>
      <c r="U46" s="43"/>
      <c r="V46" s="43"/>
      <c r="W46" s="43"/>
      <c r="X46" s="43"/>
      <c r="Y46" s="43"/>
      <c r="Z46" s="43"/>
      <c r="AA46" s="43"/>
      <c r="AB46" s="43"/>
    </row>
    <row r="47" spans="1:28" ht="58">
      <c r="A47" s="239"/>
      <c r="B47" s="226"/>
      <c r="C47" s="53">
        <v>44</v>
      </c>
      <c r="D47" s="63" t="s">
        <v>70</v>
      </c>
      <c r="E47" s="47" t="s">
        <v>172</v>
      </c>
      <c r="F47" s="47" t="s">
        <v>236</v>
      </c>
      <c r="G47" s="74">
        <v>19</v>
      </c>
      <c r="H47" s="18"/>
      <c r="I47" s="40">
        <f t="shared" si="0"/>
        <v>0</v>
      </c>
      <c r="J47" s="25" t="str">
        <f t="shared" si="1"/>
        <v>OK</v>
      </c>
      <c r="K47" s="43"/>
      <c r="L47" s="43"/>
      <c r="M47" s="43"/>
      <c r="N47" s="43"/>
      <c r="O47" s="43"/>
      <c r="P47" s="43"/>
      <c r="Q47" s="43"/>
      <c r="R47" s="43"/>
      <c r="S47" s="43"/>
      <c r="T47" s="43"/>
      <c r="U47" s="43"/>
      <c r="V47" s="43"/>
      <c r="W47" s="43"/>
      <c r="X47" s="43"/>
      <c r="Y47" s="43"/>
      <c r="Z47" s="43"/>
      <c r="AA47" s="43"/>
      <c r="AB47" s="43"/>
    </row>
    <row r="48" spans="1:28" ht="58">
      <c r="A48" s="239"/>
      <c r="B48" s="227"/>
      <c r="C48" s="53">
        <v>45</v>
      </c>
      <c r="D48" s="63" t="s">
        <v>70</v>
      </c>
      <c r="E48" s="47" t="s">
        <v>173</v>
      </c>
      <c r="F48" s="47" t="s">
        <v>236</v>
      </c>
      <c r="G48" s="74">
        <v>19</v>
      </c>
      <c r="H48" s="18"/>
      <c r="I48" s="40">
        <f t="shared" si="0"/>
        <v>0</v>
      </c>
      <c r="J48" s="25" t="str">
        <f t="shared" si="1"/>
        <v>OK</v>
      </c>
      <c r="K48" s="43"/>
      <c r="L48" s="43"/>
      <c r="M48" s="43"/>
      <c r="N48" s="43"/>
      <c r="O48" s="43"/>
      <c r="P48" s="43"/>
      <c r="Q48" s="43"/>
      <c r="R48" s="43"/>
      <c r="S48" s="43"/>
      <c r="T48" s="43"/>
      <c r="U48" s="43"/>
      <c r="V48" s="43"/>
      <c r="W48" s="43"/>
      <c r="X48" s="43"/>
      <c r="Y48" s="43"/>
      <c r="Z48" s="43"/>
      <c r="AA48" s="43"/>
      <c r="AB48" s="43"/>
    </row>
    <row r="49" spans="1:28" ht="58">
      <c r="A49" s="237">
        <v>13</v>
      </c>
      <c r="B49" s="223" t="s">
        <v>30</v>
      </c>
      <c r="C49" s="54">
        <v>46</v>
      </c>
      <c r="D49" s="46" t="s">
        <v>71</v>
      </c>
      <c r="E49" s="46" t="s">
        <v>174</v>
      </c>
      <c r="F49" s="46" t="s">
        <v>236</v>
      </c>
      <c r="G49" s="72">
        <v>15.41</v>
      </c>
      <c r="H49" s="18"/>
      <c r="I49" s="40">
        <f t="shared" si="0"/>
        <v>0</v>
      </c>
      <c r="J49" s="25" t="str">
        <f t="shared" si="1"/>
        <v>OK</v>
      </c>
      <c r="K49" s="43"/>
      <c r="L49" s="43"/>
      <c r="M49" s="43"/>
      <c r="N49" s="43"/>
      <c r="O49" s="43"/>
      <c r="P49" s="43"/>
      <c r="Q49" s="43"/>
      <c r="R49" s="43"/>
      <c r="S49" s="43"/>
      <c r="T49" s="43"/>
      <c r="U49" s="43"/>
      <c r="V49" s="43"/>
      <c r="W49" s="43"/>
      <c r="X49" s="43"/>
      <c r="Y49" s="43"/>
      <c r="Z49" s="43"/>
      <c r="AA49" s="43"/>
      <c r="AB49" s="43"/>
    </row>
    <row r="50" spans="1:28" ht="58">
      <c r="A50" s="237"/>
      <c r="B50" s="228"/>
      <c r="C50" s="54">
        <v>47</v>
      </c>
      <c r="D50" s="46" t="s">
        <v>72</v>
      </c>
      <c r="E50" s="46" t="s">
        <v>175</v>
      </c>
      <c r="F50" s="46" t="s">
        <v>236</v>
      </c>
      <c r="G50" s="72">
        <v>15.41</v>
      </c>
      <c r="H50" s="18"/>
      <c r="I50" s="40">
        <f t="shared" si="0"/>
        <v>0</v>
      </c>
      <c r="J50" s="25" t="str">
        <f t="shared" si="1"/>
        <v>OK</v>
      </c>
      <c r="K50" s="43"/>
      <c r="L50" s="43"/>
      <c r="M50" s="43"/>
      <c r="N50" s="43"/>
      <c r="O50" s="43"/>
      <c r="P50" s="43"/>
      <c r="Q50" s="43"/>
      <c r="R50" s="43"/>
      <c r="S50" s="43"/>
      <c r="T50" s="43"/>
      <c r="U50" s="43"/>
      <c r="V50" s="43"/>
      <c r="W50" s="43"/>
      <c r="X50" s="43"/>
      <c r="Y50" s="43"/>
      <c r="Z50" s="43"/>
      <c r="AA50" s="43"/>
      <c r="AB50" s="43"/>
    </row>
    <row r="51" spans="1:28" ht="58">
      <c r="A51" s="237"/>
      <c r="B51" s="228"/>
      <c r="C51" s="54">
        <v>48</v>
      </c>
      <c r="D51" s="46" t="s">
        <v>72</v>
      </c>
      <c r="E51" s="46" t="s">
        <v>175</v>
      </c>
      <c r="F51" s="46" t="s">
        <v>236</v>
      </c>
      <c r="G51" s="72">
        <v>15.41</v>
      </c>
      <c r="H51" s="18"/>
      <c r="I51" s="40">
        <f t="shared" si="0"/>
        <v>0</v>
      </c>
      <c r="J51" s="25" t="str">
        <f t="shared" si="1"/>
        <v>OK</v>
      </c>
      <c r="K51" s="43"/>
      <c r="L51" s="43"/>
      <c r="M51" s="43"/>
      <c r="N51" s="43"/>
      <c r="O51" s="43"/>
      <c r="P51" s="43"/>
      <c r="Q51" s="43"/>
      <c r="R51" s="43"/>
      <c r="S51" s="43"/>
      <c r="T51" s="43"/>
      <c r="U51" s="43"/>
      <c r="V51" s="43"/>
      <c r="W51" s="43"/>
      <c r="X51" s="43"/>
      <c r="Y51" s="43"/>
      <c r="Z51" s="43"/>
      <c r="AA51" s="43"/>
      <c r="AB51" s="43"/>
    </row>
    <row r="52" spans="1:28" ht="43.5">
      <c r="A52" s="237"/>
      <c r="B52" s="224"/>
      <c r="C52" s="54">
        <v>49</v>
      </c>
      <c r="D52" s="46" t="s">
        <v>73</v>
      </c>
      <c r="E52" s="46" t="s">
        <v>176</v>
      </c>
      <c r="F52" s="46" t="s">
        <v>237</v>
      </c>
      <c r="G52" s="72">
        <v>1.29</v>
      </c>
      <c r="H52" s="18"/>
      <c r="I52" s="40">
        <f t="shared" si="0"/>
        <v>0</v>
      </c>
      <c r="J52" s="25" t="str">
        <f t="shared" si="1"/>
        <v>OK</v>
      </c>
      <c r="K52" s="43"/>
      <c r="L52" s="43"/>
      <c r="M52" s="43"/>
      <c r="N52" s="43"/>
      <c r="O52" s="43"/>
      <c r="P52" s="43"/>
      <c r="Q52" s="43"/>
      <c r="R52" s="43"/>
      <c r="S52" s="43"/>
      <c r="T52" s="43"/>
      <c r="U52" s="43"/>
      <c r="V52" s="43"/>
      <c r="W52" s="43"/>
      <c r="X52" s="43"/>
      <c r="Y52" s="43"/>
      <c r="Z52" s="43"/>
      <c r="AA52" s="43"/>
      <c r="AB52" s="43"/>
    </row>
    <row r="53" spans="1:28" ht="43.5">
      <c r="A53" s="239">
        <v>14</v>
      </c>
      <c r="B53" s="225" t="s">
        <v>32</v>
      </c>
      <c r="C53" s="53">
        <v>50</v>
      </c>
      <c r="D53" s="35" t="s">
        <v>74</v>
      </c>
      <c r="E53" s="47" t="s">
        <v>177</v>
      </c>
      <c r="F53" s="47" t="s">
        <v>237</v>
      </c>
      <c r="G53" s="74">
        <v>2.91</v>
      </c>
      <c r="H53" s="18"/>
      <c r="I53" s="40">
        <f t="shared" si="0"/>
        <v>0</v>
      </c>
      <c r="J53" s="25" t="str">
        <f t="shared" si="1"/>
        <v>OK</v>
      </c>
      <c r="K53" s="43"/>
      <c r="L53" s="43"/>
      <c r="M53" s="43"/>
      <c r="N53" s="43"/>
      <c r="O53" s="43"/>
      <c r="P53" s="43"/>
      <c r="Q53" s="43"/>
      <c r="R53" s="43"/>
      <c r="S53" s="43"/>
      <c r="T53" s="43"/>
      <c r="U53" s="43"/>
      <c r="V53" s="43"/>
      <c r="W53" s="43"/>
      <c r="X53" s="43"/>
      <c r="Y53" s="43"/>
      <c r="Z53" s="43"/>
      <c r="AA53" s="43"/>
      <c r="AB53" s="43"/>
    </row>
    <row r="54" spans="1:28" ht="43.5">
      <c r="A54" s="239"/>
      <c r="B54" s="227"/>
      <c r="C54" s="53">
        <v>51</v>
      </c>
      <c r="D54" s="35" t="s">
        <v>75</v>
      </c>
      <c r="E54" s="47" t="s">
        <v>177</v>
      </c>
      <c r="F54" s="47" t="s">
        <v>237</v>
      </c>
      <c r="G54" s="74">
        <v>5.83</v>
      </c>
      <c r="H54" s="18"/>
      <c r="I54" s="40">
        <f t="shared" si="0"/>
        <v>0</v>
      </c>
      <c r="J54" s="25" t="str">
        <f t="shared" si="1"/>
        <v>OK</v>
      </c>
      <c r="K54" s="43"/>
      <c r="L54" s="43"/>
      <c r="M54" s="43"/>
      <c r="N54" s="43"/>
      <c r="O54" s="43"/>
      <c r="P54" s="43"/>
      <c r="Q54" s="43"/>
      <c r="R54" s="43"/>
      <c r="S54" s="43"/>
      <c r="T54" s="43"/>
      <c r="U54" s="43"/>
      <c r="V54" s="43"/>
      <c r="W54" s="43"/>
      <c r="X54" s="43"/>
      <c r="Y54" s="43"/>
      <c r="Z54" s="43"/>
      <c r="AA54" s="43"/>
      <c r="AB54" s="43"/>
    </row>
    <row r="55" spans="1:28" ht="43.5">
      <c r="A55" s="237">
        <v>15</v>
      </c>
      <c r="B55" s="223" t="s">
        <v>28</v>
      </c>
      <c r="C55" s="54">
        <v>52</v>
      </c>
      <c r="D55" s="61" t="s">
        <v>76</v>
      </c>
      <c r="E55" s="46" t="s">
        <v>178</v>
      </c>
      <c r="F55" s="46" t="s">
        <v>237</v>
      </c>
      <c r="G55" s="72">
        <v>47.83</v>
      </c>
      <c r="H55" s="18"/>
      <c r="I55" s="40">
        <f t="shared" si="0"/>
        <v>0</v>
      </c>
      <c r="J55" s="25" t="str">
        <f t="shared" si="1"/>
        <v>OK</v>
      </c>
      <c r="K55" s="43"/>
      <c r="L55" s="43"/>
      <c r="M55" s="43"/>
      <c r="N55" s="43"/>
      <c r="O55" s="43"/>
      <c r="P55" s="43"/>
      <c r="Q55" s="43"/>
      <c r="R55" s="43"/>
      <c r="S55" s="43"/>
      <c r="T55" s="43"/>
      <c r="U55" s="43"/>
      <c r="V55" s="43"/>
      <c r="W55" s="43"/>
      <c r="X55" s="43"/>
      <c r="Y55" s="43"/>
      <c r="Z55" s="43"/>
      <c r="AA55" s="43"/>
      <c r="AB55" s="43"/>
    </row>
    <row r="56" spans="1:28" ht="43.5">
      <c r="A56" s="237"/>
      <c r="B56" s="228"/>
      <c r="C56" s="54">
        <v>53</v>
      </c>
      <c r="D56" s="61" t="s">
        <v>77</v>
      </c>
      <c r="E56" s="46" t="s">
        <v>179</v>
      </c>
      <c r="F56" s="46" t="s">
        <v>237</v>
      </c>
      <c r="G56" s="72">
        <v>15.94</v>
      </c>
      <c r="H56" s="18"/>
      <c r="I56" s="40">
        <f t="shared" si="0"/>
        <v>0</v>
      </c>
      <c r="J56" s="25" t="str">
        <f t="shared" si="1"/>
        <v>OK</v>
      </c>
      <c r="K56" s="43"/>
      <c r="L56" s="43"/>
      <c r="M56" s="43"/>
      <c r="N56" s="43"/>
      <c r="O56" s="43"/>
      <c r="P56" s="43"/>
      <c r="Q56" s="43"/>
      <c r="R56" s="43"/>
      <c r="S56" s="43"/>
      <c r="T56" s="43"/>
      <c r="U56" s="43"/>
      <c r="V56" s="43"/>
      <c r="W56" s="43"/>
      <c r="X56" s="43"/>
      <c r="Y56" s="43"/>
      <c r="Z56" s="43"/>
      <c r="AA56" s="43"/>
      <c r="AB56" s="43"/>
    </row>
    <row r="57" spans="1:28" ht="43.5">
      <c r="A57" s="237"/>
      <c r="B57" s="228"/>
      <c r="C57" s="54">
        <v>54</v>
      </c>
      <c r="D57" s="61" t="s">
        <v>78</v>
      </c>
      <c r="E57" s="46" t="s">
        <v>180</v>
      </c>
      <c r="F57" s="46" t="s">
        <v>237</v>
      </c>
      <c r="G57" s="72">
        <v>25.51</v>
      </c>
      <c r="H57" s="18"/>
      <c r="I57" s="40">
        <f t="shared" si="0"/>
        <v>0</v>
      </c>
      <c r="J57" s="25" t="str">
        <f t="shared" si="1"/>
        <v>OK</v>
      </c>
      <c r="K57" s="43"/>
      <c r="L57" s="43"/>
      <c r="M57" s="43"/>
      <c r="N57" s="43"/>
      <c r="O57" s="43"/>
      <c r="P57" s="43"/>
      <c r="Q57" s="43"/>
      <c r="R57" s="43"/>
      <c r="S57" s="43"/>
      <c r="T57" s="43"/>
      <c r="U57" s="43"/>
      <c r="V57" s="43"/>
      <c r="W57" s="43"/>
      <c r="X57" s="43"/>
      <c r="Y57" s="43"/>
      <c r="Z57" s="43"/>
      <c r="AA57" s="43"/>
      <c r="AB57" s="43"/>
    </row>
    <row r="58" spans="1:28" ht="29">
      <c r="A58" s="237"/>
      <c r="B58" s="224"/>
      <c r="C58" s="54">
        <v>55</v>
      </c>
      <c r="D58" s="61" t="s">
        <v>79</v>
      </c>
      <c r="E58" s="46" t="s">
        <v>181</v>
      </c>
      <c r="F58" s="46"/>
      <c r="G58" s="72">
        <v>44.64</v>
      </c>
      <c r="H58" s="18"/>
      <c r="I58" s="40">
        <f t="shared" si="0"/>
        <v>0</v>
      </c>
      <c r="J58" s="25" t="str">
        <f t="shared" si="1"/>
        <v>OK</v>
      </c>
      <c r="K58" s="43"/>
      <c r="L58" s="43"/>
      <c r="M58" s="43"/>
      <c r="N58" s="43"/>
      <c r="O58" s="43"/>
      <c r="P58" s="43"/>
      <c r="Q58" s="43"/>
      <c r="R58" s="43"/>
      <c r="S58" s="43"/>
      <c r="T58" s="43"/>
      <c r="U58" s="43"/>
      <c r="V58" s="43"/>
      <c r="W58" s="43"/>
      <c r="X58" s="43"/>
      <c r="Y58" s="43"/>
      <c r="Z58" s="43"/>
      <c r="AA58" s="43"/>
      <c r="AB58" s="43"/>
    </row>
    <row r="59" spans="1:28" ht="43.5">
      <c r="A59" s="240">
        <v>16</v>
      </c>
      <c r="B59" s="225" t="s">
        <v>32</v>
      </c>
      <c r="C59" s="53">
        <v>56</v>
      </c>
      <c r="D59" s="35" t="s">
        <v>80</v>
      </c>
      <c r="E59" s="47" t="s">
        <v>177</v>
      </c>
      <c r="F59" s="47" t="s">
        <v>237</v>
      </c>
      <c r="G59" s="74">
        <v>3.4</v>
      </c>
      <c r="H59" s="18"/>
      <c r="I59" s="40">
        <f t="shared" si="0"/>
        <v>0</v>
      </c>
      <c r="J59" s="25" t="str">
        <f t="shared" si="1"/>
        <v>OK</v>
      </c>
      <c r="K59" s="43"/>
      <c r="L59" s="43"/>
      <c r="M59" s="43"/>
      <c r="N59" s="43"/>
      <c r="O59" s="43"/>
      <c r="P59" s="43"/>
      <c r="Q59" s="43"/>
      <c r="R59" s="43"/>
      <c r="S59" s="43"/>
      <c r="T59" s="43"/>
      <c r="U59" s="43"/>
      <c r="V59" s="43"/>
      <c r="W59" s="43"/>
      <c r="X59" s="43"/>
      <c r="Y59" s="43"/>
      <c r="Z59" s="43"/>
      <c r="AA59" s="43"/>
      <c r="AB59" s="43"/>
    </row>
    <row r="60" spans="1:28" ht="43.5">
      <c r="A60" s="241"/>
      <c r="B60" s="226"/>
      <c r="C60" s="53">
        <v>57</v>
      </c>
      <c r="D60" s="35" t="s">
        <v>81</v>
      </c>
      <c r="E60" s="47" t="s">
        <v>177</v>
      </c>
      <c r="F60" s="47" t="s">
        <v>237</v>
      </c>
      <c r="G60" s="74">
        <v>34.049999999999997</v>
      </c>
      <c r="H60" s="18"/>
      <c r="I60" s="40">
        <f t="shared" si="0"/>
        <v>0</v>
      </c>
      <c r="J60" s="25" t="str">
        <f t="shared" si="1"/>
        <v>OK</v>
      </c>
      <c r="K60" s="43"/>
      <c r="L60" s="43"/>
      <c r="M60" s="43"/>
      <c r="N60" s="43"/>
      <c r="O60" s="43"/>
      <c r="P60" s="43"/>
      <c r="Q60" s="43"/>
      <c r="R60" s="43"/>
      <c r="S60" s="43"/>
      <c r="T60" s="43"/>
      <c r="U60" s="43"/>
      <c r="V60" s="43"/>
      <c r="W60" s="43"/>
      <c r="X60" s="43"/>
      <c r="Y60" s="43"/>
      <c r="Z60" s="43"/>
      <c r="AA60" s="43"/>
      <c r="AB60" s="43"/>
    </row>
    <row r="61" spans="1:28" ht="43.5">
      <c r="A61" s="242"/>
      <c r="B61" s="227"/>
      <c r="C61" s="53">
        <v>58</v>
      </c>
      <c r="D61" s="35" t="s">
        <v>82</v>
      </c>
      <c r="E61" s="35" t="s">
        <v>177</v>
      </c>
      <c r="F61" s="47" t="s">
        <v>238</v>
      </c>
      <c r="G61" s="74">
        <v>51.07</v>
      </c>
      <c r="H61" s="18"/>
      <c r="I61" s="40">
        <f t="shared" si="0"/>
        <v>0</v>
      </c>
      <c r="J61" s="25" t="str">
        <f t="shared" si="1"/>
        <v>OK</v>
      </c>
      <c r="K61" s="43"/>
      <c r="L61" s="43"/>
      <c r="M61" s="43"/>
      <c r="N61" s="43"/>
      <c r="O61" s="43"/>
      <c r="P61" s="43"/>
      <c r="Q61" s="43"/>
      <c r="R61" s="43"/>
      <c r="S61" s="43"/>
      <c r="T61" s="43"/>
      <c r="U61" s="43"/>
      <c r="V61" s="43"/>
      <c r="W61" s="43"/>
      <c r="X61" s="43"/>
      <c r="Y61" s="43"/>
      <c r="Z61" s="43"/>
      <c r="AA61" s="43"/>
      <c r="AB61" s="43"/>
    </row>
    <row r="62" spans="1:28" ht="43.5">
      <c r="A62" s="238">
        <v>17</v>
      </c>
      <c r="B62" s="229" t="s">
        <v>27</v>
      </c>
      <c r="C62" s="51">
        <v>59</v>
      </c>
      <c r="D62" s="62" t="s">
        <v>83</v>
      </c>
      <c r="E62" s="18" t="s">
        <v>182</v>
      </c>
      <c r="F62" s="18" t="s">
        <v>237</v>
      </c>
      <c r="G62" s="73"/>
      <c r="H62" s="18"/>
      <c r="I62" s="40">
        <f t="shared" si="0"/>
        <v>0</v>
      </c>
      <c r="J62" s="25" t="str">
        <f t="shared" si="1"/>
        <v>OK</v>
      </c>
      <c r="K62" s="43"/>
      <c r="L62" s="43"/>
      <c r="M62" s="43"/>
      <c r="N62" s="43"/>
      <c r="O62" s="43"/>
      <c r="P62" s="43"/>
      <c r="Q62" s="43"/>
      <c r="R62" s="43"/>
      <c r="S62" s="43"/>
      <c r="T62" s="43"/>
      <c r="U62" s="43"/>
      <c r="V62" s="43"/>
      <c r="W62" s="43"/>
      <c r="X62" s="43"/>
      <c r="Y62" s="43"/>
      <c r="Z62" s="43"/>
      <c r="AA62" s="43"/>
      <c r="AB62" s="43"/>
    </row>
    <row r="63" spans="1:28" ht="43.5">
      <c r="A63" s="238"/>
      <c r="B63" s="236"/>
      <c r="C63" s="51">
        <v>60</v>
      </c>
      <c r="D63" s="62" t="s">
        <v>83</v>
      </c>
      <c r="E63" s="18" t="s">
        <v>183</v>
      </c>
      <c r="F63" s="18" t="s">
        <v>237</v>
      </c>
      <c r="G63" s="73"/>
      <c r="H63" s="18"/>
      <c r="I63" s="40">
        <f t="shared" si="0"/>
        <v>0</v>
      </c>
      <c r="J63" s="25" t="str">
        <f t="shared" si="1"/>
        <v>OK</v>
      </c>
      <c r="K63" s="43"/>
      <c r="L63" s="43"/>
      <c r="M63" s="43"/>
      <c r="N63" s="43"/>
      <c r="O63" s="43"/>
      <c r="P63" s="43"/>
      <c r="Q63" s="43"/>
      <c r="R63" s="43"/>
      <c r="S63" s="43"/>
      <c r="T63" s="43"/>
      <c r="U63" s="43"/>
      <c r="V63" s="43"/>
      <c r="W63" s="43"/>
      <c r="X63" s="43"/>
      <c r="Y63" s="43"/>
      <c r="Z63" s="43"/>
      <c r="AA63" s="43"/>
      <c r="AB63" s="43"/>
    </row>
    <row r="64" spans="1:28" ht="43.5">
      <c r="A64" s="238"/>
      <c r="B64" s="230"/>
      <c r="C64" s="51">
        <v>61</v>
      </c>
      <c r="D64" s="62" t="s">
        <v>83</v>
      </c>
      <c r="E64" s="18" t="s">
        <v>184</v>
      </c>
      <c r="F64" s="18" t="s">
        <v>237</v>
      </c>
      <c r="G64" s="73"/>
      <c r="H64" s="18"/>
      <c r="I64" s="40">
        <f t="shared" si="0"/>
        <v>0</v>
      </c>
      <c r="J64" s="25" t="str">
        <f t="shared" si="1"/>
        <v>OK</v>
      </c>
      <c r="K64" s="43"/>
      <c r="L64" s="43"/>
      <c r="M64" s="43"/>
      <c r="N64" s="43"/>
      <c r="O64" s="43"/>
      <c r="P64" s="43"/>
      <c r="Q64" s="43"/>
      <c r="R64" s="43"/>
      <c r="S64" s="43"/>
      <c r="T64" s="43"/>
      <c r="U64" s="43"/>
      <c r="V64" s="43"/>
      <c r="W64" s="43"/>
      <c r="X64" s="43"/>
      <c r="Y64" s="43"/>
      <c r="Z64" s="43"/>
      <c r="AA64" s="43"/>
      <c r="AB64" s="43"/>
    </row>
    <row r="65" spans="1:28" ht="43.5">
      <c r="A65" s="50">
        <v>18</v>
      </c>
      <c r="B65" s="59" t="s">
        <v>26</v>
      </c>
      <c r="C65" s="53">
        <v>62</v>
      </c>
      <c r="D65" s="35" t="s">
        <v>84</v>
      </c>
      <c r="E65" s="47" t="s">
        <v>185</v>
      </c>
      <c r="F65" s="47" t="s">
        <v>239</v>
      </c>
      <c r="G65" s="74">
        <v>35.130000000000003</v>
      </c>
      <c r="H65" s="18"/>
      <c r="I65" s="40">
        <f t="shared" si="0"/>
        <v>0</v>
      </c>
      <c r="J65" s="25" t="str">
        <f t="shared" si="1"/>
        <v>OK</v>
      </c>
      <c r="K65" s="43"/>
      <c r="L65" s="43"/>
      <c r="M65" s="43"/>
      <c r="N65" s="43"/>
      <c r="O65" s="43"/>
      <c r="P65" s="43"/>
      <c r="Q65" s="43"/>
      <c r="R65" s="43"/>
      <c r="S65" s="43"/>
      <c r="T65" s="43"/>
      <c r="U65" s="43"/>
      <c r="V65" s="43"/>
      <c r="W65" s="43"/>
      <c r="X65" s="43"/>
      <c r="Y65" s="43"/>
      <c r="Z65" s="43"/>
      <c r="AA65" s="43"/>
      <c r="AB65" s="43"/>
    </row>
    <row r="66" spans="1:28" ht="29">
      <c r="A66" s="237">
        <v>19</v>
      </c>
      <c r="B66" s="223" t="s">
        <v>32</v>
      </c>
      <c r="C66" s="54">
        <v>63</v>
      </c>
      <c r="D66" s="61" t="s">
        <v>85</v>
      </c>
      <c r="E66" s="46" t="s">
        <v>186</v>
      </c>
      <c r="F66" s="46" t="s">
        <v>5</v>
      </c>
      <c r="G66" s="72">
        <v>11.28</v>
      </c>
      <c r="H66" s="18"/>
      <c r="I66" s="40">
        <f t="shared" si="0"/>
        <v>0</v>
      </c>
      <c r="J66" s="25" t="str">
        <f t="shared" si="1"/>
        <v>OK</v>
      </c>
      <c r="K66" s="43"/>
      <c r="L66" s="43"/>
      <c r="M66" s="43"/>
      <c r="N66" s="43"/>
      <c r="O66" s="43"/>
      <c r="P66" s="43"/>
      <c r="Q66" s="43"/>
      <c r="R66" s="43"/>
      <c r="S66" s="43"/>
      <c r="T66" s="43"/>
      <c r="U66" s="43"/>
      <c r="V66" s="43"/>
      <c r="W66" s="43"/>
      <c r="X66" s="43"/>
      <c r="Y66" s="43"/>
      <c r="Z66" s="43"/>
      <c r="AA66" s="43"/>
      <c r="AB66" s="43"/>
    </row>
    <row r="67" spans="1:28" ht="29">
      <c r="A67" s="237"/>
      <c r="B67" s="228"/>
      <c r="C67" s="54">
        <v>64</v>
      </c>
      <c r="D67" s="61" t="s">
        <v>86</v>
      </c>
      <c r="E67" s="46" t="s">
        <v>186</v>
      </c>
      <c r="F67" s="46" t="s">
        <v>5</v>
      </c>
      <c r="G67" s="72">
        <v>11.28</v>
      </c>
      <c r="H67" s="18"/>
      <c r="I67" s="40">
        <f t="shared" si="0"/>
        <v>0</v>
      </c>
      <c r="J67" s="25" t="str">
        <f t="shared" si="1"/>
        <v>OK</v>
      </c>
      <c r="K67" s="43"/>
      <c r="L67" s="43"/>
      <c r="M67" s="43"/>
      <c r="N67" s="43"/>
      <c r="O67" s="43"/>
      <c r="P67" s="43"/>
      <c r="Q67" s="43"/>
      <c r="R67" s="43"/>
      <c r="S67" s="43"/>
      <c r="T67" s="43"/>
      <c r="U67" s="43"/>
      <c r="V67" s="43"/>
      <c r="W67" s="43"/>
      <c r="X67" s="43"/>
      <c r="Y67" s="43"/>
      <c r="Z67" s="43"/>
      <c r="AA67" s="43"/>
      <c r="AB67" s="43"/>
    </row>
    <row r="68" spans="1:28" ht="23.5">
      <c r="A68" s="237"/>
      <c r="B68" s="228"/>
      <c r="C68" s="54">
        <v>65</v>
      </c>
      <c r="D68" s="61" t="s">
        <v>87</v>
      </c>
      <c r="E68" s="46" t="s">
        <v>186</v>
      </c>
      <c r="F68" s="46" t="s">
        <v>5</v>
      </c>
      <c r="G68" s="72">
        <v>28.22</v>
      </c>
      <c r="H68" s="18"/>
      <c r="I68" s="40">
        <f t="shared" si="0"/>
        <v>0</v>
      </c>
      <c r="J68" s="25" t="str">
        <f t="shared" si="1"/>
        <v>OK</v>
      </c>
      <c r="K68" s="43"/>
      <c r="L68" s="43"/>
      <c r="M68" s="43"/>
      <c r="N68" s="43"/>
      <c r="O68" s="43"/>
      <c r="P68" s="43"/>
      <c r="Q68" s="43"/>
      <c r="R68" s="43"/>
      <c r="S68" s="43"/>
      <c r="T68" s="43"/>
      <c r="U68" s="43"/>
      <c r="V68" s="43"/>
      <c r="W68" s="43"/>
      <c r="X68" s="43"/>
      <c r="Y68" s="43"/>
      <c r="Z68" s="43"/>
      <c r="AA68" s="43"/>
      <c r="AB68" s="43"/>
    </row>
    <row r="69" spans="1:28" ht="23.5">
      <c r="A69" s="237"/>
      <c r="B69" s="228"/>
      <c r="C69" s="54">
        <v>66</v>
      </c>
      <c r="D69" s="61" t="s">
        <v>87</v>
      </c>
      <c r="E69" s="46" t="s">
        <v>186</v>
      </c>
      <c r="F69" s="46" t="s">
        <v>5</v>
      </c>
      <c r="G69" s="72">
        <v>28.22</v>
      </c>
      <c r="H69" s="18"/>
      <c r="I69" s="40">
        <f t="shared" ref="I69:I131" si="2">H69-(SUM(K69:AB69))</f>
        <v>0</v>
      </c>
      <c r="J69" s="25" t="str">
        <f t="shared" ref="J69:J132" si="3">IF(I69&lt;0,"ATENÇÃO","OK")</f>
        <v>OK</v>
      </c>
      <c r="K69" s="43"/>
      <c r="L69" s="43"/>
      <c r="M69" s="43"/>
      <c r="N69" s="43"/>
      <c r="O69" s="43"/>
      <c r="P69" s="43"/>
      <c r="Q69" s="43"/>
      <c r="R69" s="43"/>
      <c r="S69" s="43"/>
      <c r="T69" s="43"/>
      <c r="U69" s="43"/>
      <c r="V69" s="43"/>
      <c r="W69" s="43"/>
      <c r="X69" s="43"/>
      <c r="Y69" s="43"/>
      <c r="Z69" s="43"/>
      <c r="AA69" s="43"/>
      <c r="AB69" s="43"/>
    </row>
    <row r="70" spans="1:28" ht="23.5">
      <c r="A70" s="237"/>
      <c r="B70" s="224"/>
      <c r="C70" s="54">
        <v>67</v>
      </c>
      <c r="D70" s="61" t="s">
        <v>88</v>
      </c>
      <c r="E70" s="46" t="s">
        <v>186</v>
      </c>
      <c r="F70" s="46" t="s">
        <v>5</v>
      </c>
      <c r="G70" s="72">
        <v>14.11</v>
      </c>
      <c r="H70" s="18"/>
      <c r="I70" s="40">
        <f t="shared" si="2"/>
        <v>0</v>
      </c>
      <c r="J70" s="25" t="str">
        <f t="shared" si="3"/>
        <v>OK</v>
      </c>
      <c r="K70" s="43"/>
      <c r="L70" s="43"/>
      <c r="M70" s="43"/>
      <c r="N70" s="43"/>
      <c r="O70" s="43"/>
      <c r="P70" s="43"/>
      <c r="Q70" s="43"/>
      <c r="R70" s="43"/>
      <c r="S70" s="43"/>
      <c r="T70" s="43"/>
      <c r="U70" s="43"/>
      <c r="V70" s="43"/>
      <c r="W70" s="43"/>
      <c r="X70" s="43"/>
      <c r="Y70" s="43"/>
      <c r="Z70" s="43"/>
      <c r="AA70" s="43"/>
      <c r="AB70" s="43"/>
    </row>
    <row r="71" spans="1:28" ht="43.5">
      <c r="A71" s="239">
        <v>20</v>
      </c>
      <c r="B71" s="225" t="s">
        <v>33</v>
      </c>
      <c r="C71" s="53">
        <v>68</v>
      </c>
      <c r="D71" s="35" t="s">
        <v>89</v>
      </c>
      <c r="E71" s="47" t="s">
        <v>187</v>
      </c>
      <c r="F71" s="47" t="s">
        <v>237</v>
      </c>
      <c r="G71" s="74">
        <v>61.77</v>
      </c>
      <c r="H71" s="18"/>
      <c r="I71" s="40">
        <f t="shared" si="2"/>
        <v>0</v>
      </c>
      <c r="J71" s="25" t="str">
        <f t="shared" si="3"/>
        <v>OK</v>
      </c>
      <c r="K71" s="43"/>
      <c r="L71" s="43"/>
      <c r="M71" s="43"/>
      <c r="N71" s="43"/>
      <c r="O71" s="43"/>
      <c r="P71" s="43"/>
      <c r="Q71" s="43"/>
      <c r="R71" s="43"/>
      <c r="S71" s="43"/>
      <c r="T71" s="43"/>
      <c r="U71" s="43"/>
      <c r="V71" s="43"/>
      <c r="W71" s="43"/>
      <c r="X71" s="43"/>
      <c r="Y71" s="43"/>
      <c r="Z71" s="43"/>
      <c r="AA71" s="43"/>
      <c r="AB71" s="43"/>
    </row>
    <row r="72" spans="1:28" ht="43.5">
      <c r="A72" s="239"/>
      <c r="B72" s="226"/>
      <c r="C72" s="53">
        <v>69</v>
      </c>
      <c r="D72" s="35" t="s">
        <v>90</v>
      </c>
      <c r="E72" s="47" t="s">
        <v>188</v>
      </c>
      <c r="F72" s="47" t="s">
        <v>237</v>
      </c>
      <c r="G72" s="74">
        <v>42.55</v>
      </c>
      <c r="H72" s="18"/>
      <c r="I72" s="40">
        <f t="shared" si="2"/>
        <v>0</v>
      </c>
      <c r="J72" s="25" t="str">
        <f t="shared" si="3"/>
        <v>OK</v>
      </c>
      <c r="K72" s="43"/>
      <c r="L72" s="43"/>
      <c r="M72" s="43"/>
      <c r="N72" s="43"/>
      <c r="O72" s="43"/>
      <c r="P72" s="43"/>
      <c r="Q72" s="43"/>
      <c r="R72" s="43"/>
      <c r="S72" s="43"/>
      <c r="T72" s="43"/>
      <c r="U72" s="43"/>
      <c r="V72" s="43"/>
      <c r="W72" s="43"/>
      <c r="X72" s="43"/>
      <c r="Y72" s="43"/>
      <c r="Z72" s="43"/>
      <c r="AA72" s="43"/>
      <c r="AB72" s="43"/>
    </row>
    <row r="73" spans="1:28" ht="43.5">
      <c r="A73" s="239"/>
      <c r="B73" s="226"/>
      <c r="C73" s="53">
        <v>70</v>
      </c>
      <c r="D73" s="35" t="s">
        <v>91</v>
      </c>
      <c r="E73" s="47" t="s">
        <v>189</v>
      </c>
      <c r="F73" s="47" t="s">
        <v>237</v>
      </c>
      <c r="G73" s="74">
        <v>69.38</v>
      </c>
      <c r="H73" s="18"/>
      <c r="I73" s="40">
        <f t="shared" si="2"/>
        <v>0</v>
      </c>
      <c r="J73" s="25" t="str">
        <f t="shared" si="3"/>
        <v>OK</v>
      </c>
      <c r="K73" s="43"/>
      <c r="L73" s="43"/>
      <c r="M73" s="43"/>
      <c r="N73" s="43"/>
      <c r="O73" s="43"/>
      <c r="P73" s="43"/>
      <c r="Q73" s="43"/>
      <c r="R73" s="43"/>
      <c r="S73" s="43"/>
      <c r="T73" s="43"/>
      <c r="U73" s="43"/>
      <c r="V73" s="43"/>
      <c r="W73" s="43"/>
      <c r="X73" s="43"/>
      <c r="Y73" s="43"/>
      <c r="Z73" s="43"/>
      <c r="AA73" s="43"/>
      <c r="AB73" s="43"/>
    </row>
    <row r="74" spans="1:28" ht="43.5">
      <c r="A74" s="239"/>
      <c r="B74" s="227"/>
      <c r="C74" s="53">
        <v>71</v>
      </c>
      <c r="D74" s="35" t="s">
        <v>92</v>
      </c>
      <c r="E74" s="47" t="s">
        <v>190</v>
      </c>
      <c r="F74" s="47" t="s">
        <v>237</v>
      </c>
      <c r="G74" s="74">
        <v>61.85</v>
      </c>
      <c r="H74" s="18"/>
      <c r="I74" s="40">
        <f t="shared" si="2"/>
        <v>0</v>
      </c>
      <c r="J74" s="25" t="str">
        <f t="shared" si="3"/>
        <v>OK</v>
      </c>
      <c r="K74" s="43"/>
      <c r="L74" s="43"/>
      <c r="M74" s="43"/>
      <c r="N74" s="43"/>
      <c r="O74" s="43"/>
      <c r="P74" s="43"/>
      <c r="Q74" s="43"/>
      <c r="R74" s="43"/>
      <c r="S74" s="43"/>
      <c r="T74" s="43"/>
      <c r="U74" s="43"/>
      <c r="V74" s="43"/>
      <c r="W74" s="43"/>
      <c r="X74" s="43"/>
      <c r="Y74" s="43"/>
      <c r="Z74" s="43"/>
      <c r="AA74" s="43"/>
      <c r="AB74" s="43"/>
    </row>
    <row r="75" spans="1:28" ht="72.5">
      <c r="A75" s="51">
        <v>21</v>
      </c>
      <c r="B75" s="55" t="s">
        <v>27</v>
      </c>
      <c r="C75" s="51">
        <v>72</v>
      </c>
      <c r="D75" s="64" t="s">
        <v>93</v>
      </c>
      <c r="E75" s="18" t="s">
        <v>191</v>
      </c>
      <c r="F75" s="18" t="s">
        <v>240</v>
      </c>
      <c r="G75" s="73">
        <v>34</v>
      </c>
      <c r="H75" s="18"/>
      <c r="I75" s="40">
        <f t="shared" si="2"/>
        <v>0</v>
      </c>
      <c r="J75" s="25" t="str">
        <f t="shared" si="3"/>
        <v>OK</v>
      </c>
      <c r="K75" s="43"/>
      <c r="L75" s="43"/>
      <c r="M75" s="43"/>
      <c r="N75" s="43"/>
      <c r="O75" s="43"/>
      <c r="P75" s="43"/>
      <c r="Q75" s="43"/>
      <c r="R75" s="43"/>
      <c r="S75" s="43"/>
      <c r="T75" s="43"/>
      <c r="U75" s="43"/>
      <c r="V75" s="43"/>
      <c r="W75" s="43"/>
      <c r="X75" s="43"/>
      <c r="Y75" s="43"/>
      <c r="Z75" s="43"/>
      <c r="AA75" s="43"/>
      <c r="AB75" s="43"/>
    </row>
    <row r="76" spans="1:28" ht="43.5">
      <c r="A76" s="239">
        <v>22</v>
      </c>
      <c r="B76" s="225" t="s">
        <v>33</v>
      </c>
      <c r="C76" s="53">
        <v>73</v>
      </c>
      <c r="D76" s="35" t="s">
        <v>94</v>
      </c>
      <c r="E76" s="47" t="s">
        <v>192</v>
      </c>
      <c r="F76" s="47" t="s">
        <v>237</v>
      </c>
      <c r="G76" s="74">
        <v>29.45</v>
      </c>
      <c r="H76" s="18"/>
      <c r="I76" s="40">
        <f t="shared" si="2"/>
        <v>0</v>
      </c>
      <c r="J76" s="25" t="str">
        <f t="shared" si="3"/>
        <v>OK</v>
      </c>
      <c r="K76" s="43"/>
      <c r="L76" s="43"/>
      <c r="M76" s="43"/>
      <c r="N76" s="43"/>
      <c r="O76" s="43"/>
      <c r="P76" s="43"/>
      <c r="Q76" s="43"/>
      <c r="R76" s="43"/>
      <c r="S76" s="43"/>
      <c r="T76" s="43"/>
      <c r="U76" s="43"/>
      <c r="V76" s="43"/>
      <c r="W76" s="43"/>
      <c r="X76" s="43"/>
      <c r="Y76" s="43"/>
      <c r="Z76" s="43"/>
      <c r="AA76" s="43"/>
      <c r="AB76" s="43"/>
    </row>
    <row r="77" spans="1:28" ht="43.5">
      <c r="A77" s="239"/>
      <c r="B77" s="226"/>
      <c r="C77" s="53">
        <v>74</v>
      </c>
      <c r="D77" s="35" t="s">
        <v>95</v>
      </c>
      <c r="E77" s="47" t="s">
        <v>193</v>
      </c>
      <c r="F77" s="47" t="s">
        <v>237</v>
      </c>
      <c r="G77" s="74">
        <v>27.95</v>
      </c>
      <c r="H77" s="18"/>
      <c r="I77" s="40">
        <f t="shared" si="2"/>
        <v>0</v>
      </c>
      <c r="J77" s="25" t="str">
        <f t="shared" si="3"/>
        <v>OK</v>
      </c>
      <c r="K77" s="43"/>
      <c r="L77" s="43"/>
      <c r="M77" s="43"/>
      <c r="N77" s="43"/>
      <c r="O77" s="43"/>
      <c r="P77" s="43"/>
      <c r="Q77" s="43"/>
      <c r="R77" s="43"/>
      <c r="S77" s="43"/>
      <c r="T77" s="43"/>
      <c r="U77" s="43"/>
      <c r="V77" s="43"/>
      <c r="W77" s="43"/>
      <c r="X77" s="43"/>
      <c r="Y77" s="43"/>
      <c r="Z77" s="43"/>
      <c r="AA77" s="43"/>
      <c r="AB77" s="43"/>
    </row>
    <row r="78" spans="1:28" ht="23.5">
      <c r="A78" s="239"/>
      <c r="B78" s="226"/>
      <c r="C78" s="53">
        <v>75</v>
      </c>
      <c r="D78" s="35" t="s">
        <v>96</v>
      </c>
      <c r="E78" s="47" t="s">
        <v>194</v>
      </c>
      <c r="F78" s="47" t="s">
        <v>17</v>
      </c>
      <c r="G78" s="74">
        <v>41.45</v>
      </c>
      <c r="H78" s="18"/>
      <c r="I78" s="40">
        <f t="shared" si="2"/>
        <v>0</v>
      </c>
      <c r="J78" s="25" t="str">
        <f t="shared" si="3"/>
        <v>OK</v>
      </c>
      <c r="K78" s="43"/>
      <c r="L78" s="43"/>
      <c r="M78" s="43"/>
      <c r="N78" s="43"/>
      <c r="O78" s="43"/>
      <c r="P78" s="43"/>
      <c r="Q78" s="43"/>
      <c r="R78" s="43"/>
      <c r="S78" s="43"/>
      <c r="T78" s="43"/>
      <c r="U78" s="43"/>
      <c r="V78" s="43"/>
      <c r="W78" s="43"/>
      <c r="X78" s="43"/>
      <c r="Y78" s="43"/>
      <c r="Z78" s="43"/>
      <c r="AA78" s="43"/>
      <c r="AB78" s="43"/>
    </row>
    <row r="79" spans="1:28" ht="29">
      <c r="A79" s="239"/>
      <c r="B79" s="227"/>
      <c r="C79" s="53">
        <v>76</v>
      </c>
      <c r="D79" s="35" t="s">
        <v>97</v>
      </c>
      <c r="E79" s="47" t="s">
        <v>195</v>
      </c>
      <c r="F79" s="47" t="s">
        <v>17</v>
      </c>
      <c r="G79" s="74">
        <v>93.95</v>
      </c>
      <c r="H79" s="18"/>
      <c r="I79" s="40">
        <f t="shared" si="2"/>
        <v>0</v>
      </c>
      <c r="J79" s="25" t="str">
        <f t="shared" si="3"/>
        <v>OK</v>
      </c>
      <c r="K79" s="43"/>
      <c r="L79" s="43"/>
      <c r="M79" s="43"/>
      <c r="N79" s="43"/>
      <c r="O79" s="43"/>
      <c r="P79" s="43"/>
      <c r="Q79" s="43"/>
      <c r="R79" s="43"/>
      <c r="S79" s="43"/>
      <c r="T79" s="43"/>
      <c r="U79" s="43"/>
      <c r="V79" s="43"/>
      <c r="W79" s="43"/>
      <c r="X79" s="43"/>
      <c r="Y79" s="43"/>
      <c r="Z79" s="43"/>
      <c r="AA79" s="43"/>
      <c r="AB79" s="43"/>
    </row>
    <row r="80" spans="1:28" ht="43.5">
      <c r="A80" s="49">
        <v>23</v>
      </c>
      <c r="B80" s="56" t="s">
        <v>30</v>
      </c>
      <c r="C80" s="54">
        <v>77</v>
      </c>
      <c r="D80" s="61" t="s">
        <v>98</v>
      </c>
      <c r="E80" s="46" t="s">
        <v>196</v>
      </c>
      <c r="F80" s="46" t="s">
        <v>17</v>
      </c>
      <c r="G80" s="72">
        <v>13.27</v>
      </c>
      <c r="H80" s="18"/>
      <c r="I80" s="40">
        <f t="shared" si="2"/>
        <v>0</v>
      </c>
      <c r="J80" s="25" t="str">
        <f t="shared" si="3"/>
        <v>OK</v>
      </c>
      <c r="K80" s="43"/>
      <c r="L80" s="43"/>
      <c r="M80" s="43"/>
      <c r="N80" s="43"/>
      <c r="O80" s="43"/>
      <c r="P80" s="43"/>
      <c r="Q80" s="43"/>
      <c r="R80" s="43"/>
      <c r="S80" s="43"/>
      <c r="T80" s="43"/>
      <c r="U80" s="43"/>
      <c r="V80" s="43"/>
      <c r="W80" s="43"/>
      <c r="X80" s="43"/>
      <c r="Y80" s="43"/>
      <c r="Z80" s="43"/>
      <c r="AA80" s="43"/>
      <c r="AB80" s="43"/>
    </row>
    <row r="81" spans="1:28" ht="37">
      <c r="A81" s="50">
        <v>24</v>
      </c>
      <c r="B81" s="59" t="s">
        <v>34</v>
      </c>
      <c r="C81" s="53">
        <v>78</v>
      </c>
      <c r="D81" s="35" t="s">
        <v>99</v>
      </c>
      <c r="E81" s="47" t="s">
        <v>197</v>
      </c>
      <c r="F81" s="47" t="s">
        <v>17</v>
      </c>
      <c r="G81" s="74">
        <v>127.8</v>
      </c>
      <c r="H81" s="18"/>
      <c r="I81" s="40">
        <f t="shared" si="2"/>
        <v>0</v>
      </c>
      <c r="J81" s="25" t="str">
        <f t="shared" si="3"/>
        <v>OK</v>
      </c>
      <c r="K81" s="43"/>
      <c r="L81" s="43"/>
      <c r="M81" s="43"/>
      <c r="N81" s="43"/>
      <c r="O81" s="43"/>
      <c r="P81" s="43"/>
      <c r="Q81" s="43"/>
      <c r="R81" s="43"/>
      <c r="S81" s="43"/>
      <c r="T81" s="43"/>
      <c r="U81" s="43"/>
      <c r="V81" s="43"/>
      <c r="W81" s="43"/>
      <c r="X81" s="43"/>
      <c r="Y81" s="43"/>
      <c r="Z81" s="43"/>
      <c r="AA81" s="43"/>
      <c r="AB81" s="43"/>
    </row>
    <row r="82" spans="1:28" ht="29">
      <c r="A82" s="49">
        <v>25</v>
      </c>
      <c r="B82" s="56" t="s">
        <v>35</v>
      </c>
      <c r="C82" s="54">
        <v>79</v>
      </c>
      <c r="D82" s="61" t="s">
        <v>100</v>
      </c>
      <c r="E82" s="46" t="s">
        <v>198</v>
      </c>
      <c r="F82" s="46" t="s">
        <v>17</v>
      </c>
      <c r="G82" s="72">
        <v>117.73</v>
      </c>
      <c r="H82" s="18"/>
      <c r="I82" s="40">
        <f t="shared" si="2"/>
        <v>0</v>
      </c>
      <c r="J82" s="25" t="str">
        <f t="shared" si="3"/>
        <v>OK</v>
      </c>
      <c r="K82" s="43"/>
      <c r="L82" s="43"/>
      <c r="M82" s="43"/>
      <c r="N82" s="43"/>
      <c r="O82" s="43"/>
      <c r="P82" s="43"/>
      <c r="Q82" s="43"/>
      <c r="R82" s="43"/>
      <c r="S82" s="43"/>
      <c r="T82" s="43"/>
      <c r="U82" s="43"/>
      <c r="V82" s="43"/>
      <c r="W82" s="43"/>
      <c r="X82" s="43"/>
      <c r="Y82" s="43"/>
      <c r="Z82" s="43"/>
      <c r="AA82" s="43"/>
      <c r="AB82" s="43"/>
    </row>
    <row r="83" spans="1:28" ht="29">
      <c r="A83" s="244">
        <v>26</v>
      </c>
      <c r="B83" s="229" t="s">
        <v>27</v>
      </c>
      <c r="C83" s="51">
        <v>80</v>
      </c>
      <c r="D83" s="62" t="s">
        <v>101</v>
      </c>
      <c r="E83" s="18"/>
      <c r="F83" s="18" t="s">
        <v>17</v>
      </c>
      <c r="G83" s="73"/>
      <c r="H83" s="18"/>
      <c r="I83" s="40">
        <f t="shared" si="2"/>
        <v>0</v>
      </c>
      <c r="J83" s="25" t="str">
        <f t="shared" si="3"/>
        <v>OK</v>
      </c>
      <c r="K83" s="43"/>
      <c r="L83" s="43"/>
      <c r="M83" s="43"/>
      <c r="N83" s="43"/>
      <c r="O83" s="43"/>
      <c r="P83" s="43"/>
      <c r="Q83" s="43"/>
      <c r="R83" s="43"/>
      <c r="S83" s="43"/>
      <c r="T83" s="43"/>
      <c r="U83" s="43"/>
      <c r="V83" s="43"/>
      <c r="W83" s="43"/>
      <c r="X83" s="43"/>
      <c r="Y83" s="43"/>
      <c r="Z83" s="43"/>
      <c r="AA83" s="43"/>
      <c r="AB83" s="43"/>
    </row>
    <row r="84" spans="1:28" ht="29">
      <c r="A84" s="245"/>
      <c r="B84" s="230"/>
      <c r="C84" s="51">
        <v>81</v>
      </c>
      <c r="D84" s="62" t="s">
        <v>102</v>
      </c>
      <c r="E84" s="18"/>
      <c r="F84" s="18" t="s">
        <v>17</v>
      </c>
      <c r="G84" s="73"/>
      <c r="H84" s="18"/>
      <c r="I84" s="40">
        <f t="shared" si="2"/>
        <v>0</v>
      </c>
      <c r="J84" s="25" t="str">
        <f t="shared" si="3"/>
        <v>OK</v>
      </c>
      <c r="K84" s="43"/>
      <c r="L84" s="43"/>
      <c r="M84" s="43"/>
      <c r="N84" s="43"/>
      <c r="O84" s="43"/>
      <c r="P84" s="43"/>
      <c r="Q84" s="43"/>
      <c r="R84" s="43"/>
      <c r="S84" s="43"/>
      <c r="T84" s="43"/>
      <c r="U84" s="43"/>
      <c r="V84" s="43"/>
      <c r="W84" s="43"/>
      <c r="X84" s="43"/>
      <c r="Y84" s="43"/>
      <c r="Z84" s="43"/>
      <c r="AA84" s="43"/>
      <c r="AB84" s="43"/>
    </row>
    <row r="85" spans="1:28" ht="58">
      <c r="A85" s="246">
        <v>27</v>
      </c>
      <c r="B85" s="229" t="s">
        <v>27</v>
      </c>
      <c r="C85" s="51">
        <v>82</v>
      </c>
      <c r="D85" s="62" t="s">
        <v>103</v>
      </c>
      <c r="E85" s="18"/>
      <c r="F85" s="18" t="s">
        <v>241</v>
      </c>
      <c r="G85" s="73"/>
      <c r="H85" s="18"/>
      <c r="I85" s="40">
        <f t="shared" si="2"/>
        <v>0</v>
      </c>
      <c r="J85" s="25" t="str">
        <f t="shared" si="3"/>
        <v>OK</v>
      </c>
      <c r="K85" s="43"/>
      <c r="L85" s="43"/>
      <c r="M85" s="43"/>
      <c r="N85" s="43"/>
      <c r="O85" s="43"/>
      <c r="P85" s="43"/>
      <c r="Q85" s="43"/>
      <c r="R85" s="43"/>
      <c r="S85" s="43"/>
      <c r="T85" s="43"/>
      <c r="U85" s="43"/>
      <c r="V85" s="43"/>
      <c r="W85" s="43"/>
      <c r="X85" s="43"/>
      <c r="Y85" s="43"/>
      <c r="Z85" s="43"/>
      <c r="AA85" s="43"/>
      <c r="AB85" s="43"/>
    </row>
    <row r="86" spans="1:28" ht="58">
      <c r="A86" s="246"/>
      <c r="B86" s="230"/>
      <c r="C86" s="51">
        <v>83</v>
      </c>
      <c r="D86" s="62" t="s">
        <v>103</v>
      </c>
      <c r="E86" s="18"/>
      <c r="F86" s="18" t="s">
        <v>241</v>
      </c>
      <c r="G86" s="73"/>
      <c r="H86" s="18"/>
      <c r="I86" s="40">
        <f t="shared" si="2"/>
        <v>0</v>
      </c>
      <c r="J86" s="25" t="str">
        <f t="shared" si="3"/>
        <v>OK</v>
      </c>
      <c r="K86" s="43"/>
      <c r="L86" s="43"/>
      <c r="M86" s="43"/>
      <c r="N86" s="43"/>
      <c r="O86" s="43"/>
      <c r="P86" s="43"/>
      <c r="Q86" s="43"/>
      <c r="R86" s="43"/>
      <c r="S86" s="43"/>
      <c r="T86" s="43"/>
      <c r="U86" s="43"/>
      <c r="V86" s="43"/>
      <c r="W86" s="43"/>
      <c r="X86" s="43"/>
      <c r="Y86" s="43"/>
      <c r="Z86" s="43"/>
      <c r="AA86" s="43"/>
      <c r="AB86" s="43"/>
    </row>
    <row r="87" spans="1:28" ht="23.5">
      <c r="A87" s="239">
        <v>28</v>
      </c>
      <c r="B87" s="225" t="s">
        <v>33</v>
      </c>
      <c r="C87" s="53">
        <v>84</v>
      </c>
      <c r="D87" s="35" t="s">
        <v>104</v>
      </c>
      <c r="E87" s="47" t="s">
        <v>199</v>
      </c>
      <c r="F87" s="47" t="s">
        <v>17</v>
      </c>
      <c r="G87" s="74">
        <v>19.21</v>
      </c>
      <c r="H87" s="18"/>
      <c r="I87" s="40">
        <f t="shared" si="2"/>
        <v>0</v>
      </c>
      <c r="J87" s="25" t="str">
        <f t="shared" si="3"/>
        <v>OK</v>
      </c>
      <c r="K87" s="43"/>
      <c r="L87" s="43"/>
      <c r="M87" s="43"/>
      <c r="N87" s="43"/>
      <c r="O87" s="43"/>
      <c r="P87" s="43"/>
      <c r="Q87" s="43"/>
      <c r="R87" s="43"/>
      <c r="S87" s="43"/>
      <c r="T87" s="43"/>
      <c r="U87" s="43"/>
      <c r="V87" s="43"/>
      <c r="W87" s="43"/>
      <c r="X87" s="43"/>
      <c r="Y87" s="43"/>
      <c r="Z87" s="43"/>
      <c r="AA87" s="43"/>
      <c r="AB87" s="43"/>
    </row>
    <row r="88" spans="1:28" ht="23.5">
      <c r="A88" s="239"/>
      <c r="B88" s="227"/>
      <c r="C88" s="53">
        <v>85</v>
      </c>
      <c r="D88" s="35" t="s">
        <v>105</v>
      </c>
      <c r="E88" s="47" t="s">
        <v>200</v>
      </c>
      <c r="F88" s="47" t="s">
        <v>17</v>
      </c>
      <c r="G88" s="74">
        <v>19.09</v>
      </c>
      <c r="H88" s="18"/>
      <c r="I88" s="40">
        <f t="shared" si="2"/>
        <v>0</v>
      </c>
      <c r="J88" s="25" t="str">
        <f t="shared" si="3"/>
        <v>OK</v>
      </c>
      <c r="K88" s="43"/>
      <c r="L88" s="43"/>
      <c r="M88" s="43"/>
      <c r="N88" s="43"/>
      <c r="O88" s="43"/>
      <c r="P88" s="43"/>
      <c r="Q88" s="43"/>
      <c r="R88" s="43"/>
      <c r="S88" s="43"/>
      <c r="T88" s="43"/>
      <c r="U88" s="43"/>
      <c r="V88" s="43"/>
      <c r="W88" s="43"/>
      <c r="X88" s="43"/>
      <c r="Y88" s="43"/>
      <c r="Z88" s="43"/>
      <c r="AA88" s="43"/>
      <c r="AB88" s="43"/>
    </row>
    <row r="89" spans="1:28" ht="23.5">
      <c r="A89" s="237">
        <v>29</v>
      </c>
      <c r="B89" s="223" t="s">
        <v>36</v>
      </c>
      <c r="C89" s="54">
        <v>86</v>
      </c>
      <c r="D89" s="61" t="s">
        <v>106</v>
      </c>
      <c r="E89" s="46" t="s">
        <v>201</v>
      </c>
      <c r="F89" s="46" t="s">
        <v>17</v>
      </c>
      <c r="G89" s="72">
        <v>91.63</v>
      </c>
      <c r="H89" s="18"/>
      <c r="I89" s="40">
        <f t="shared" si="2"/>
        <v>0</v>
      </c>
      <c r="J89" s="25" t="str">
        <f t="shared" si="3"/>
        <v>OK</v>
      </c>
      <c r="K89" s="43"/>
      <c r="L89" s="43"/>
      <c r="M89" s="43"/>
      <c r="N89" s="43"/>
      <c r="O89" s="43"/>
      <c r="P89" s="43"/>
      <c r="Q89" s="43"/>
      <c r="R89" s="43"/>
      <c r="S89" s="43"/>
      <c r="T89" s="43"/>
      <c r="U89" s="43"/>
      <c r="V89" s="43"/>
      <c r="W89" s="43"/>
      <c r="X89" s="43"/>
      <c r="Y89" s="43"/>
      <c r="Z89" s="43"/>
      <c r="AA89" s="43"/>
      <c r="AB89" s="43"/>
    </row>
    <row r="90" spans="1:28" ht="23.5">
      <c r="A90" s="237"/>
      <c r="B90" s="224"/>
      <c r="C90" s="54">
        <v>87</v>
      </c>
      <c r="D90" s="61" t="s">
        <v>107</v>
      </c>
      <c r="E90" s="46" t="s">
        <v>202</v>
      </c>
      <c r="F90" s="46" t="s">
        <v>17</v>
      </c>
      <c r="G90" s="72">
        <v>107.61</v>
      </c>
      <c r="H90" s="18"/>
      <c r="I90" s="40">
        <f t="shared" si="2"/>
        <v>0</v>
      </c>
      <c r="J90" s="25" t="str">
        <f t="shared" si="3"/>
        <v>OK</v>
      </c>
      <c r="K90" s="43"/>
      <c r="L90" s="43"/>
      <c r="M90" s="43"/>
      <c r="N90" s="43"/>
      <c r="O90" s="43"/>
      <c r="P90" s="43"/>
      <c r="Q90" s="43"/>
      <c r="R90" s="43"/>
      <c r="S90" s="43"/>
      <c r="T90" s="43"/>
      <c r="U90" s="43"/>
      <c r="V90" s="43"/>
      <c r="W90" s="43"/>
      <c r="X90" s="43"/>
      <c r="Y90" s="43"/>
      <c r="Z90" s="43"/>
      <c r="AA90" s="43"/>
      <c r="AB90" s="43"/>
    </row>
    <row r="91" spans="1:28" ht="43.5">
      <c r="A91" s="239">
        <v>30</v>
      </c>
      <c r="B91" s="225" t="s">
        <v>33</v>
      </c>
      <c r="C91" s="53">
        <v>88</v>
      </c>
      <c r="D91" s="35" t="s">
        <v>108</v>
      </c>
      <c r="E91" s="47" t="s">
        <v>203</v>
      </c>
      <c r="F91" s="47" t="s">
        <v>17</v>
      </c>
      <c r="G91" s="74">
        <v>83.17</v>
      </c>
      <c r="H91" s="18"/>
      <c r="I91" s="40">
        <f t="shared" si="2"/>
        <v>0</v>
      </c>
      <c r="J91" s="25" t="str">
        <f t="shared" si="3"/>
        <v>OK</v>
      </c>
      <c r="K91" s="43"/>
      <c r="L91" s="43"/>
      <c r="M91" s="43"/>
      <c r="N91" s="43"/>
      <c r="O91" s="43"/>
      <c r="P91" s="43"/>
      <c r="Q91" s="43"/>
      <c r="R91" s="43"/>
      <c r="S91" s="43"/>
      <c r="T91" s="43"/>
      <c r="U91" s="43"/>
      <c r="V91" s="43"/>
      <c r="W91" s="43"/>
      <c r="X91" s="43"/>
      <c r="Y91" s="43"/>
      <c r="Z91" s="43"/>
      <c r="AA91" s="43"/>
      <c r="AB91" s="43"/>
    </row>
    <row r="92" spans="1:28" ht="43.5">
      <c r="A92" s="239"/>
      <c r="B92" s="226"/>
      <c r="C92" s="53">
        <v>89</v>
      </c>
      <c r="D92" s="35" t="s">
        <v>109</v>
      </c>
      <c r="E92" s="47" t="s">
        <v>204</v>
      </c>
      <c r="F92" s="47" t="s">
        <v>17</v>
      </c>
      <c r="G92" s="74">
        <v>85.12</v>
      </c>
      <c r="H92" s="18"/>
      <c r="I92" s="40">
        <f t="shared" si="2"/>
        <v>0</v>
      </c>
      <c r="J92" s="25" t="str">
        <f t="shared" si="3"/>
        <v>OK</v>
      </c>
      <c r="K92" s="43"/>
      <c r="L92" s="43"/>
      <c r="M92" s="43"/>
      <c r="N92" s="43"/>
      <c r="O92" s="43"/>
      <c r="P92" s="43"/>
      <c r="Q92" s="43"/>
      <c r="R92" s="43"/>
      <c r="S92" s="43"/>
      <c r="T92" s="43"/>
      <c r="U92" s="43"/>
      <c r="V92" s="43"/>
      <c r="W92" s="43"/>
      <c r="X92" s="43"/>
      <c r="Y92" s="43"/>
      <c r="Z92" s="43"/>
      <c r="AA92" s="43"/>
      <c r="AB92" s="43"/>
    </row>
    <row r="93" spans="1:28" ht="29">
      <c r="A93" s="239"/>
      <c r="B93" s="226"/>
      <c r="C93" s="53">
        <v>90</v>
      </c>
      <c r="D93" s="35" t="s">
        <v>110</v>
      </c>
      <c r="E93" s="47" t="s">
        <v>205</v>
      </c>
      <c r="F93" s="47" t="s">
        <v>17</v>
      </c>
      <c r="G93" s="74">
        <v>195.4</v>
      </c>
      <c r="H93" s="18"/>
      <c r="I93" s="40">
        <f t="shared" si="2"/>
        <v>0</v>
      </c>
      <c r="J93" s="25" t="str">
        <f t="shared" si="3"/>
        <v>OK</v>
      </c>
      <c r="K93" s="43"/>
      <c r="L93" s="43"/>
      <c r="M93" s="43"/>
      <c r="N93" s="43"/>
      <c r="O93" s="43"/>
      <c r="P93" s="43"/>
      <c r="Q93" s="43"/>
      <c r="R93" s="43"/>
      <c r="S93" s="43"/>
      <c r="T93" s="43"/>
      <c r="U93" s="43"/>
      <c r="V93" s="43"/>
      <c r="W93" s="43"/>
      <c r="X93" s="43"/>
      <c r="Y93" s="43"/>
      <c r="Z93" s="43"/>
      <c r="AA93" s="43"/>
      <c r="AB93" s="43"/>
    </row>
    <row r="94" spans="1:28" ht="43.5">
      <c r="A94" s="239"/>
      <c r="B94" s="227"/>
      <c r="C94" s="53">
        <v>91</v>
      </c>
      <c r="D94" s="35" t="s">
        <v>111</v>
      </c>
      <c r="E94" s="47" t="s">
        <v>206</v>
      </c>
      <c r="F94" s="47" t="s">
        <v>242</v>
      </c>
      <c r="G94" s="74">
        <v>152.54</v>
      </c>
      <c r="H94" s="18"/>
      <c r="I94" s="40">
        <f t="shared" si="2"/>
        <v>0</v>
      </c>
      <c r="J94" s="25" t="str">
        <f t="shared" si="3"/>
        <v>OK</v>
      </c>
      <c r="K94" s="43"/>
      <c r="L94" s="43"/>
      <c r="M94" s="43"/>
      <c r="N94" s="43"/>
      <c r="O94" s="43"/>
      <c r="P94" s="43"/>
      <c r="Q94" s="43"/>
      <c r="R94" s="43"/>
      <c r="S94" s="43"/>
      <c r="T94" s="43"/>
      <c r="U94" s="43"/>
      <c r="V94" s="43"/>
      <c r="W94" s="43"/>
      <c r="X94" s="43"/>
      <c r="Y94" s="43"/>
      <c r="Z94" s="43"/>
      <c r="AA94" s="43"/>
      <c r="AB94" s="43"/>
    </row>
    <row r="95" spans="1:28" ht="29">
      <c r="A95" s="49">
        <v>31</v>
      </c>
      <c r="B95" s="56" t="s">
        <v>33</v>
      </c>
      <c r="C95" s="54">
        <v>92</v>
      </c>
      <c r="D95" s="61" t="s">
        <v>112</v>
      </c>
      <c r="E95" s="46" t="s">
        <v>207</v>
      </c>
      <c r="F95" s="46" t="s">
        <v>17</v>
      </c>
      <c r="G95" s="72">
        <v>27.01</v>
      </c>
      <c r="H95" s="18"/>
      <c r="I95" s="40">
        <f t="shared" si="2"/>
        <v>0</v>
      </c>
      <c r="J95" s="25" t="str">
        <f t="shared" si="3"/>
        <v>OK</v>
      </c>
      <c r="K95" s="43"/>
      <c r="L95" s="43"/>
      <c r="M95" s="43"/>
      <c r="N95" s="43"/>
      <c r="O95" s="43"/>
      <c r="P95" s="43"/>
      <c r="Q95" s="43"/>
      <c r="R95" s="43"/>
      <c r="S95" s="43"/>
      <c r="T95" s="43"/>
      <c r="U95" s="43"/>
      <c r="V95" s="43"/>
      <c r="W95" s="43"/>
      <c r="X95" s="43"/>
      <c r="Y95" s="43"/>
      <c r="Z95" s="43"/>
      <c r="AA95" s="43"/>
      <c r="AB95" s="43"/>
    </row>
    <row r="96" spans="1:28" ht="58">
      <c r="A96" s="50">
        <v>32</v>
      </c>
      <c r="B96" s="59" t="s">
        <v>36</v>
      </c>
      <c r="C96" s="53">
        <v>93</v>
      </c>
      <c r="D96" s="35" t="s">
        <v>113</v>
      </c>
      <c r="E96" s="47" t="s">
        <v>208</v>
      </c>
      <c r="F96" s="47" t="s">
        <v>17</v>
      </c>
      <c r="G96" s="74">
        <v>360.9</v>
      </c>
      <c r="H96" s="18"/>
      <c r="I96" s="40">
        <f t="shared" si="2"/>
        <v>0</v>
      </c>
      <c r="J96" s="25" t="str">
        <f t="shared" si="3"/>
        <v>OK</v>
      </c>
      <c r="K96" s="43"/>
      <c r="L96" s="43"/>
      <c r="M96" s="43"/>
      <c r="N96" s="43"/>
      <c r="O96" s="43"/>
      <c r="P96" s="43"/>
      <c r="Q96" s="43"/>
      <c r="R96" s="43"/>
      <c r="S96" s="43"/>
      <c r="T96" s="43"/>
      <c r="U96" s="43"/>
      <c r="V96" s="43"/>
      <c r="W96" s="43"/>
      <c r="X96" s="43"/>
      <c r="Y96" s="43"/>
      <c r="Z96" s="43"/>
      <c r="AA96" s="43"/>
      <c r="AB96" s="43"/>
    </row>
    <row r="97" spans="1:28" ht="23.5">
      <c r="A97" s="238">
        <v>33</v>
      </c>
      <c r="B97" s="231" t="s">
        <v>37</v>
      </c>
      <c r="C97" s="51">
        <v>94</v>
      </c>
      <c r="D97" s="62" t="s">
        <v>114</v>
      </c>
      <c r="E97" s="18"/>
      <c r="F97" s="18" t="s">
        <v>17</v>
      </c>
      <c r="G97" s="73"/>
      <c r="H97" s="18"/>
      <c r="I97" s="40">
        <f t="shared" si="2"/>
        <v>0</v>
      </c>
      <c r="J97" s="25" t="str">
        <f t="shared" si="3"/>
        <v>OK</v>
      </c>
      <c r="K97" s="43"/>
      <c r="L97" s="43"/>
      <c r="M97" s="43"/>
      <c r="N97" s="43"/>
      <c r="O97" s="43"/>
      <c r="P97" s="43"/>
      <c r="Q97" s="43"/>
      <c r="R97" s="43"/>
      <c r="S97" s="43"/>
      <c r="T97" s="43"/>
      <c r="U97" s="43"/>
      <c r="V97" s="43"/>
      <c r="W97" s="43"/>
      <c r="X97" s="43"/>
      <c r="Y97" s="43"/>
      <c r="Z97" s="43"/>
      <c r="AA97" s="43"/>
      <c r="AB97" s="43"/>
    </row>
    <row r="98" spans="1:28" ht="29">
      <c r="A98" s="238"/>
      <c r="B98" s="231"/>
      <c r="C98" s="51">
        <v>95</v>
      </c>
      <c r="D98" s="62" t="s">
        <v>115</v>
      </c>
      <c r="E98" s="18"/>
      <c r="F98" s="18" t="s">
        <v>243</v>
      </c>
      <c r="G98" s="73"/>
      <c r="H98" s="18"/>
      <c r="I98" s="40">
        <f t="shared" si="2"/>
        <v>0</v>
      </c>
      <c r="J98" s="25" t="str">
        <f t="shared" si="3"/>
        <v>OK</v>
      </c>
      <c r="K98" s="43"/>
      <c r="L98" s="43"/>
      <c r="M98" s="43"/>
      <c r="N98" s="43"/>
      <c r="O98" s="43"/>
      <c r="P98" s="43"/>
      <c r="Q98" s="43"/>
      <c r="R98" s="43"/>
      <c r="S98" s="43"/>
      <c r="T98" s="43"/>
      <c r="U98" s="43"/>
      <c r="V98" s="43"/>
      <c r="W98" s="43"/>
      <c r="X98" s="43"/>
      <c r="Y98" s="43"/>
      <c r="Z98" s="43"/>
      <c r="AA98" s="43"/>
      <c r="AB98" s="43"/>
    </row>
    <row r="99" spans="1:28" ht="23.5">
      <c r="A99" s="238"/>
      <c r="B99" s="231"/>
      <c r="C99" s="51">
        <v>96</v>
      </c>
      <c r="D99" s="62" t="s">
        <v>116</v>
      </c>
      <c r="E99" s="18"/>
      <c r="F99" s="18" t="s">
        <v>244</v>
      </c>
      <c r="G99" s="73"/>
      <c r="H99" s="18"/>
      <c r="I99" s="40">
        <f t="shared" si="2"/>
        <v>0</v>
      </c>
      <c r="J99" s="25" t="str">
        <f t="shared" si="3"/>
        <v>OK</v>
      </c>
      <c r="K99" s="43"/>
      <c r="L99" s="43"/>
      <c r="M99" s="43"/>
      <c r="N99" s="43"/>
      <c r="O99" s="43"/>
      <c r="P99" s="43"/>
      <c r="Q99" s="43"/>
      <c r="R99" s="43"/>
      <c r="S99" s="43"/>
      <c r="T99" s="43"/>
      <c r="U99" s="43"/>
      <c r="V99" s="43"/>
      <c r="W99" s="43"/>
      <c r="X99" s="43"/>
      <c r="Y99" s="43"/>
      <c r="Z99" s="43"/>
      <c r="AA99" s="43"/>
      <c r="AB99" s="43"/>
    </row>
    <row r="100" spans="1:28" ht="23.5">
      <c r="A100" s="238"/>
      <c r="B100" s="231"/>
      <c r="C100" s="51">
        <v>97</v>
      </c>
      <c r="D100" s="62" t="s">
        <v>117</v>
      </c>
      <c r="E100" s="18"/>
      <c r="F100" s="18" t="s">
        <v>17</v>
      </c>
      <c r="G100" s="73"/>
      <c r="H100" s="18"/>
      <c r="I100" s="40">
        <f t="shared" si="2"/>
        <v>0</v>
      </c>
      <c r="J100" s="25" t="str">
        <f t="shared" si="3"/>
        <v>OK</v>
      </c>
      <c r="K100" s="43"/>
      <c r="L100" s="43"/>
      <c r="M100" s="43"/>
      <c r="N100" s="43"/>
      <c r="O100" s="43"/>
      <c r="P100" s="43"/>
      <c r="Q100" s="43"/>
      <c r="R100" s="43"/>
      <c r="S100" s="43"/>
      <c r="T100" s="43"/>
      <c r="U100" s="43"/>
      <c r="V100" s="43"/>
      <c r="W100" s="43"/>
      <c r="X100" s="43"/>
      <c r="Y100" s="43"/>
      <c r="Z100" s="43"/>
      <c r="AA100" s="43"/>
      <c r="AB100" s="43"/>
    </row>
    <row r="101" spans="1:28" ht="23.5">
      <c r="A101" s="238"/>
      <c r="B101" s="231"/>
      <c r="C101" s="51">
        <v>98</v>
      </c>
      <c r="D101" s="62" t="s">
        <v>118</v>
      </c>
      <c r="E101" s="18"/>
      <c r="F101" s="18" t="s">
        <v>17</v>
      </c>
      <c r="G101" s="73"/>
      <c r="H101" s="18"/>
      <c r="I101" s="40">
        <f t="shared" si="2"/>
        <v>0</v>
      </c>
      <c r="J101" s="25" t="str">
        <f t="shared" si="3"/>
        <v>OK</v>
      </c>
      <c r="K101" s="43"/>
      <c r="L101" s="43"/>
      <c r="M101" s="43"/>
      <c r="N101" s="43"/>
      <c r="O101" s="43"/>
      <c r="P101" s="43"/>
      <c r="Q101" s="43"/>
      <c r="R101" s="43"/>
      <c r="S101" s="43"/>
      <c r="T101" s="43"/>
      <c r="U101" s="43"/>
      <c r="V101" s="43"/>
      <c r="W101" s="43"/>
      <c r="X101" s="43"/>
      <c r="Y101" s="43"/>
      <c r="Z101" s="43"/>
      <c r="AA101" s="43"/>
      <c r="AB101" s="43"/>
    </row>
    <row r="102" spans="1:28" ht="43.5">
      <c r="A102" s="239">
        <v>34</v>
      </c>
      <c r="B102" s="232" t="s">
        <v>26</v>
      </c>
      <c r="C102" s="53">
        <v>99</v>
      </c>
      <c r="D102" s="35" t="s">
        <v>119</v>
      </c>
      <c r="E102" s="71" t="s">
        <v>209</v>
      </c>
      <c r="F102" s="47" t="s">
        <v>17</v>
      </c>
      <c r="G102" s="74">
        <v>25.85</v>
      </c>
      <c r="H102" s="18"/>
      <c r="I102" s="40">
        <f t="shared" si="2"/>
        <v>0</v>
      </c>
      <c r="J102" s="25" t="str">
        <f t="shared" si="3"/>
        <v>OK</v>
      </c>
      <c r="K102" s="43"/>
      <c r="L102" s="43"/>
      <c r="M102" s="43"/>
      <c r="N102" s="43"/>
      <c r="O102" s="43"/>
      <c r="P102" s="43"/>
      <c r="Q102" s="43"/>
      <c r="R102" s="43"/>
      <c r="S102" s="43"/>
      <c r="T102" s="43"/>
      <c r="U102" s="43"/>
      <c r="V102" s="43"/>
      <c r="W102" s="43"/>
      <c r="X102" s="43"/>
      <c r="Y102" s="43"/>
      <c r="Z102" s="43"/>
      <c r="AA102" s="43"/>
      <c r="AB102" s="43"/>
    </row>
    <row r="103" spans="1:28" ht="29">
      <c r="A103" s="239"/>
      <c r="B103" s="233"/>
      <c r="C103" s="53">
        <v>100</v>
      </c>
      <c r="D103" s="65" t="s">
        <v>120</v>
      </c>
      <c r="E103" s="71" t="s">
        <v>210</v>
      </c>
      <c r="F103" s="63" t="s">
        <v>245</v>
      </c>
      <c r="G103" s="74">
        <v>13.49</v>
      </c>
      <c r="H103" s="18"/>
      <c r="I103" s="40">
        <f t="shared" si="2"/>
        <v>0</v>
      </c>
      <c r="J103" s="25" t="str">
        <f t="shared" si="3"/>
        <v>OK</v>
      </c>
      <c r="K103" s="43"/>
      <c r="L103" s="43"/>
      <c r="M103" s="43"/>
      <c r="N103" s="43"/>
      <c r="O103" s="43"/>
      <c r="P103" s="43"/>
      <c r="Q103" s="43"/>
      <c r="R103" s="43"/>
      <c r="S103" s="43"/>
      <c r="T103" s="43"/>
      <c r="U103" s="43"/>
      <c r="V103" s="43"/>
      <c r="W103" s="43"/>
      <c r="X103" s="43"/>
      <c r="Y103" s="43"/>
      <c r="Z103" s="43"/>
      <c r="AA103" s="43"/>
      <c r="AB103" s="43"/>
    </row>
    <row r="104" spans="1:28" ht="29">
      <c r="A104" s="239"/>
      <c r="B104" s="233"/>
      <c r="C104" s="53">
        <v>101</v>
      </c>
      <c r="D104" s="35" t="s">
        <v>121</v>
      </c>
      <c r="E104" s="47" t="e">
        <f>+E106+E105</f>
        <v>#VALUE!</v>
      </c>
      <c r="F104" s="47" t="s">
        <v>244</v>
      </c>
      <c r="G104" s="74">
        <v>3.02</v>
      </c>
      <c r="H104" s="18"/>
      <c r="I104" s="40">
        <f t="shared" si="2"/>
        <v>0</v>
      </c>
      <c r="J104" s="25" t="str">
        <f t="shared" si="3"/>
        <v>OK</v>
      </c>
      <c r="K104" s="43"/>
      <c r="L104" s="43"/>
      <c r="M104" s="43"/>
      <c r="N104" s="43"/>
      <c r="O104" s="43"/>
      <c r="P104" s="43"/>
      <c r="Q104" s="43"/>
      <c r="R104" s="43"/>
      <c r="S104" s="43"/>
      <c r="T104" s="43"/>
      <c r="U104" s="43"/>
      <c r="V104" s="43"/>
      <c r="W104" s="43"/>
      <c r="X104" s="43"/>
      <c r="Y104" s="43"/>
      <c r="Z104" s="43"/>
      <c r="AA104" s="43"/>
      <c r="AB104" s="43"/>
    </row>
    <row r="105" spans="1:28" ht="58">
      <c r="A105" s="239"/>
      <c r="B105" s="234"/>
      <c r="C105" s="53">
        <v>102</v>
      </c>
      <c r="D105" s="35" t="s">
        <v>122</v>
      </c>
      <c r="E105" s="47" t="s">
        <v>211</v>
      </c>
      <c r="F105" s="47" t="s">
        <v>17</v>
      </c>
      <c r="G105" s="74">
        <v>202</v>
      </c>
      <c r="H105" s="18"/>
      <c r="I105" s="40">
        <f t="shared" si="2"/>
        <v>0</v>
      </c>
      <c r="J105" s="25" t="str">
        <f t="shared" si="3"/>
        <v>OK</v>
      </c>
      <c r="K105" s="43"/>
      <c r="L105" s="43"/>
      <c r="M105" s="43"/>
      <c r="N105" s="43"/>
      <c r="O105" s="43"/>
      <c r="P105" s="43"/>
      <c r="Q105" s="43"/>
      <c r="R105" s="43"/>
      <c r="S105" s="43"/>
      <c r="T105" s="43"/>
      <c r="U105" s="43"/>
      <c r="V105" s="43"/>
      <c r="W105" s="43"/>
      <c r="X105" s="43"/>
      <c r="Y105" s="43"/>
      <c r="Z105" s="43"/>
      <c r="AA105" s="43"/>
      <c r="AB105" s="43"/>
    </row>
    <row r="106" spans="1:28" ht="23.5">
      <c r="A106" s="235">
        <v>35</v>
      </c>
      <c r="B106" s="223" t="s">
        <v>38</v>
      </c>
      <c r="C106" s="54">
        <v>103</v>
      </c>
      <c r="D106" s="61" t="s">
        <v>123</v>
      </c>
      <c r="E106" s="46" t="s">
        <v>212</v>
      </c>
      <c r="F106" s="46" t="s">
        <v>17</v>
      </c>
      <c r="G106" s="72">
        <v>109.5</v>
      </c>
      <c r="H106" s="18"/>
      <c r="I106" s="40">
        <f t="shared" si="2"/>
        <v>0</v>
      </c>
      <c r="J106" s="25" t="str">
        <f t="shared" si="3"/>
        <v>OK</v>
      </c>
      <c r="K106" s="43"/>
      <c r="L106" s="43"/>
      <c r="M106" s="43"/>
      <c r="N106" s="43"/>
      <c r="O106" s="43"/>
      <c r="P106" s="43"/>
      <c r="Q106" s="43"/>
      <c r="R106" s="43"/>
      <c r="S106" s="43"/>
      <c r="T106" s="43"/>
      <c r="U106" s="43"/>
      <c r="V106" s="43"/>
      <c r="W106" s="43"/>
      <c r="X106" s="43"/>
      <c r="Y106" s="43"/>
      <c r="Z106" s="43"/>
      <c r="AA106" s="43"/>
      <c r="AB106" s="43"/>
    </row>
    <row r="107" spans="1:28" ht="23.5">
      <c r="A107" s="235"/>
      <c r="B107" s="224"/>
      <c r="C107" s="54">
        <v>104</v>
      </c>
      <c r="D107" s="61" t="s">
        <v>123</v>
      </c>
      <c r="E107" s="46" t="s">
        <v>212</v>
      </c>
      <c r="F107" s="46" t="s">
        <v>17</v>
      </c>
      <c r="G107" s="72">
        <v>143.47999999999999</v>
      </c>
      <c r="H107" s="18"/>
      <c r="I107" s="40">
        <f t="shared" si="2"/>
        <v>0</v>
      </c>
      <c r="J107" s="25" t="str">
        <f t="shared" si="3"/>
        <v>OK</v>
      </c>
      <c r="K107" s="43"/>
      <c r="L107" s="43"/>
      <c r="M107" s="43"/>
      <c r="N107" s="43"/>
      <c r="O107" s="43"/>
      <c r="P107" s="43"/>
      <c r="Q107" s="43"/>
      <c r="R107" s="43"/>
      <c r="S107" s="43"/>
      <c r="T107" s="43"/>
      <c r="U107" s="43"/>
      <c r="V107" s="43"/>
      <c r="W107" s="43"/>
      <c r="X107" s="43"/>
      <c r="Y107" s="43"/>
      <c r="Z107" s="43"/>
      <c r="AA107" s="43"/>
      <c r="AB107" s="43"/>
    </row>
    <row r="108" spans="1:28" ht="58">
      <c r="A108" s="243">
        <v>36</v>
      </c>
      <c r="B108" s="225" t="s">
        <v>38</v>
      </c>
      <c r="C108" s="53">
        <v>105</v>
      </c>
      <c r="D108" s="35" t="s">
        <v>124</v>
      </c>
      <c r="E108" s="47" t="s">
        <v>213</v>
      </c>
      <c r="F108" s="47" t="s">
        <v>236</v>
      </c>
      <c r="G108" s="74">
        <v>34.39</v>
      </c>
      <c r="H108" s="18"/>
      <c r="I108" s="40">
        <f t="shared" si="2"/>
        <v>0</v>
      </c>
      <c r="J108" s="25" t="str">
        <f t="shared" si="3"/>
        <v>OK</v>
      </c>
      <c r="K108" s="43"/>
      <c r="L108" s="43"/>
      <c r="M108" s="43"/>
      <c r="N108" s="43"/>
      <c r="O108" s="43"/>
      <c r="P108" s="43"/>
      <c r="Q108" s="43"/>
      <c r="R108" s="43"/>
      <c r="S108" s="43"/>
      <c r="T108" s="43"/>
      <c r="U108" s="43"/>
      <c r="V108" s="43"/>
      <c r="W108" s="43"/>
      <c r="X108" s="43"/>
      <c r="Y108" s="43"/>
      <c r="Z108" s="43"/>
      <c r="AA108" s="43"/>
      <c r="AB108" s="43"/>
    </row>
    <row r="109" spans="1:28" ht="23.5">
      <c r="A109" s="243"/>
      <c r="B109" s="227"/>
      <c r="C109" s="53">
        <v>106</v>
      </c>
      <c r="D109" s="35" t="s">
        <v>124</v>
      </c>
      <c r="E109" s="47" t="s">
        <v>213</v>
      </c>
      <c r="F109" s="47"/>
      <c r="G109" s="74">
        <v>47.69</v>
      </c>
      <c r="H109" s="18"/>
      <c r="I109" s="40">
        <f t="shared" si="2"/>
        <v>0</v>
      </c>
      <c r="J109" s="25" t="str">
        <f t="shared" si="3"/>
        <v>OK</v>
      </c>
      <c r="K109" s="43"/>
      <c r="L109" s="43"/>
      <c r="M109" s="43"/>
      <c r="N109" s="43"/>
      <c r="O109" s="43"/>
      <c r="P109" s="43"/>
      <c r="Q109" s="43"/>
      <c r="R109" s="43"/>
      <c r="S109" s="43"/>
      <c r="T109" s="43"/>
      <c r="U109" s="43"/>
      <c r="V109" s="43"/>
      <c r="W109" s="43"/>
      <c r="X109" s="43"/>
      <c r="Y109" s="43"/>
      <c r="Z109" s="43"/>
      <c r="AA109" s="43"/>
      <c r="AB109" s="43"/>
    </row>
    <row r="110" spans="1:28" ht="29">
      <c r="A110" s="235">
        <v>37</v>
      </c>
      <c r="B110" s="223" t="s">
        <v>33</v>
      </c>
      <c r="C110" s="54">
        <v>107</v>
      </c>
      <c r="D110" s="61" t="s">
        <v>125</v>
      </c>
      <c r="E110" s="46" t="s">
        <v>214</v>
      </c>
      <c r="F110" s="46" t="s">
        <v>243</v>
      </c>
      <c r="G110" s="72">
        <v>110.5</v>
      </c>
      <c r="H110" s="18"/>
      <c r="I110" s="40">
        <f t="shared" si="2"/>
        <v>0</v>
      </c>
      <c r="J110" s="25" t="str">
        <f t="shared" si="3"/>
        <v>OK</v>
      </c>
      <c r="K110" s="43"/>
      <c r="L110" s="43"/>
      <c r="M110" s="43"/>
      <c r="N110" s="43"/>
      <c r="O110" s="43"/>
      <c r="P110" s="43"/>
      <c r="Q110" s="43"/>
      <c r="R110" s="43"/>
      <c r="S110" s="43"/>
      <c r="T110" s="43"/>
      <c r="U110" s="43"/>
      <c r="V110" s="43"/>
      <c r="W110" s="43"/>
      <c r="X110" s="43"/>
      <c r="Y110" s="43"/>
      <c r="Z110" s="43"/>
      <c r="AA110" s="43"/>
      <c r="AB110" s="43"/>
    </row>
    <row r="111" spans="1:28" ht="29">
      <c r="A111" s="235"/>
      <c r="B111" s="224"/>
      <c r="C111" s="54">
        <v>108</v>
      </c>
      <c r="D111" s="61" t="s">
        <v>126</v>
      </c>
      <c r="E111" s="46" t="s">
        <v>215</v>
      </c>
      <c r="F111" s="46" t="s">
        <v>243</v>
      </c>
      <c r="G111" s="72">
        <v>100.15</v>
      </c>
      <c r="H111" s="18"/>
      <c r="I111" s="40">
        <f t="shared" si="2"/>
        <v>0</v>
      </c>
      <c r="J111" s="25" t="str">
        <f t="shared" si="3"/>
        <v>OK</v>
      </c>
      <c r="K111" s="43"/>
      <c r="L111" s="43"/>
      <c r="M111" s="43"/>
      <c r="N111" s="43"/>
      <c r="O111" s="43"/>
      <c r="P111" s="43"/>
      <c r="Q111" s="43"/>
      <c r="R111" s="43"/>
      <c r="S111" s="43"/>
      <c r="T111" s="43"/>
      <c r="U111" s="43"/>
      <c r="V111" s="43"/>
      <c r="W111" s="43"/>
      <c r="X111" s="43"/>
      <c r="Y111" s="43"/>
      <c r="Z111" s="43"/>
      <c r="AA111" s="43"/>
      <c r="AB111" s="43"/>
    </row>
    <row r="112" spans="1:28" ht="43.5">
      <c r="A112" s="243">
        <v>38</v>
      </c>
      <c r="B112" s="225" t="s">
        <v>39</v>
      </c>
      <c r="C112" s="53">
        <v>109</v>
      </c>
      <c r="D112" s="35" t="s">
        <v>127</v>
      </c>
      <c r="E112" s="47" t="s">
        <v>216</v>
      </c>
      <c r="F112" s="47" t="s">
        <v>17</v>
      </c>
      <c r="G112" s="74">
        <v>44</v>
      </c>
      <c r="H112" s="18"/>
      <c r="I112" s="40">
        <f t="shared" si="2"/>
        <v>0</v>
      </c>
      <c r="J112" s="25" t="str">
        <f t="shared" si="3"/>
        <v>OK</v>
      </c>
      <c r="K112" s="43"/>
      <c r="L112" s="43"/>
      <c r="M112" s="43"/>
      <c r="N112" s="43"/>
      <c r="O112" s="43"/>
      <c r="P112" s="43"/>
      <c r="Q112" s="43"/>
      <c r="R112" s="43"/>
      <c r="S112" s="43"/>
      <c r="T112" s="43"/>
      <c r="U112" s="43"/>
      <c r="V112" s="43"/>
      <c r="W112" s="43"/>
      <c r="X112" s="43"/>
      <c r="Y112" s="43"/>
      <c r="Z112" s="43"/>
      <c r="AA112" s="43"/>
      <c r="AB112" s="43"/>
    </row>
    <row r="113" spans="1:28" ht="29">
      <c r="A113" s="243"/>
      <c r="B113" s="226"/>
      <c r="C113" s="53">
        <v>110</v>
      </c>
      <c r="D113" s="35" t="s">
        <v>128</v>
      </c>
      <c r="E113" s="47" t="s">
        <v>217</v>
      </c>
      <c r="F113" s="47" t="s">
        <v>17</v>
      </c>
      <c r="G113" s="74">
        <v>12.9</v>
      </c>
      <c r="H113" s="18"/>
      <c r="I113" s="40">
        <f t="shared" si="2"/>
        <v>0</v>
      </c>
      <c r="J113" s="25" t="str">
        <f t="shared" si="3"/>
        <v>OK</v>
      </c>
      <c r="K113" s="43"/>
      <c r="L113" s="43"/>
      <c r="M113" s="43"/>
      <c r="N113" s="43"/>
      <c r="O113" s="43"/>
      <c r="P113" s="43"/>
      <c r="Q113" s="43"/>
      <c r="R113" s="43"/>
      <c r="S113" s="43"/>
      <c r="T113" s="43"/>
      <c r="U113" s="43"/>
      <c r="V113" s="43"/>
      <c r="W113" s="43"/>
      <c r="X113" s="43"/>
      <c r="Y113" s="43"/>
      <c r="Z113" s="43"/>
      <c r="AA113" s="43"/>
      <c r="AB113" s="43"/>
    </row>
    <row r="114" spans="1:28" ht="29">
      <c r="A114" s="243"/>
      <c r="B114" s="226"/>
      <c r="C114" s="53">
        <v>111</v>
      </c>
      <c r="D114" s="35" t="s">
        <v>129</v>
      </c>
      <c r="E114" s="47" t="s">
        <v>217</v>
      </c>
      <c r="F114" s="47" t="s">
        <v>17</v>
      </c>
      <c r="G114" s="74">
        <v>35</v>
      </c>
      <c r="H114" s="18"/>
      <c r="I114" s="40">
        <f t="shared" si="2"/>
        <v>0</v>
      </c>
      <c r="J114" s="25" t="str">
        <f t="shared" si="3"/>
        <v>OK</v>
      </c>
      <c r="K114" s="43"/>
      <c r="L114" s="43"/>
      <c r="M114" s="43"/>
      <c r="N114" s="43"/>
      <c r="O114" s="43"/>
      <c r="P114" s="43"/>
      <c r="Q114" s="43"/>
      <c r="R114" s="43"/>
      <c r="S114" s="43"/>
      <c r="T114" s="43"/>
      <c r="U114" s="43"/>
      <c r="V114" s="43"/>
      <c r="W114" s="43"/>
      <c r="X114" s="43"/>
      <c r="Y114" s="43"/>
      <c r="Z114" s="43"/>
      <c r="AA114" s="43"/>
      <c r="AB114" s="43"/>
    </row>
    <row r="115" spans="1:28" ht="29">
      <c r="A115" s="243"/>
      <c r="B115" s="226"/>
      <c r="C115" s="53">
        <v>112</v>
      </c>
      <c r="D115" s="35" t="s">
        <v>130</v>
      </c>
      <c r="E115" s="47" t="s">
        <v>217</v>
      </c>
      <c r="F115" s="47" t="s">
        <v>17</v>
      </c>
      <c r="G115" s="74">
        <v>14.9</v>
      </c>
      <c r="H115" s="18"/>
      <c r="I115" s="40">
        <f t="shared" si="2"/>
        <v>0</v>
      </c>
      <c r="J115" s="25" t="str">
        <f t="shared" si="3"/>
        <v>OK</v>
      </c>
      <c r="K115" s="43"/>
      <c r="L115" s="43"/>
      <c r="M115" s="43"/>
      <c r="N115" s="43"/>
      <c r="O115" s="43"/>
      <c r="P115" s="43"/>
      <c r="Q115" s="43"/>
      <c r="R115" s="43"/>
      <c r="S115" s="43"/>
      <c r="T115" s="43"/>
      <c r="U115" s="43"/>
      <c r="V115" s="43"/>
      <c r="W115" s="43"/>
      <c r="X115" s="43"/>
      <c r="Y115" s="43"/>
      <c r="Z115" s="43"/>
      <c r="AA115" s="43"/>
      <c r="AB115" s="43"/>
    </row>
    <row r="116" spans="1:28" ht="29">
      <c r="A116" s="243"/>
      <c r="B116" s="227"/>
      <c r="C116" s="53">
        <v>113</v>
      </c>
      <c r="D116" s="35" t="s">
        <v>131</v>
      </c>
      <c r="E116" s="47" t="s">
        <v>217</v>
      </c>
      <c r="F116" s="47" t="s">
        <v>17</v>
      </c>
      <c r="G116" s="74">
        <v>34.799999999999997</v>
      </c>
      <c r="H116" s="18"/>
      <c r="I116" s="40">
        <f t="shared" si="2"/>
        <v>0</v>
      </c>
      <c r="J116" s="25" t="str">
        <f t="shared" si="3"/>
        <v>OK</v>
      </c>
      <c r="K116" s="43"/>
      <c r="L116" s="43"/>
      <c r="M116" s="43"/>
      <c r="N116" s="43"/>
      <c r="O116" s="43"/>
      <c r="P116" s="43"/>
      <c r="Q116" s="43"/>
      <c r="R116" s="43"/>
      <c r="S116" s="43"/>
      <c r="T116" s="43"/>
      <c r="U116" s="43"/>
      <c r="V116" s="43"/>
      <c r="W116" s="43"/>
      <c r="X116" s="43"/>
      <c r="Y116" s="43"/>
      <c r="Z116" s="43"/>
      <c r="AA116" s="43"/>
      <c r="AB116" s="43"/>
    </row>
    <row r="117" spans="1:28" ht="23.5">
      <c r="A117" s="235">
        <v>39</v>
      </c>
      <c r="B117" s="223" t="s">
        <v>30</v>
      </c>
      <c r="C117" s="54">
        <v>114</v>
      </c>
      <c r="D117" s="61" t="s">
        <v>132</v>
      </c>
      <c r="E117" s="46" t="s">
        <v>218</v>
      </c>
      <c r="F117" s="46" t="s">
        <v>17</v>
      </c>
      <c r="G117" s="72">
        <v>119.09</v>
      </c>
      <c r="H117" s="18">
        <v>2</v>
      </c>
      <c r="I117" s="40">
        <f t="shared" si="2"/>
        <v>2</v>
      </c>
      <c r="J117" s="25" t="str">
        <f t="shared" si="3"/>
        <v>OK</v>
      </c>
      <c r="K117" s="43"/>
      <c r="L117" s="43"/>
      <c r="M117" s="43"/>
      <c r="N117" s="43"/>
      <c r="O117" s="43"/>
      <c r="P117" s="43"/>
      <c r="Q117" s="43"/>
      <c r="R117" s="43"/>
      <c r="S117" s="43"/>
      <c r="T117" s="43"/>
      <c r="U117" s="43"/>
      <c r="V117" s="43"/>
      <c r="W117" s="43"/>
      <c r="X117" s="43"/>
      <c r="Y117" s="43"/>
      <c r="Z117" s="43"/>
      <c r="AA117" s="43"/>
      <c r="AB117" s="43"/>
    </row>
    <row r="118" spans="1:28" ht="23.5">
      <c r="A118" s="235"/>
      <c r="B118" s="228"/>
      <c r="C118" s="54">
        <v>115</v>
      </c>
      <c r="D118" s="61" t="s">
        <v>132</v>
      </c>
      <c r="E118" s="46" t="s">
        <v>219</v>
      </c>
      <c r="F118" s="46" t="s">
        <v>17</v>
      </c>
      <c r="G118" s="72">
        <v>119.09</v>
      </c>
      <c r="H118" s="18">
        <v>2</v>
      </c>
      <c r="I118" s="40">
        <f t="shared" si="2"/>
        <v>2</v>
      </c>
      <c r="J118" s="25" t="str">
        <f t="shared" si="3"/>
        <v>OK</v>
      </c>
      <c r="K118" s="43"/>
      <c r="L118" s="43"/>
      <c r="M118" s="43"/>
      <c r="N118" s="43"/>
      <c r="O118" s="43"/>
      <c r="P118" s="43"/>
      <c r="Q118" s="43"/>
      <c r="R118" s="43"/>
      <c r="S118" s="43"/>
      <c r="T118" s="43"/>
      <c r="U118" s="43"/>
      <c r="V118" s="43"/>
      <c r="W118" s="43"/>
      <c r="X118" s="43"/>
      <c r="Y118" s="43"/>
      <c r="Z118" s="43"/>
      <c r="AA118" s="43"/>
      <c r="AB118" s="43"/>
    </row>
    <row r="119" spans="1:28" ht="23.5">
      <c r="A119" s="235"/>
      <c r="B119" s="228"/>
      <c r="C119" s="54">
        <v>116</v>
      </c>
      <c r="D119" s="61" t="s">
        <v>133</v>
      </c>
      <c r="E119" s="46" t="s">
        <v>220</v>
      </c>
      <c r="F119" s="46" t="s">
        <v>17</v>
      </c>
      <c r="G119" s="72">
        <v>25.52</v>
      </c>
      <c r="H119" s="18"/>
      <c r="I119" s="40">
        <f t="shared" si="2"/>
        <v>0</v>
      </c>
      <c r="J119" s="25" t="str">
        <f t="shared" si="3"/>
        <v>OK</v>
      </c>
      <c r="K119" s="43"/>
      <c r="L119" s="43"/>
      <c r="M119" s="43"/>
      <c r="N119" s="43"/>
      <c r="O119" s="43"/>
      <c r="P119" s="43"/>
      <c r="Q119" s="43"/>
      <c r="R119" s="43"/>
      <c r="S119" s="43"/>
      <c r="T119" s="43"/>
      <c r="U119" s="43"/>
      <c r="V119" s="43"/>
      <c r="W119" s="43"/>
      <c r="X119" s="43"/>
      <c r="Y119" s="43"/>
      <c r="Z119" s="43"/>
      <c r="AA119" s="43"/>
      <c r="AB119" s="43"/>
    </row>
    <row r="120" spans="1:28" ht="23.5">
      <c r="A120" s="235"/>
      <c r="B120" s="224"/>
      <c r="C120" s="54">
        <v>117</v>
      </c>
      <c r="D120" s="61" t="s">
        <v>133</v>
      </c>
      <c r="E120" s="46" t="s">
        <v>221</v>
      </c>
      <c r="F120" s="46" t="s">
        <v>17</v>
      </c>
      <c r="G120" s="72">
        <v>27.23</v>
      </c>
      <c r="H120" s="18"/>
      <c r="I120" s="40">
        <f t="shared" si="2"/>
        <v>0</v>
      </c>
      <c r="J120" s="25" t="str">
        <f t="shared" si="3"/>
        <v>OK</v>
      </c>
      <c r="K120" s="43"/>
      <c r="L120" s="43"/>
      <c r="M120" s="43"/>
      <c r="N120" s="43"/>
      <c r="O120" s="43"/>
      <c r="P120" s="43"/>
      <c r="Q120" s="43"/>
      <c r="R120" s="43"/>
      <c r="S120" s="43"/>
      <c r="T120" s="43"/>
      <c r="U120" s="43"/>
      <c r="V120" s="43"/>
      <c r="W120" s="43"/>
      <c r="X120" s="43"/>
      <c r="Y120" s="43"/>
      <c r="Z120" s="43"/>
      <c r="AA120" s="43"/>
      <c r="AB120" s="43"/>
    </row>
    <row r="121" spans="1:28" ht="29">
      <c r="A121" s="243">
        <v>40</v>
      </c>
      <c r="B121" s="225" t="s">
        <v>39</v>
      </c>
      <c r="C121" s="53">
        <v>118</v>
      </c>
      <c r="D121" s="35" t="s">
        <v>134</v>
      </c>
      <c r="E121" s="47" t="s">
        <v>222</v>
      </c>
      <c r="F121" s="47" t="s">
        <v>17</v>
      </c>
      <c r="G121" s="74">
        <v>1585</v>
      </c>
      <c r="H121" s="18"/>
      <c r="I121" s="40">
        <f t="shared" si="2"/>
        <v>0</v>
      </c>
      <c r="J121" s="25" t="str">
        <f t="shared" si="3"/>
        <v>OK</v>
      </c>
      <c r="K121" s="43"/>
      <c r="L121" s="43"/>
      <c r="M121" s="43"/>
      <c r="N121" s="43"/>
      <c r="O121" s="43"/>
      <c r="P121" s="43"/>
      <c r="Q121" s="43"/>
      <c r="R121" s="43"/>
      <c r="S121" s="43"/>
      <c r="T121" s="43"/>
      <c r="U121" s="43"/>
      <c r="V121" s="43"/>
      <c r="W121" s="43"/>
      <c r="X121" s="43"/>
      <c r="Y121" s="43"/>
      <c r="Z121" s="43"/>
      <c r="AA121" s="43"/>
      <c r="AB121" s="43"/>
    </row>
    <row r="122" spans="1:28" ht="29">
      <c r="A122" s="243"/>
      <c r="B122" s="226"/>
      <c r="C122" s="53">
        <v>119</v>
      </c>
      <c r="D122" s="35" t="s">
        <v>135</v>
      </c>
      <c r="E122" s="47" t="s">
        <v>222</v>
      </c>
      <c r="F122" s="47" t="s">
        <v>17</v>
      </c>
      <c r="G122" s="74">
        <v>1040</v>
      </c>
      <c r="H122" s="18"/>
      <c r="I122" s="40">
        <f t="shared" si="2"/>
        <v>0</v>
      </c>
      <c r="J122" s="25" t="str">
        <f t="shared" si="3"/>
        <v>OK</v>
      </c>
      <c r="K122" s="43"/>
      <c r="L122" s="43"/>
      <c r="M122" s="43"/>
      <c r="N122" s="43"/>
      <c r="O122" s="43"/>
      <c r="P122" s="43"/>
      <c r="Q122" s="43"/>
      <c r="R122" s="43"/>
      <c r="S122" s="43"/>
      <c r="T122" s="43"/>
      <c r="U122" s="43"/>
      <c r="V122" s="43"/>
      <c r="W122" s="43"/>
      <c r="X122" s="43"/>
      <c r="Y122" s="43"/>
      <c r="Z122" s="43"/>
      <c r="AA122" s="43"/>
      <c r="AB122" s="43"/>
    </row>
    <row r="123" spans="1:28" ht="29">
      <c r="A123" s="243"/>
      <c r="B123" s="227"/>
      <c r="C123" s="53">
        <v>120</v>
      </c>
      <c r="D123" s="35" t="s">
        <v>136</v>
      </c>
      <c r="E123" s="47" t="s">
        <v>223</v>
      </c>
      <c r="F123" s="47" t="s">
        <v>17</v>
      </c>
      <c r="G123" s="74">
        <v>111</v>
      </c>
      <c r="H123" s="18"/>
      <c r="I123" s="40">
        <f t="shared" si="2"/>
        <v>0</v>
      </c>
      <c r="J123" s="25" t="str">
        <f t="shared" si="3"/>
        <v>OK</v>
      </c>
      <c r="K123" s="43"/>
      <c r="L123" s="43"/>
      <c r="M123" s="43"/>
      <c r="N123" s="43"/>
      <c r="O123" s="43"/>
      <c r="P123" s="43"/>
      <c r="Q123" s="43"/>
      <c r="R123" s="43"/>
      <c r="S123" s="43"/>
      <c r="T123" s="43"/>
      <c r="U123" s="43"/>
      <c r="V123" s="43"/>
      <c r="W123" s="43"/>
      <c r="X123" s="43"/>
      <c r="Y123" s="43"/>
      <c r="Z123" s="43"/>
      <c r="AA123" s="43"/>
      <c r="AB123" s="43"/>
    </row>
    <row r="124" spans="1:28" ht="55.5">
      <c r="A124" s="52">
        <v>41</v>
      </c>
      <c r="B124" s="60" t="s">
        <v>40</v>
      </c>
      <c r="C124" s="54">
        <v>121</v>
      </c>
      <c r="D124" s="66" t="s">
        <v>137</v>
      </c>
      <c r="E124" s="45" t="s">
        <v>224</v>
      </c>
      <c r="F124" s="46" t="s">
        <v>17</v>
      </c>
      <c r="G124" s="75">
        <v>192.51</v>
      </c>
      <c r="H124" s="18">
        <v>6</v>
      </c>
      <c r="I124" s="40">
        <f t="shared" si="2"/>
        <v>6</v>
      </c>
      <c r="J124" s="25" t="str">
        <f t="shared" si="3"/>
        <v>OK</v>
      </c>
      <c r="K124" s="43"/>
      <c r="L124" s="43"/>
      <c r="M124" s="43"/>
      <c r="N124" s="43"/>
      <c r="O124" s="43"/>
      <c r="P124" s="43"/>
      <c r="Q124" s="43"/>
      <c r="R124" s="43"/>
      <c r="S124" s="43"/>
      <c r="T124" s="43"/>
      <c r="U124" s="43"/>
      <c r="V124" s="43"/>
      <c r="W124" s="43"/>
      <c r="X124" s="43"/>
      <c r="Y124" s="43"/>
      <c r="Z124" s="43"/>
      <c r="AA124" s="43"/>
      <c r="AB124" s="43"/>
    </row>
    <row r="125" spans="1:28" ht="74">
      <c r="A125" s="53">
        <v>42</v>
      </c>
      <c r="B125" s="58" t="s">
        <v>41</v>
      </c>
      <c r="C125" s="53">
        <v>122</v>
      </c>
      <c r="D125" s="67" t="s">
        <v>138</v>
      </c>
      <c r="E125" s="44" t="s">
        <v>225</v>
      </c>
      <c r="F125" s="47" t="s">
        <v>17</v>
      </c>
      <c r="G125" s="76">
        <v>25.01</v>
      </c>
      <c r="H125" s="18">
        <v>10</v>
      </c>
      <c r="I125" s="40">
        <f t="shared" si="2"/>
        <v>10</v>
      </c>
      <c r="J125" s="25" t="str">
        <f t="shared" si="3"/>
        <v>OK</v>
      </c>
      <c r="K125" s="43"/>
      <c r="L125" s="43"/>
      <c r="M125" s="43"/>
      <c r="N125" s="43"/>
      <c r="O125" s="43"/>
      <c r="P125" s="43"/>
      <c r="Q125" s="43"/>
      <c r="R125" s="43"/>
      <c r="S125" s="43"/>
      <c r="T125" s="43"/>
      <c r="U125" s="43"/>
      <c r="V125" s="43"/>
      <c r="W125" s="43"/>
      <c r="X125" s="43"/>
      <c r="Y125" s="43"/>
      <c r="Z125" s="43"/>
      <c r="AA125" s="43"/>
      <c r="AB125" s="43"/>
    </row>
    <row r="126" spans="1:28" ht="23.5">
      <c r="A126" s="51">
        <v>43</v>
      </c>
      <c r="B126" s="55" t="s">
        <v>37</v>
      </c>
      <c r="C126" s="51">
        <v>123</v>
      </c>
      <c r="D126" s="62" t="s">
        <v>139</v>
      </c>
      <c r="E126" s="62"/>
      <c r="F126" s="18" t="s">
        <v>246</v>
      </c>
      <c r="G126" s="73"/>
      <c r="H126" s="18"/>
      <c r="I126" s="40">
        <f t="shared" si="2"/>
        <v>0</v>
      </c>
      <c r="J126" s="25" t="str">
        <f t="shared" si="3"/>
        <v>OK</v>
      </c>
      <c r="K126" s="43"/>
      <c r="L126" s="43"/>
      <c r="M126" s="43"/>
      <c r="N126" s="43"/>
      <c r="O126" s="43"/>
      <c r="P126" s="43"/>
      <c r="Q126" s="43"/>
      <c r="R126" s="43"/>
      <c r="S126" s="43"/>
      <c r="T126" s="43"/>
      <c r="U126" s="43"/>
      <c r="V126" s="43"/>
      <c r="W126" s="43"/>
      <c r="X126" s="43"/>
      <c r="Y126" s="43"/>
      <c r="Z126" s="43"/>
      <c r="AA126" s="43"/>
      <c r="AB126" s="43"/>
    </row>
    <row r="127" spans="1:28" ht="23.5">
      <c r="A127" s="51">
        <v>44</v>
      </c>
      <c r="B127" s="55" t="s">
        <v>37</v>
      </c>
      <c r="C127" s="51">
        <v>124</v>
      </c>
      <c r="D127" s="62" t="s">
        <v>140</v>
      </c>
      <c r="E127" s="62"/>
      <c r="F127" s="18"/>
      <c r="G127" s="73"/>
      <c r="H127" s="18"/>
      <c r="I127" s="40">
        <f t="shared" si="2"/>
        <v>0</v>
      </c>
      <c r="J127" s="25" t="str">
        <f t="shared" si="3"/>
        <v>OK</v>
      </c>
      <c r="K127" s="43"/>
      <c r="L127" s="43"/>
      <c r="M127" s="43"/>
      <c r="N127" s="43"/>
      <c r="O127" s="43"/>
      <c r="P127" s="43"/>
      <c r="Q127" s="43"/>
      <c r="R127" s="43"/>
      <c r="S127" s="43"/>
      <c r="T127" s="43"/>
      <c r="U127" s="43"/>
      <c r="V127" s="43"/>
      <c r="W127" s="43"/>
      <c r="X127" s="43"/>
      <c r="Y127" s="43"/>
      <c r="Z127" s="43"/>
      <c r="AA127" s="43"/>
      <c r="AB127" s="43"/>
    </row>
    <row r="128" spans="1:28" ht="23.5">
      <c r="A128" s="51">
        <v>45</v>
      </c>
      <c r="B128" s="55" t="s">
        <v>37</v>
      </c>
      <c r="C128" s="51">
        <v>125</v>
      </c>
      <c r="D128" s="62" t="s">
        <v>141</v>
      </c>
      <c r="E128" s="62"/>
      <c r="F128" s="18"/>
      <c r="G128" s="73"/>
      <c r="H128" s="18"/>
      <c r="I128" s="40">
        <f t="shared" si="2"/>
        <v>0</v>
      </c>
      <c r="J128" s="25" t="str">
        <f t="shared" si="3"/>
        <v>OK</v>
      </c>
      <c r="K128" s="43"/>
      <c r="L128" s="43"/>
      <c r="M128" s="43"/>
      <c r="N128" s="43"/>
      <c r="O128" s="43"/>
      <c r="P128" s="43"/>
      <c r="Q128" s="43"/>
      <c r="R128" s="43"/>
      <c r="S128" s="43"/>
      <c r="T128" s="43"/>
      <c r="U128" s="43"/>
      <c r="V128" s="43"/>
      <c r="W128" s="43"/>
      <c r="X128" s="43"/>
      <c r="Y128" s="43"/>
      <c r="Z128" s="43"/>
      <c r="AA128" s="43"/>
      <c r="AB128" s="43"/>
    </row>
    <row r="129" spans="1:28" ht="23.5">
      <c r="A129" s="51">
        <v>46</v>
      </c>
      <c r="B129" s="55" t="s">
        <v>37</v>
      </c>
      <c r="C129" s="51">
        <v>126</v>
      </c>
      <c r="D129" s="62" t="s">
        <v>142</v>
      </c>
      <c r="E129" s="62"/>
      <c r="F129" s="18"/>
      <c r="G129" s="73"/>
      <c r="H129" s="18"/>
      <c r="I129" s="40">
        <f t="shared" si="2"/>
        <v>0</v>
      </c>
      <c r="J129" s="25" t="str">
        <f t="shared" si="3"/>
        <v>OK</v>
      </c>
      <c r="K129" s="43"/>
      <c r="L129" s="43"/>
      <c r="M129" s="43"/>
      <c r="N129" s="43"/>
      <c r="O129" s="43"/>
      <c r="P129" s="43"/>
      <c r="Q129" s="43"/>
      <c r="R129" s="43"/>
      <c r="S129" s="43"/>
      <c r="T129" s="43"/>
      <c r="U129" s="43"/>
      <c r="V129" s="43"/>
      <c r="W129" s="43"/>
      <c r="X129" s="43"/>
      <c r="Y129" s="43"/>
      <c r="Z129" s="43"/>
      <c r="AA129" s="43"/>
      <c r="AB129" s="43"/>
    </row>
    <row r="130" spans="1:28" ht="29">
      <c r="A130" s="235">
        <v>47</v>
      </c>
      <c r="B130" s="223" t="s">
        <v>42</v>
      </c>
      <c r="C130" s="54">
        <v>127</v>
      </c>
      <c r="D130" s="61" t="s">
        <v>143</v>
      </c>
      <c r="E130" s="61" t="s">
        <v>226</v>
      </c>
      <c r="F130" s="46"/>
      <c r="G130" s="72">
        <v>3245.49</v>
      </c>
      <c r="H130" s="18"/>
      <c r="I130" s="40">
        <f t="shared" si="2"/>
        <v>0</v>
      </c>
      <c r="J130" s="25" t="str">
        <f t="shared" si="3"/>
        <v>OK</v>
      </c>
      <c r="K130" s="43"/>
      <c r="L130" s="43"/>
      <c r="M130" s="43"/>
      <c r="N130" s="43"/>
      <c r="O130" s="43"/>
      <c r="P130" s="43"/>
      <c r="Q130" s="43"/>
      <c r="R130" s="43"/>
      <c r="S130" s="43"/>
      <c r="T130" s="43"/>
      <c r="U130" s="43"/>
      <c r="V130" s="43"/>
      <c r="W130" s="43"/>
      <c r="X130" s="43"/>
      <c r="Y130" s="43"/>
      <c r="Z130" s="43"/>
      <c r="AA130" s="43"/>
      <c r="AB130" s="43"/>
    </row>
    <row r="131" spans="1:28" ht="23.5">
      <c r="A131" s="235"/>
      <c r="B131" s="224"/>
      <c r="C131" s="54">
        <v>128</v>
      </c>
      <c r="D131" s="61" t="s">
        <v>144</v>
      </c>
      <c r="E131" s="61" t="s">
        <v>227</v>
      </c>
      <c r="F131" s="46" t="s">
        <v>247</v>
      </c>
      <c r="G131" s="72">
        <v>1054.19</v>
      </c>
      <c r="H131" s="18"/>
      <c r="I131" s="40">
        <f t="shared" si="2"/>
        <v>0</v>
      </c>
      <c r="J131" s="25" t="str">
        <f t="shared" si="3"/>
        <v>OK</v>
      </c>
      <c r="K131" s="43"/>
      <c r="L131" s="43"/>
      <c r="M131" s="43"/>
      <c r="N131" s="43"/>
      <c r="O131" s="43"/>
      <c r="P131" s="43"/>
      <c r="Q131" s="43"/>
      <c r="R131" s="43"/>
      <c r="S131" s="43"/>
      <c r="T131" s="43"/>
      <c r="U131" s="43"/>
      <c r="V131" s="43"/>
      <c r="W131" s="43"/>
      <c r="X131" s="43"/>
      <c r="Y131" s="43"/>
      <c r="Z131" s="43"/>
      <c r="AA131" s="43"/>
      <c r="AB131" s="43"/>
    </row>
    <row r="132" spans="1:28" ht="43.5">
      <c r="A132" s="51">
        <v>48</v>
      </c>
      <c r="B132" s="55" t="s">
        <v>37</v>
      </c>
      <c r="C132" s="51">
        <v>129</v>
      </c>
      <c r="D132" s="62" t="s">
        <v>145</v>
      </c>
      <c r="E132" s="62"/>
      <c r="F132" s="18" t="s">
        <v>21</v>
      </c>
      <c r="G132" s="73"/>
      <c r="H132" s="18"/>
      <c r="I132" s="40">
        <f>H132-(SUM(K132:AB132))</f>
        <v>0</v>
      </c>
      <c r="J132" s="25" t="str">
        <f t="shared" si="3"/>
        <v>OK</v>
      </c>
      <c r="K132" s="43"/>
      <c r="L132" s="43"/>
      <c r="M132" s="43"/>
      <c r="N132" s="43"/>
      <c r="O132" s="43"/>
      <c r="P132" s="43"/>
      <c r="Q132" s="43"/>
      <c r="R132" s="43"/>
      <c r="S132" s="43"/>
      <c r="T132" s="43"/>
      <c r="U132" s="43"/>
      <c r="V132" s="43"/>
      <c r="W132" s="43"/>
      <c r="X132" s="43"/>
      <c r="Y132" s="43"/>
      <c r="Z132" s="43"/>
      <c r="AA132" s="43"/>
      <c r="AB132" s="43"/>
    </row>
  </sheetData>
  <mergeCells count="82">
    <mergeCell ref="A1:C1"/>
    <mergeCell ref="N1:N2"/>
    <mergeCell ref="O1:O2"/>
    <mergeCell ref="P1:P2"/>
    <mergeCell ref="D1:G1"/>
    <mergeCell ref="H1:J1"/>
    <mergeCell ref="K1:K2"/>
    <mergeCell ref="L1:L2"/>
    <mergeCell ref="M1:M2"/>
    <mergeCell ref="A2:J2"/>
    <mergeCell ref="AB1:AB2"/>
    <mergeCell ref="Q1:Q2"/>
    <mergeCell ref="R1:R2"/>
    <mergeCell ref="S1:S2"/>
    <mergeCell ref="T1:T2"/>
    <mergeCell ref="U1:U2"/>
    <mergeCell ref="V1:V2"/>
    <mergeCell ref="W1:W2"/>
    <mergeCell ref="X1:X2"/>
    <mergeCell ref="Y1:Y2"/>
    <mergeCell ref="Z1:Z2"/>
    <mergeCell ref="AA1:AA2"/>
    <mergeCell ref="A19:A21"/>
    <mergeCell ref="B19:B21"/>
    <mergeCell ref="A22:A24"/>
    <mergeCell ref="B22:B24"/>
    <mergeCell ref="A25:A32"/>
    <mergeCell ref="B25:B32"/>
    <mergeCell ref="A4:A6"/>
    <mergeCell ref="B4:B6"/>
    <mergeCell ref="A9:A10"/>
    <mergeCell ref="B9:B10"/>
    <mergeCell ref="A11:A17"/>
    <mergeCell ref="B11:B17"/>
    <mergeCell ref="A34:A44"/>
    <mergeCell ref="B34:B44"/>
    <mergeCell ref="A45:A48"/>
    <mergeCell ref="B45:B48"/>
    <mergeCell ref="A49:A52"/>
    <mergeCell ref="B49:B52"/>
    <mergeCell ref="A53:A54"/>
    <mergeCell ref="B53:B54"/>
    <mergeCell ref="A55:A58"/>
    <mergeCell ref="B55:B58"/>
    <mergeCell ref="A59:A61"/>
    <mergeCell ref="B59:B61"/>
    <mergeCell ref="A62:A64"/>
    <mergeCell ref="B62:B64"/>
    <mergeCell ref="A66:A70"/>
    <mergeCell ref="B66:B70"/>
    <mergeCell ref="A71:A74"/>
    <mergeCell ref="B71:B74"/>
    <mergeCell ref="A76:A79"/>
    <mergeCell ref="B76:B79"/>
    <mergeCell ref="A83:A84"/>
    <mergeCell ref="B83:B84"/>
    <mergeCell ref="A85:A86"/>
    <mergeCell ref="B85:B86"/>
    <mergeCell ref="A87:A88"/>
    <mergeCell ref="B87:B88"/>
    <mergeCell ref="A89:A90"/>
    <mergeCell ref="B89:B90"/>
    <mergeCell ref="A91:A94"/>
    <mergeCell ref="B91:B94"/>
    <mergeCell ref="A97:A101"/>
    <mergeCell ref="B97:B101"/>
    <mergeCell ref="A102:A105"/>
    <mergeCell ref="B102:B105"/>
    <mergeCell ref="A106:A107"/>
    <mergeCell ref="B106:B107"/>
    <mergeCell ref="A108:A109"/>
    <mergeCell ref="B108:B109"/>
    <mergeCell ref="A110:A111"/>
    <mergeCell ref="B110:B111"/>
    <mergeCell ref="A112:A116"/>
    <mergeCell ref="B112:B116"/>
    <mergeCell ref="A117:A120"/>
    <mergeCell ref="B117:B120"/>
    <mergeCell ref="A121:A123"/>
    <mergeCell ref="B121:B123"/>
    <mergeCell ref="A130:A131"/>
    <mergeCell ref="B130:B131"/>
  </mergeCells>
  <conditionalFormatting sqref="U4:AB132 R5:T132 L4:Q132 K5:K132">
    <cfRule type="cellIs" dxfId="53" priority="7" stopIfTrue="1" operator="greaterThan">
      <formula>0</formula>
    </cfRule>
    <cfRule type="cellIs" dxfId="52" priority="8" stopIfTrue="1" operator="greaterThan">
      <formula>0</formula>
    </cfRule>
    <cfRule type="cellIs" dxfId="51" priority="9" stopIfTrue="1" operator="greaterThan">
      <formula>0</formula>
    </cfRule>
  </conditionalFormatting>
  <conditionalFormatting sqref="R4:T4">
    <cfRule type="cellIs" dxfId="50" priority="4" stopIfTrue="1" operator="greaterThan">
      <formula>0</formula>
    </cfRule>
    <cfRule type="cellIs" dxfId="49" priority="5" stopIfTrue="1" operator="greaterThan">
      <formula>0</formula>
    </cfRule>
    <cfRule type="cellIs" dxfId="48" priority="6" stopIfTrue="1" operator="greaterThan">
      <formula>0</formula>
    </cfRule>
  </conditionalFormatting>
  <conditionalFormatting sqref="K4">
    <cfRule type="cellIs" dxfId="47" priority="1" stopIfTrue="1" operator="greaterThan">
      <formula>0</formula>
    </cfRule>
    <cfRule type="cellIs" dxfId="46" priority="2" stopIfTrue="1" operator="greaterThan">
      <formula>0</formula>
    </cfRule>
    <cfRule type="cellIs" dxfId="45" priority="3" stopIfTrue="1" operator="greaterThan">
      <formula>0</formula>
    </cfRule>
  </conditionalFormatting>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07E71-F628-4ABE-9BB9-6CC697ECEB3D}">
  <sheetPr>
    <tabColor rgb="FF92D050"/>
  </sheetPr>
  <dimension ref="A1:AB152"/>
  <sheetViews>
    <sheetView topLeftCell="A120" zoomScale="80" zoomScaleNormal="80" workbookViewId="0">
      <selection activeCell="G145" sqref="G145"/>
    </sheetView>
  </sheetViews>
  <sheetFormatPr defaultColWidth="9.7265625" defaultRowHeight="14.5"/>
  <cols>
    <col min="1" max="1" width="7.1796875" style="31" customWidth="1"/>
    <col min="2" max="2" width="24.7265625" style="31" customWidth="1"/>
    <col min="3" max="3" width="6.7265625" style="26" bestFit="1" customWidth="1"/>
    <col min="4" max="4" width="41.1796875" style="31" customWidth="1"/>
    <col min="5" max="5" width="19" style="31" customWidth="1"/>
    <col min="6" max="6" width="11.26953125" style="31" customWidth="1"/>
    <col min="7" max="7" width="15.453125" style="33" customWidth="1"/>
    <col min="8" max="8" width="12.7265625" style="4" customWidth="1"/>
    <col min="9" max="9" width="13.26953125" style="27" customWidth="1"/>
    <col min="10" max="10" width="12.54296875" style="5" customWidth="1"/>
    <col min="11" max="11" width="13.81640625" style="95" customWidth="1"/>
    <col min="12" max="12" width="12.7265625" style="95" customWidth="1"/>
    <col min="13" max="13" width="14.81640625" style="95" customWidth="1"/>
    <col min="14" max="14" width="14.1796875" style="95" customWidth="1"/>
    <col min="15" max="15" width="15.26953125" style="6" customWidth="1"/>
    <col min="16" max="16" width="15.453125" style="6" customWidth="1"/>
    <col min="17" max="17" width="10.453125" style="6" customWidth="1"/>
    <col min="18" max="18" width="14" style="6" customWidth="1"/>
    <col min="19" max="19" width="13.54296875" style="6" customWidth="1"/>
    <col min="20" max="20" width="14.54296875" style="6" customWidth="1"/>
    <col min="21" max="21" width="14" style="6" customWidth="1"/>
    <col min="22" max="22" width="14.26953125" style="6" customWidth="1"/>
    <col min="23" max="28" width="12.7265625" style="2" customWidth="1"/>
    <col min="29" max="16384" width="9.7265625" style="2"/>
  </cols>
  <sheetData>
    <row r="1" spans="1:28" ht="31.75" customHeight="1">
      <c r="A1" s="249" t="s">
        <v>22</v>
      </c>
      <c r="B1" s="249"/>
      <c r="C1" s="249"/>
      <c r="D1" s="249" t="s">
        <v>23</v>
      </c>
      <c r="E1" s="249"/>
      <c r="F1" s="249"/>
      <c r="G1" s="249"/>
      <c r="H1" s="249" t="s">
        <v>24</v>
      </c>
      <c r="I1" s="249"/>
      <c r="J1" s="249"/>
      <c r="K1" s="222" t="s">
        <v>609</v>
      </c>
      <c r="L1" s="222" t="s">
        <v>610</v>
      </c>
      <c r="M1" s="222" t="s">
        <v>611</v>
      </c>
      <c r="N1" s="222" t="s">
        <v>612</v>
      </c>
      <c r="O1" s="247" t="s">
        <v>20</v>
      </c>
      <c r="P1" s="247" t="s">
        <v>20</v>
      </c>
      <c r="Q1" s="247" t="s">
        <v>20</v>
      </c>
      <c r="R1" s="247" t="s">
        <v>20</v>
      </c>
      <c r="S1" s="247" t="s">
        <v>20</v>
      </c>
      <c r="T1" s="247" t="s">
        <v>20</v>
      </c>
      <c r="U1" s="247" t="s">
        <v>20</v>
      </c>
      <c r="V1" s="247" t="s">
        <v>20</v>
      </c>
      <c r="W1" s="247" t="s">
        <v>20</v>
      </c>
      <c r="X1" s="247" t="s">
        <v>20</v>
      </c>
      <c r="Y1" s="247" t="s">
        <v>20</v>
      </c>
      <c r="Z1" s="247" t="s">
        <v>20</v>
      </c>
      <c r="AA1" s="247" t="s">
        <v>20</v>
      </c>
      <c r="AB1" s="247" t="s">
        <v>20</v>
      </c>
    </row>
    <row r="2" spans="1:28" ht="24" customHeight="1">
      <c r="A2" s="249" t="s">
        <v>16</v>
      </c>
      <c r="B2" s="249"/>
      <c r="C2" s="249"/>
      <c r="D2" s="249"/>
      <c r="E2" s="249"/>
      <c r="F2" s="249"/>
      <c r="G2" s="249"/>
      <c r="H2" s="249"/>
      <c r="I2" s="249"/>
      <c r="J2" s="249"/>
      <c r="K2" s="222"/>
      <c r="L2" s="222"/>
      <c r="M2" s="222"/>
      <c r="N2" s="222"/>
      <c r="O2" s="247"/>
      <c r="P2" s="247"/>
      <c r="Q2" s="247"/>
      <c r="R2" s="247"/>
      <c r="S2" s="247"/>
      <c r="T2" s="247"/>
      <c r="U2" s="247"/>
      <c r="V2" s="247"/>
      <c r="W2" s="247"/>
      <c r="X2" s="247"/>
      <c r="Y2" s="247"/>
      <c r="Z2" s="247"/>
      <c r="AA2" s="247"/>
      <c r="AB2" s="247"/>
    </row>
    <row r="3" spans="1:28" s="3" customFormat="1" ht="47.25" customHeight="1">
      <c r="A3" s="36" t="s">
        <v>25</v>
      </c>
      <c r="B3" s="39" t="s">
        <v>18</v>
      </c>
      <c r="C3" s="36" t="s">
        <v>4</v>
      </c>
      <c r="D3" s="39" t="s">
        <v>146</v>
      </c>
      <c r="E3" s="37" t="s">
        <v>19</v>
      </c>
      <c r="F3" s="36" t="s">
        <v>5</v>
      </c>
      <c r="G3" s="32" t="s">
        <v>2</v>
      </c>
      <c r="H3" s="21" t="s">
        <v>7</v>
      </c>
      <c r="I3" s="22" t="s">
        <v>0</v>
      </c>
      <c r="J3" s="19" t="s">
        <v>3</v>
      </c>
      <c r="K3" s="86">
        <v>45369</v>
      </c>
      <c r="L3" s="86">
        <v>45370</v>
      </c>
      <c r="M3" s="86">
        <v>45370</v>
      </c>
      <c r="N3" s="86">
        <v>45370</v>
      </c>
      <c r="O3" s="42" t="s">
        <v>1</v>
      </c>
      <c r="P3" s="42" t="s">
        <v>1</v>
      </c>
      <c r="Q3" s="42" t="s">
        <v>1</v>
      </c>
      <c r="R3" s="42" t="s">
        <v>1</v>
      </c>
      <c r="S3" s="42" t="s">
        <v>1</v>
      </c>
      <c r="T3" s="42" t="s">
        <v>1</v>
      </c>
      <c r="U3" s="42" t="s">
        <v>1</v>
      </c>
      <c r="V3" s="42" t="s">
        <v>1</v>
      </c>
      <c r="W3" s="42" t="s">
        <v>1</v>
      </c>
      <c r="X3" s="42" t="s">
        <v>1</v>
      </c>
      <c r="Y3" s="42" t="s">
        <v>1</v>
      </c>
      <c r="Z3" s="42" t="s">
        <v>1</v>
      </c>
      <c r="AA3" s="42" t="s">
        <v>1</v>
      </c>
      <c r="AB3" s="42" t="s">
        <v>1</v>
      </c>
    </row>
    <row r="4" spans="1:28" ht="50.15" customHeight="1">
      <c r="A4" s="237">
        <v>1</v>
      </c>
      <c r="B4" s="223" t="s">
        <v>26</v>
      </c>
      <c r="C4" s="54">
        <v>1</v>
      </c>
      <c r="D4" s="61" t="s">
        <v>43</v>
      </c>
      <c r="E4" s="46" t="s">
        <v>147</v>
      </c>
      <c r="F4" s="46" t="s">
        <v>17</v>
      </c>
      <c r="G4" s="72">
        <v>62.41</v>
      </c>
      <c r="H4" s="18"/>
      <c r="I4" s="40">
        <f>H4-(SUM(K4:AB4))</f>
        <v>0</v>
      </c>
      <c r="J4" s="25" t="str">
        <f>IF(I4&lt;0,"ATENÇÃO","OK")</f>
        <v>OK</v>
      </c>
      <c r="K4" s="98"/>
      <c r="L4" s="98"/>
      <c r="M4" s="98"/>
      <c r="N4" s="98"/>
      <c r="O4" s="43"/>
      <c r="P4" s="43"/>
      <c r="Q4" s="43"/>
      <c r="R4" s="43"/>
      <c r="S4" s="43"/>
      <c r="T4" s="43"/>
      <c r="U4" s="43"/>
      <c r="V4" s="43"/>
      <c r="W4" s="43"/>
      <c r="X4" s="43"/>
      <c r="Y4" s="43"/>
      <c r="Z4" s="43"/>
      <c r="AA4" s="43"/>
      <c r="AB4" s="43"/>
    </row>
    <row r="5" spans="1:28" ht="27" customHeight="1">
      <c r="A5" s="237"/>
      <c r="B5" s="228"/>
      <c r="C5" s="54">
        <v>2</v>
      </c>
      <c r="D5" s="61" t="s">
        <v>44</v>
      </c>
      <c r="E5" s="46" t="s">
        <v>148</v>
      </c>
      <c r="F5" s="46" t="s">
        <v>17</v>
      </c>
      <c r="G5" s="72">
        <v>58.41</v>
      </c>
      <c r="H5" s="18"/>
      <c r="I5" s="40">
        <f t="shared" ref="I5:I68" si="0">H5-(SUM(K5:AB5))</f>
        <v>0</v>
      </c>
      <c r="J5" s="25" t="str">
        <f t="shared" ref="J5:J68" si="1">IF(I5&lt;0,"ATENÇÃO","OK")</f>
        <v>OK</v>
      </c>
      <c r="K5" s="98"/>
      <c r="L5" s="98"/>
      <c r="M5" s="98"/>
      <c r="N5" s="98"/>
      <c r="O5" s="43"/>
      <c r="P5" s="43"/>
      <c r="Q5" s="43"/>
      <c r="R5" s="43"/>
      <c r="S5" s="43"/>
      <c r="T5" s="43"/>
      <c r="U5" s="43"/>
      <c r="V5" s="43"/>
      <c r="W5" s="43"/>
      <c r="X5" s="43"/>
      <c r="Y5" s="43"/>
      <c r="Z5" s="43"/>
      <c r="AA5" s="43"/>
      <c r="AB5" s="43"/>
    </row>
    <row r="6" spans="1:28" ht="50.15" customHeight="1">
      <c r="A6" s="237"/>
      <c r="B6" s="224"/>
      <c r="C6" s="54">
        <v>3</v>
      </c>
      <c r="D6" s="61" t="s">
        <v>45</v>
      </c>
      <c r="E6" s="68" t="s">
        <v>149</v>
      </c>
      <c r="F6" s="46" t="s">
        <v>17</v>
      </c>
      <c r="G6" s="72">
        <v>181.86</v>
      </c>
      <c r="H6" s="18"/>
      <c r="I6" s="40">
        <f t="shared" si="0"/>
        <v>0</v>
      </c>
      <c r="J6" s="25" t="str">
        <f t="shared" si="1"/>
        <v>OK</v>
      </c>
      <c r="K6" s="98"/>
      <c r="L6" s="98"/>
      <c r="M6" s="98"/>
      <c r="N6" s="98"/>
      <c r="O6" s="43"/>
      <c r="P6" s="43"/>
      <c r="Q6" s="43"/>
      <c r="R6" s="43"/>
      <c r="S6" s="43"/>
      <c r="T6" s="43"/>
      <c r="U6" s="43"/>
      <c r="V6" s="43"/>
      <c r="W6" s="43"/>
      <c r="X6" s="43"/>
      <c r="Y6" s="43"/>
      <c r="Z6" s="43"/>
      <c r="AA6" s="43"/>
      <c r="AB6" s="43"/>
    </row>
    <row r="7" spans="1:28" ht="50.15" customHeight="1">
      <c r="A7" s="48">
        <v>2</v>
      </c>
      <c r="B7" s="55" t="s">
        <v>27</v>
      </c>
      <c r="C7" s="51">
        <v>4</v>
      </c>
      <c r="D7" s="62" t="s">
        <v>46</v>
      </c>
      <c r="E7" s="18"/>
      <c r="F7" s="18" t="s">
        <v>17</v>
      </c>
      <c r="G7" s="73"/>
      <c r="H7" s="18"/>
      <c r="I7" s="40">
        <f t="shared" si="0"/>
        <v>0</v>
      </c>
      <c r="J7" s="25" t="str">
        <f t="shared" si="1"/>
        <v>OK</v>
      </c>
      <c r="K7" s="98"/>
      <c r="L7" s="98"/>
      <c r="M7" s="98"/>
      <c r="N7" s="98"/>
      <c r="O7" s="43"/>
      <c r="P7" s="43"/>
      <c r="Q7" s="43"/>
      <c r="R7" s="43"/>
      <c r="S7" s="43"/>
      <c r="T7" s="43"/>
      <c r="U7" s="43"/>
      <c r="V7" s="43"/>
      <c r="W7" s="43"/>
      <c r="X7" s="43"/>
      <c r="Y7" s="43"/>
      <c r="Z7" s="43"/>
      <c r="AA7" s="43"/>
      <c r="AB7" s="43"/>
    </row>
    <row r="8" spans="1:28" ht="50.15" customHeight="1">
      <c r="A8" s="49">
        <v>3</v>
      </c>
      <c r="B8" s="56" t="s">
        <v>28</v>
      </c>
      <c r="C8" s="54">
        <v>5</v>
      </c>
      <c r="D8" s="61" t="s">
        <v>47</v>
      </c>
      <c r="E8" s="46" t="s">
        <v>150</v>
      </c>
      <c r="F8" s="46" t="s">
        <v>17</v>
      </c>
      <c r="G8" s="72">
        <v>30.46</v>
      </c>
      <c r="H8" s="18"/>
      <c r="I8" s="40">
        <f t="shared" si="0"/>
        <v>0</v>
      </c>
      <c r="J8" s="25" t="str">
        <f t="shared" si="1"/>
        <v>OK</v>
      </c>
      <c r="K8" s="98"/>
      <c r="L8" s="98"/>
      <c r="M8" s="98"/>
      <c r="N8" s="98"/>
      <c r="O8" s="43"/>
      <c r="P8" s="43"/>
      <c r="Q8" s="43"/>
      <c r="R8" s="43"/>
      <c r="S8" s="43"/>
      <c r="T8" s="43"/>
      <c r="U8" s="43"/>
      <c r="V8" s="43"/>
      <c r="W8" s="43"/>
      <c r="X8" s="43"/>
      <c r="Y8" s="43"/>
      <c r="Z8" s="43"/>
      <c r="AA8" s="43"/>
      <c r="AB8" s="43"/>
    </row>
    <row r="9" spans="1:28" ht="50.15" customHeight="1">
      <c r="A9" s="238">
        <v>4</v>
      </c>
      <c r="B9" s="229" t="s">
        <v>27</v>
      </c>
      <c r="C9" s="51">
        <v>6</v>
      </c>
      <c r="D9" s="62" t="s">
        <v>48</v>
      </c>
      <c r="E9" s="18" t="s">
        <v>151</v>
      </c>
      <c r="F9" s="18" t="s">
        <v>228</v>
      </c>
      <c r="G9" s="73"/>
      <c r="H9" s="18">
        <v>5</v>
      </c>
      <c r="I9" s="40">
        <f t="shared" si="0"/>
        <v>5</v>
      </c>
      <c r="J9" s="25" t="str">
        <f t="shared" si="1"/>
        <v>OK</v>
      </c>
      <c r="K9" s="98"/>
      <c r="L9" s="98"/>
      <c r="M9" s="98"/>
      <c r="N9" s="98"/>
      <c r="O9" s="43"/>
      <c r="P9" s="43"/>
      <c r="Q9" s="43"/>
      <c r="R9" s="43"/>
      <c r="S9" s="43"/>
      <c r="T9" s="43"/>
      <c r="U9" s="43"/>
      <c r="V9" s="43"/>
      <c r="W9" s="43"/>
      <c r="X9" s="43"/>
      <c r="Y9" s="43"/>
      <c r="Z9" s="43"/>
      <c r="AA9" s="43"/>
      <c r="AB9" s="43"/>
    </row>
    <row r="10" spans="1:28" ht="50.15" customHeight="1">
      <c r="A10" s="238"/>
      <c r="B10" s="230"/>
      <c r="C10" s="51">
        <v>7</v>
      </c>
      <c r="D10" s="62" t="s">
        <v>48</v>
      </c>
      <c r="E10" s="18" t="s">
        <v>151</v>
      </c>
      <c r="F10" s="18" t="s">
        <v>229</v>
      </c>
      <c r="G10" s="73"/>
      <c r="H10" s="18"/>
      <c r="I10" s="40">
        <f t="shared" si="0"/>
        <v>0</v>
      </c>
      <c r="J10" s="25" t="str">
        <f t="shared" si="1"/>
        <v>OK</v>
      </c>
      <c r="K10" s="98"/>
      <c r="L10" s="98"/>
      <c r="M10" s="98"/>
      <c r="N10" s="98"/>
      <c r="O10" s="43"/>
      <c r="P10" s="43"/>
      <c r="Q10" s="43"/>
      <c r="R10" s="43"/>
      <c r="S10" s="43"/>
      <c r="T10" s="43"/>
      <c r="U10" s="43"/>
      <c r="V10" s="43"/>
      <c r="W10" s="43"/>
      <c r="X10" s="43"/>
      <c r="Y10" s="43"/>
      <c r="Z10" s="43"/>
      <c r="AA10" s="43"/>
      <c r="AB10" s="43"/>
    </row>
    <row r="11" spans="1:28" ht="50.15" customHeight="1">
      <c r="A11" s="237">
        <v>5</v>
      </c>
      <c r="B11" s="223" t="s">
        <v>29</v>
      </c>
      <c r="C11" s="54">
        <v>8</v>
      </c>
      <c r="D11" s="61" t="s">
        <v>49</v>
      </c>
      <c r="E11" s="46" t="s">
        <v>152</v>
      </c>
      <c r="F11" s="46" t="s">
        <v>17</v>
      </c>
      <c r="G11" s="72">
        <v>4</v>
      </c>
      <c r="H11" s="18">
        <v>20</v>
      </c>
      <c r="I11" s="40">
        <f t="shared" si="0"/>
        <v>20</v>
      </c>
      <c r="J11" s="25" t="str">
        <f t="shared" si="1"/>
        <v>OK</v>
      </c>
      <c r="K11" s="98"/>
      <c r="L11" s="98"/>
      <c r="M11" s="98"/>
      <c r="N11" s="98"/>
      <c r="O11" s="43"/>
      <c r="P11" s="43"/>
      <c r="Q11" s="43"/>
      <c r="R11" s="43"/>
      <c r="S11" s="43"/>
      <c r="T11" s="43"/>
      <c r="U11" s="43"/>
      <c r="V11" s="43"/>
      <c r="W11" s="43"/>
      <c r="X11" s="43"/>
      <c r="Y11" s="43"/>
      <c r="Z11" s="43"/>
      <c r="AA11" s="43"/>
      <c r="AB11" s="43"/>
    </row>
    <row r="12" spans="1:28" ht="50.15" customHeight="1">
      <c r="A12" s="237"/>
      <c r="B12" s="228"/>
      <c r="C12" s="54">
        <v>9</v>
      </c>
      <c r="D12" s="61" t="s">
        <v>49</v>
      </c>
      <c r="E12" s="46" t="s">
        <v>152</v>
      </c>
      <c r="F12" s="46" t="s">
        <v>17</v>
      </c>
      <c r="G12" s="72">
        <v>4</v>
      </c>
      <c r="H12" s="18"/>
      <c r="I12" s="40">
        <f t="shared" si="0"/>
        <v>0</v>
      </c>
      <c r="J12" s="25" t="str">
        <f t="shared" si="1"/>
        <v>OK</v>
      </c>
      <c r="K12" s="98"/>
      <c r="L12" s="98"/>
      <c r="M12" s="98"/>
      <c r="N12" s="98"/>
      <c r="O12" s="43"/>
      <c r="P12" s="43"/>
      <c r="Q12" s="43"/>
      <c r="R12" s="43"/>
      <c r="S12" s="43"/>
      <c r="T12" s="43"/>
      <c r="U12" s="43"/>
      <c r="V12" s="43"/>
      <c r="W12" s="43"/>
      <c r="X12" s="43"/>
      <c r="Y12" s="43"/>
      <c r="Z12" s="43"/>
      <c r="AA12" s="43"/>
      <c r="AB12" s="43"/>
    </row>
    <row r="13" spans="1:28" ht="34.5" customHeight="1">
      <c r="A13" s="237"/>
      <c r="B13" s="228"/>
      <c r="C13" s="54">
        <v>10</v>
      </c>
      <c r="D13" s="61" t="s">
        <v>49</v>
      </c>
      <c r="E13" s="46" t="s">
        <v>152</v>
      </c>
      <c r="F13" s="46" t="s">
        <v>17</v>
      </c>
      <c r="G13" s="72">
        <v>4</v>
      </c>
      <c r="H13" s="18"/>
      <c r="I13" s="40">
        <f t="shared" si="0"/>
        <v>0</v>
      </c>
      <c r="J13" s="25" t="str">
        <f t="shared" si="1"/>
        <v>OK</v>
      </c>
      <c r="K13" s="98"/>
      <c r="L13" s="98"/>
      <c r="M13" s="98"/>
      <c r="N13" s="98"/>
      <c r="O13" s="43"/>
      <c r="P13" s="43"/>
      <c r="Q13" s="43"/>
      <c r="R13" s="43"/>
      <c r="S13" s="43"/>
      <c r="T13" s="43"/>
      <c r="U13" s="43"/>
      <c r="V13" s="43"/>
      <c r="W13" s="43"/>
      <c r="X13" s="43"/>
      <c r="Y13" s="43"/>
      <c r="Z13" s="43"/>
      <c r="AA13" s="43"/>
      <c r="AB13" s="43"/>
    </row>
    <row r="14" spans="1:28" ht="39.75" customHeight="1">
      <c r="A14" s="237"/>
      <c r="B14" s="228"/>
      <c r="C14" s="54">
        <v>11</v>
      </c>
      <c r="D14" s="61" t="s">
        <v>49</v>
      </c>
      <c r="E14" s="46" t="s">
        <v>152</v>
      </c>
      <c r="F14" s="46" t="s">
        <v>17</v>
      </c>
      <c r="G14" s="72">
        <v>6</v>
      </c>
      <c r="H14" s="18"/>
      <c r="I14" s="40">
        <f t="shared" si="0"/>
        <v>0</v>
      </c>
      <c r="J14" s="25" t="str">
        <f t="shared" si="1"/>
        <v>OK</v>
      </c>
      <c r="K14" s="98"/>
      <c r="L14" s="98"/>
      <c r="M14" s="98"/>
      <c r="N14" s="98"/>
      <c r="O14" s="43"/>
      <c r="P14" s="43"/>
      <c r="Q14" s="43"/>
      <c r="R14" s="43"/>
      <c r="S14" s="43"/>
      <c r="T14" s="43"/>
      <c r="U14" s="43"/>
      <c r="V14" s="43"/>
      <c r="W14" s="43"/>
      <c r="X14" s="43"/>
      <c r="Y14" s="43"/>
      <c r="Z14" s="43"/>
      <c r="AA14" s="43"/>
      <c r="AB14" s="43"/>
    </row>
    <row r="15" spans="1:28" ht="50.15" customHeight="1">
      <c r="A15" s="237"/>
      <c r="B15" s="228"/>
      <c r="C15" s="54">
        <v>12</v>
      </c>
      <c r="D15" s="46" t="s">
        <v>50</v>
      </c>
      <c r="E15" s="46" t="s">
        <v>153</v>
      </c>
      <c r="F15" s="46" t="s">
        <v>17</v>
      </c>
      <c r="G15" s="72">
        <v>8</v>
      </c>
      <c r="H15" s="18">
        <v>10</v>
      </c>
      <c r="I15" s="40">
        <f t="shared" si="0"/>
        <v>10</v>
      </c>
      <c r="J15" s="25" t="str">
        <f t="shared" si="1"/>
        <v>OK</v>
      </c>
      <c r="K15" s="98"/>
      <c r="L15" s="98"/>
      <c r="M15" s="98"/>
      <c r="N15" s="98"/>
      <c r="O15" s="43"/>
      <c r="P15" s="43"/>
      <c r="Q15" s="43"/>
      <c r="R15" s="43"/>
      <c r="S15" s="43"/>
      <c r="T15" s="43"/>
      <c r="U15" s="43"/>
      <c r="V15" s="43"/>
      <c r="W15" s="43"/>
      <c r="X15" s="43"/>
      <c r="Y15" s="43"/>
      <c r="Z15" s="43"/>
      <c r="AA15" s="43"/>
      <c r="AB15" s="43"/>
    </row>
    <row r="16" spans="1:28" ht="50.15" customHeight="1">
      <c r="A16" s="237"/>
      <c r="B16" s="228"/>
      <c r="C16" s="54">
        <v>13</v>
      </c>
      <c r="D16" s="46" t="s">
        <v>50</v>
      </c>
      <c r="E16" s="46" t="s">
        <v>153</v>
      </c>
      <c r="F16" s="46" t="s">
        <v>17</v>
      </c>
      <c r="G16" s="72">
        <v>8</v>
      </c>
      <c r="H16" s="18"/>
      <c r="I16" s="40">
        <f t="shared" si="0"/>
        <v>0</v>
      </c>
      <c r="J16" s="25" t="str">
        <f t="shared" si="1"/>
        <v>OK</v>
      </c>
      <c r="K16" s="98"/>
      <c r="L16" s="98"/>
      <c r="M16" s="98"/>
      <c r="N16" s="98"/>
      <c r="O16" s="43"/>
      <c r="P16" s="43"/>
      <c r="Q16" s="43"/>
      <c r="R16" s="43"/>
      <c r="S16" s="43"/>
      <c r="T16" s="43"/>
      <c r="U16" s="43"/>
      <c r="V16" s="43"/>
      <c r="W16" s="43"/>
      <c r="X16" s="43"/>
      <c r="Y16" s="43"/>
      <c r="Z16" s="43"/>
      <c r="AA16" s="43"/>
      <c r="AB16" s="43"/>
    </row>
    <row r="17" spans="1:28" ht="50.15" customHeight="1">
      <c r="A17" s="237"/>
      <c r="B17" s="224"/>
      <c r="C17" s="54">
        <v>14</v>
      </c>
      <c r="D17" s="46" t="s">
        <v>51</v>
      </c>
      <c r="E17" s="46" t="s">
        <v>154</v>
      </c>
      <c r="F17" s="46" t="s">
        <v>17</v>
      </c>
      <c r="G17" s="72">
        <v>14</v>
      </c>
      <c r="H17" s="18">
        <f>5-1</f>
        <v>4</v>
      </c>
      <c r="I17" s="40">
        <f t="shared" si="0"/>
        <v>4</v>
      </c>
      <c r="J17" s="25" t="str">
        <f t="shared" si="1"/>
        <v>OK</v>
      </c>
      <c r="K17" s="98"/>
      <c r="L17" s="98"/>
      <c r="M17" s="98"/>
      <c r="N17" s="98"/>
      <c r="O17" s="43"/>
      <c r="P17" s="43"/>
      <c r="Q17" s="43"/>
      <c r="R17" s="43"/>
      <c r="S17" s="43"/>
      <c r="T17" s="43"/>
      <c r="U17" s="43"/>
      <c r="V17" s="43"/>
      <c r="W17" s="43"/>
      <c r="X17" s="43"/>
      <c r="Y17" s="43"/>
      <c r="Z17" s="43"/>
      <c r="AA17" s="43"/>
      <c r="AB17" s="43"/>
    </row>
    <row r="18" spans="1:28" ht="29">
      <c r="A18" s="48">
        <v>6</v>
      </c>
      <c r="B18" s="57" t="s">
        <v>27</v>
      </c>
      <c r="C18" s="51">
        <v>15</v>
      </c>
      <c r="D18" s="62" t="s">
        <v>52</v>
      </c>
      <c r="E18" s="69"/>
      <c r="F18" s="18" t="s">
        <v>17</v>
      </c>
      <c r="G18" s="73"/>
      <c r="H18" s="18"/>
      <c r="I18" s="40">
        <f t="shared" si="0"/>
        <v>0</v>
      </c>
      <c r="J18" s="25" t="str">
        <f t="shared" si="1"/>
        <v>OK</v>
      </c>
      <c r="K18" s="98"/>
      <c r="L18" s="98"/>
      <c r="M18" s="98"/>
      <c r="N18" s="98"/>
      <c r="O18" s="43"/>
      <c r="P18" s="43"/>
      <c r="Q18" s="43"/>
      <c r="R18" s="43"/>
      <c r="S18" s="43"/>
      <c r="T18" s="43"/>
      <c r="U18" s="43"/>
      <c r="V18" s="43"/>
      <c r="W18" s="43"/>
      <c r="X18" s="43"/>
      <c r="Y18" s="43"/>
      <c r="Z18" s="43"/>
      <c r="AA18" s="43"/>
      <c r="AB18" s="43"/>
    </row>
    <row r="19" spans="1:28" ht="50.15" customHeight="1">
      <c r="A19" s="237">
        <v>7</v>
      </c>
      <c r="B19" s="223" t="s">
        <v>26</v>
      </c>
      <c r="C19" s="54">
        <v>16</v>
      </c>
      <c r="D19" s="46" t="s">
        <v>53</v>
      </c>
      <c r="E19" s="46" t="s">
        <v>155</v>
      </c>
      <c r="F19" s="46" t="s">
        <v>17</v>
      </c>
      <c r="G19" s="72">
        <v>30.24</v>
      </c>
      <c r="H19" s="18"/>
      <c r="I19" s="40">
        <f t="shared" si="0"/>
        <v>0</v>
      </c>
      <c r="J19" s="25" t="str">
        <f t="shared" si="1"/>
        <v>OK</v>
      </c>
      <c r="K19" s="98"/>
      <c r="L19" s="98"/>
      <c r="M19" s="98"/>
      <c r="N19" s="98"/>
      <c r="O19" s="43"/>
      <c r="P19" s="43"/>
      <c r="Q19" s="43"/>
      <c r="R19" s="43"/>
      <c r="S19" s="43"/>
      <c r="T19" s="43"/>
      <c r="U19" s="43"/>
      <c r="V19" s="43"/>
      <c r="W19" s="43"/>
      <c r="X19" s="43"/>
      <c r="Y19" s="43"/>
      <c r="Z19" s="43"/>
      <c r="AA19" s="43"/>
      <c r="AB19" s="43"/>
    </row>
    <row r="20" spans="1:28" ht="50.15" customHeight="1">
      <c r="A20" s="237"/>
      <c r="B20" s="228"/>
      <c r="C20" s="54">
        <v>17</v>
      </c>
      <c r="D20" s="61" t="s">
        <v>54</v>
      </c>
      <c r="E20" s="46" t="s">
        <v>156</v>
      </c>
      <c r="F20" s="46" t="s">
        <v>17</v>
      </c>
      <c r="G20" s="72">
        <v>88.38</v>
      </c>
      <c r="H20" s="18"/>
      <c r="I20" s="40">
        <f t="shared" si="0"/>
        <v>0</v>
      </c>
      <c r="J20" s="25" t="str">
        <f t="shared" si="1"/>
        <v>OK</v>
      </c>
      <c r="K20" s="98"/>
      <c r="L20" s="98"/>
      <c r="M20" s="98"/>
      <c r="N20" s="98"/>
      <c r="O20" s="43"/>
      <c r="P20" s="43"/>
      <c r="Q20" s="43"/>
      <c r="R20" s="43"/>
      <c r="S20" s="43"/>
      <c r="T20" s="43"/>
      <c r="U20" s="43"/>
      <c r="V20" s="43"/>
      <c r="W20" s="43"/>
      <c r="X20" s="43"/>
      <c r="Y20" s="43"/>
      <c r="Z20" s="43"/>
      <c r="AA20" s="43"/>
      <c r="AB20" s="43"/>
    </row>
    <row r="21" spans="1:28" ht="50.15" customHeight="1">
      <c r="A21" s="237"/>
      <c r="B21" s="224"/>
      <c r="C21" s="54">
        <v>18</v>
      </c>
      <c r="D21" s="61" t="s">
        <v>55</v>
      </c>
      <c r="E21" s="68" t="s">
        <v>157</v>
      </c>
      <c r="F21" s="46" t="s">
        <v>17</v>
      </c>
      <c r="G21" s="72">
        <v>159.52000000000001</v>
      </c>
      <c r="H21" s="18"/>
      <c r="I21" s="40">
        <f t="shared" si="0"/>
        <v>0</v>
      </c>
      <c r="J21" s="25" t="str">
        <f t="shared" si="1"/>
        <v>OK</v>
      </c>
      <c r="K21" s="98"/>
      <c r="L21" s="98"/>
      <c r="M21" s="98"/>
      <c r="N21" s="98"/>
      <c r="O21" s="43"/>
      <c r="P21" s="43"/>
      <c r="Q21" s="43"/>
      <c r="R21" s="43"/>
      <c r="S21" s="43"/>
      <c r="T21" s="43"/>
      <c r="U21" s="43"/>
      <c r="V21" s="43"/>
      <c r="W21" s="43"/>
      <c r="X21" s="43"/>
      <c r="Y21" s="43"/>
      <c r="Z21" s="43"/>
      <c r="AA21" s="43"/>
      <c r="AB21" s="43"/>
    </row>
    <row r="22" spans="1:28" ht="56.25" customHeight="1">
      <c r="A22" s="239">
        <v>8</v>
      </c>
      <c r="B22" s="225" t="s">
        <v>30</v>
      </c>
      <c r="C22" s="53">
        <v>19</v>
      </c>
      <c r="D22" s="35" t="s">
        <v>56</v>
      </c>
      <c r="E22" s="47" t="s">
        <v>158</v>
      </c>
      <c r="F22" s="63" t="s">
        <v>17</v>
      </c>
      <c r="G22" s="74">
        <v>32.39</v>
      </c>
      <c r="H22" s="18"/>
      <c r="I22" s="40">
        <f t="shared" si="0"/>
        <v>0</v>
      </c>
      <c r="J22" s="25" t="str">
        <f t="shared" si="1"/>
        <v>OK</v>
      </c>
      <c r="K22" s="98"/>
      <c r="L22" s="98"/>
      <c r="M22" s="98"/>
      <c r="N22" s="98"/>
      <c r="O22" s="43"/>
      <c r="P22" s="43"/>
      <c r="Q22" s="43"/>
      <c r="R22" s="43"/>
      <c r="S22" s="43"/>
      <c r="T22" s="43"/>
      <c r="U22" s="43"/>
      <c r="V22" s="43"/>
      <c r="W22" s="43"/>
      <c r="X22" s="43"/>
      <c r="Y22" s="43"/>
      <c r="Z22" s="43"/>
      <c r="AA22" s="43"/>
      <c r="AB22" s="43"/>
    </row>
    <row r="23" spans="1:28" ht="50.15" customHeight="1">
      <c r="A23" s="239"/>
      <c r="B23" s="226"/>
      <c r="C23" s="53">
        <v>20</v>
      </c>
      <c r="D23" s="35" t="s">
        <v>57</v>
      </c>
      <c r="E23" s="47" t="s">
        <v>159</v>
      </c>
      <c r="F23" s="47" t="s">
        <v>230</v>
      </c>
      <c r="G23" s="74">
        <v>199.81</v>
      </c>
      <c r="H23" s="18"/>
      <c r="I23" s="40">
        <f t="shared" si="0"/>
        <v>0</v>
      </c>
      <c r="J23" s="25" t="str">
        <f t="shared" si="1"/>
        <v>OK</v>
      </c>
      <c r="K23" s="98"/>
      <c r="L23" s="98"/>
      <c r="M23" s="98"/>
      <c r="N23" s="98"/>
      <c r="O23" s="43"/>
      <c r="P23" s="43"/>
      <c r="Q23" s="43"/>
      <c r="R23" s="43"/>
      <c r="S23" s="43"/>
      <c r="T23" s="43"/>
      <c r="U23" s="43"/>
      <c r="V23" s="43"/>
      <c r="W23" s="43"/>
      <c r="X23" s="43"/>
      <c r="Y23" s="43"/>
      <c r="Z23" s="43"/>
      <c r="AA23" s="43"/>
      <c r="AB23" s="43"/>
    </row>
    <row r="24" spans="1:28" ht="50.15" customHeight="1">
      <c r="A24" s="239"/>
      <c r="B24" s="227"/>
      <c r="C24" s="53">
        <v>21</v>
      </c>
      <c r="D24" s="35" t="s">
        <v>58</v>
      </c>
      <c r="E24" s="47" t="s">
        <v>160</v>
      </c>
      <c r="F24" s="47" t="s">
        <v>231</v>
      </c>
      <c r="G24" s="74">
        <v>310.83999999999997</v>
      </c>
      <c r="H24" s="18"/>
      <c r="I24" s="40">
        <f t="shared" si="0"/>
        <v>0</v>
      </c>
      <c r="J24" s="25" t="str">
        <f t="shared" si="1"/>
        <v>OK</v>
      </c>
      <c r="K24" s="98"/>
      <c r="L24" s="98"/>
      <c r="M24" s="98"/>
      <c r="N24" s="98"/>
      <c r="O24" s="43"/>
      <c r="P24" s="43"/>
      <c r="Q24" s="43"/>
      <c r="R24" s="43"/>
      <c r="S24" s="43"/>
      <c r="T24" s="43"/>
      <c r="U24" s="43"/>
      <c r="V24" s="43"/>
      <c r="W24" s="43"/>
      <c r="X24" s="43"/>
      <c r="Y24" s="43"/>
      <c r="Z24" s="43"/>
      <c r="AA24" s="43"/>
      <c r="AB24" s="43"/>
    </row>
    <row r="25" spans="1:28" ht="50.15" customHeight="1">
      <c r="A25" s="237">
        <v>9</v>
      </c>
      <c r="B25" s="223" t="s">
        <v>30</v>
      </c>
      <c r="C25" s="54">
        <v>22</v>
      </c>
      <c r="D25" s="46" t="s">
        <v>59</v>
      </c>
      <c r="E25" s="46" t="s">
        <v>161</v>
      </c>
      <c r="F25" s="46" t="s">
        <v>17</v>
      </c>
      <c r="G25" s="72">
        <v>2.25</v>
      </c>
      <c r="H25" s="18">
        <v>30</v>
      </c>
      <c r="I25" s="40">
        <f t="shared" si="0"/>
        <v>30</v>
      </c>
      <c r="J25" s="25" t="str">
        <f t="shared" si="1"/>
        <v>OK</v>
      </c>
      <c r="K25" s="98"/>
      <c r="L25" s="98"/>
      <c r="M25" s="98"/>
      <c r="N25" s="98"/>
      <c r="O25" s="43"/>
      <c r="P25" s="43"/>
      <c r="Q25" s="43"/>
      <c r="R25" s="43"/>
      <c r="S25" s="43"/>
      <c r="T25" s="43"/>
      <c r="U25" s="43"/>
      <c r="V25" s="43"/>
      <c r="W25" s="43"/>
      <c r="X25" s="43"/>
      <c r="Y25" s="43"/>
      <c r="Z25" s="43"/>
      <c r="AA25" s="43"/>
      <c r="AB25" s="43"/>
    </row>
    <row r="26" spans="1:28" ht="58">
      <c r="A26" s="237"/>
      <c r="B26" s="228"/>
      <c r="C26" s="54">
        <v>23</v>
      </c>
      <c r="D26" s="46" t="s">
        <v>59</v>
      </c>
      <c r="E26" s="46" t="s">
        <v>162</v>
      </c>
      <c r="F26" s="46" t="s">
        <v>17</v>
      </c>
      <c r="G26" s="72">
        <v>1.68</v>
      </c>
      <c r="H26" s="18">
        <v>50</v>
      </c>
      <c r="I26" s="40">
        <f t="shared" si="0"/>
        <v>50</v>
      </c>
      <c r="J26" s="25" t="str">
        <f t="shared" si="1"/>
        <v>OK</v>
      </c>
      <c r="K26" s="98"/>
      <c r="L26" s="98"/>
      <c r="M26" s="98"/>
      <c r="N26" s="98"/>
      <c r="O26" s="43"/>
      <c r="P26" s="43"/>
      <c r="Q26" s="43"/>
      <c r="R26" s="43"/>
      <c r="S26" s="43"/>
      <c r="T26" s="43"/>
      <c r="U26" s="43"/>
      <c r="V26" s="43"/>
      <c r="W26" s="43"/>
      <c r="X26" s="43"/>
      <c r="Y26" s="43"/>
      <c r="Z26" s="43"/>
      <c r="AA26" s="43"/>
      <c r="AB26" s="43"/>
    </row>
    <row r="27" spans="1:28" ht="58">
      <c r="A27" s="237"/>
      <c r="B27" s="228"/>
      <c r="C27" s="54">
        <v>24</v>
      </c>
      <c r="D27" s="46" t="s">
        <v>60</v>
      </c>
      <c r="E27" s="46" t="s">
        <v>163</v>
      </c>
      <c r="F27" s="46" t="s">
        <v>17</v>
      </c>
      <c r="G27" s="72">
        <v>2.4900000000000002</v>
      </c>
      <c r="H27" s="18"/>
      <c r="I27" s="40">
        <f t="shared" si="0"/>
        <v>0</v>
      </c>
      <c r="J27" s="25" t="str">
        <f t="shared" si="1"/>
        <v>OK</v>
      </c>
      <c r="K27" s="98"/>
      <c r="L27" s="98"/>
      <c r="M27" s="98"/>
      <c r="N27" s="98"/>
      <c r="O27" s="43"/>
      <c r="P27" s="43"/>
      <c r="Q27" s="43"/>
      <c r="R27" s="43"/>
      <c r="S27" s="43"/>
      <c r="T27" s="43"/>
      <c r="U27" s="43"/>
      <c r="V27" s="43"/>
      <c r="W27" s="43"/>
      <c r="X27" s="43"/>
      <c r="Y27" s="43"/>
      <c r="Z27" s="43"/>
      <c r="AA27" s="43"/>
      <c r="AB27" s="43"/>
    </row>
    <row r="28" spans="1:28" ht="58">
      <c r="A28" s="237"/>
      <c r="B28" s="228"/>
      <c r="C28" s="54">
        <v>25</v>
      </c>
      <c r="D28" s="46" t="s">
        <v>60</v>
      </c>
      <c r="E28" s="46" t="s">
        <v>164</v>
      </c>
      <c r="F28" s="46" t="s">
        <v>17</v>
      </c>
      <c r="G28" s="72">
        <v>1.57</v>
      </c>
      <c r="H28" s="18"/>
      <c r="I28" s="40">
        <f t="shared" si="0"/>
        <v>0</v>
      </c>
      <c r="J28" s="25" t="str">
        <f t="shared" si="1"/>
        <v>OK</v>
      </c>
      <c r="K28" s="98"/>
      <c r="L28" s="98"/>
      <c r="M28" s="98"/>
      <c r="N28" s="98"/>
      <c r="O28" s="43"/>
      <c r="P28" s="43"/>
      <c r="Q28" s="43"/>
      <c r="R28" s="43"/>
      <c r="S28" s="43"/>
      <c r="T28" s="43"/>
      <c r="U28" s="43"/>
      <c r="V28" s="43"/>
      <c r="W28" s="43"/>
      <c r="X28" s="43"/>
      <c r="Y28" s="43"/>
      <c r="Z28" s="43"/>
      <c r="AA28" s="43"/>
      <c r="AB28" s="43"/>
    </row>
    <row r="29" spans="1:28" ht="72.5">
      <c r="A29" s="237"/>
      <c r="B29" s="228"/>
      <c r="C29" s="54">
        <v>26</v>
      </c>
      <c r="D29" s="46" t="s">
        <v>61</v>
      </c>
      <c r="E29" s="68" t="s">
        <v>165</v>
      </c>
      <c r="F29" s="46" t="s">
        <v>17</v>
      </c>
      <c r="G29" s="72">
        <v>5.37</v>
      </c>
      <c r="H29" s="18"/>
      <c r="I29" s="40">
        <f t="shared" si="0"/>
        <v>0</v>
      </c>
      <c r="J29" s="25" t="str">
        <f t="shared" si="1"/>
        <v>OK</v>
      </c>
      <c r="K29" s="98"/>
      <c r="L29" s="98"/>
      <c r="M29" s="98"/>
      <c r="N29" s="98"/>
      <c r="O29" s="43"/>
      <c r="P29" s="43"/>
      <c r="Q29" s="43"/>
      <c r="R29" s="43"/>
      <c r="S29" s="43"/>
      <c r="T29" s="43"/>
      <c r="U29" s="43"/>
      <c r="V29" s="43"/>
      <c r="W29" s="43"/>
      <c r="X29" s="43"/>
      <c r="Y29" s="43"/>
      <c r="Z29" s="43"/>
      <c r="AA29" s="43"/>
      <c r="AB29" s="43"/>
    </row>
    <row r="30" spans="1:28" ht="72.5">
      <c r="A30" s="237"/>
      <c r="B30" s="228"/>
      <c r="C30" s="54">
        <v>27</v>
      </c>
      <c r="D30" s="46" t="s">
        <v>61</v>
      </c>
      <c r="E30" s="68" t="s">
        <v>166</v>
      </c>
      <c r="F30" s="46" t="s">
        <v>17</v>
      </c>
      <c r="G30" s="72">
        <v>2.6</v>
      </c>
      <c r="H30" s="18"/>
      <c r="I30" s="40">
        <f t="shared" si="0"/>
        <v>0</v>
      </c>
      <c r="J30" s="25" t="str">
        <f t="shared" si="1"/>
        <v>OK</v>
      </c>
      <c r="K30" s="98"/>
      <c r="L30" s="98"/>
      <c r="M30" s="98"/>
      <c r="N30" s="98"/>
      <c r="O30" s="43"/>
      <c r="P30" s="43"/>
      <c r="Q30" s="43"/>
      <c r="R30" s="43"/>
      <c r="S30" s="43"/>
      <c r="T30" s="43"/>
      <c r="U30" s="43"/>
      <c r="V30" s="43"/>
      <c r="W30" s="43"/>
      <c r="X30" s="43"/>
      <c r="Y30" s="43"/>
      <c r="Z30" s="43"/>
      <c r="AA30" s="43"/>
      <c r="AB30" s="43"/>
    </row>
    <row r="31" spans="1:28" ht="75" customHeight="1">
      <c r="A31" s="237"/>
      <c r="B31" s="228"/>
      <c r="C31" s="54">
        <v>28</v>
      </c>
      <c r="D31" s="46" t="s">
        <v>62</v>
      </c>
      <c r="E31" s="68" t="s">
        <v>167</v>
      </c>
      <c r="F31" s="46" t="s">
        <v>232</v>
      </c>
      <c r="G31" s="72">
        <v>15.99</v>
      </c>
      <c r="H31" s="18"/>
      <c r="I31" s="40">
        <f t="shared" si="0"/>
        <v>0</v>
      </c>
      <c r="J31" s="25" t="str">
        <f t="shared" si="1"/>
        <v>OK</v>
      </c>
      <c r="K31" s="98"/>
      <c r="L31" s="98"/>
      <c r="M31" s="98"/>
      <c r="N31" s="98"/>
      <c r="O31" s="43"/>
      <c r="P31" s="43"/>
      <c r="Q31" s="43"/>
      <c r="R31" s="43"/>
      <c r="S31" s="43"/>
      <c r="T31" s="43"/>
      <c r="U31" s="43"/>
      <c r="V31" s="43"/>
      <c r="W31" s="43"/>
      <c r="X31" s="43"/>
      <c r="Y31" s="43"/>
      <c r="Z31" s="43"/>
      <c r="AA31" s="43"/>
      <c r="AB31" s="43"/>
    </row>
    <row r="32" spans="1:28" ht="90" customHeight="1">
      <c r="A32" s="237"/>
      <c r="B32" s="224"/>
      <c r="C32" s="54">
        <v>29</v>
      </c>
      <c r="D32" s="46" t="s">
        <v>63</v>
      </c>
      <c r="E32" s="46" t="s">
        <v>168</v>
      </c>
      <c r="F32" s="46" t="s">
        <v>17</v>
      </c>
      <c r="G32" s="72">
        <v>4.9000000000000004</v>
      </c>
      <c r="H32" s="18"/>
      <c r="I32" s="40">
        <f t="shared" si="0"/>
        <v>0</v>
      </c>
      <c r="J32" s="25" t="str">
        <f t="shared" si="1"/>
        <v>OK</v>
      </c>
      <c r="K32" s="98"/>
      <c r="L32" s="98"/>
      <c r="M32" s="98"/>
      <c r="N32" s="98"/>
      <c r="O32" s="43"/>
      <c r="P32" s="43"/>
      <c r="Q32" s="43"/>
      <c r="R32" s="43"/>
      <c r="S32" s="43"/>
      <c r="T32" s="43"/>
      <c r="U32" s="43"/>
      <c r="V32" s="43"/>
      <c r="W32" s="43"/>
      <c r="X32" s="43"/>
      <c r="Y32" s="43"/>
      <c r="Z32" s="43"/>
      <c r="AA32" s="43"/>
      <c r="AB32" s="43"/>
    </row>
    <row r="33" spans="1:28" ht="75" customHeight="1">
      <c r="A33" s="50">
        <v>10</v>
      </c>
      <c r="B33" s="58" t="s">
        <v>31</v>
      </c>
      <c r="C33" s="53">
        <v>30</v>
      </c>
      <c r="D33" s="47" t="s">
        <v>62</v>
      </c>
      <c r="E33" s="70" t="s">
        <v>169</v>
      </c>
      <c r="F33" s="47" t="s">
        <v>232</v>
      </c>
      <c r="G33" s="74">
        <v>5.64</v>
      </c>
      <c r="H33" s="18">
        <v>30</v>
      </c>
      <c r="I33" s="40">
        <f t="shared" si="0"/>
        <v>30</v>
      </c>
      <c r="J33" s="25" t="str">
        <f t="shared" si="1"/>
        <v>OK</v>
      </c>
      <c r="K33" s="98"/>
      <c r="L33" s="98"/>
      <c r="M33" s="98"/>
      <c r="N33" s="98"/>
      <c r="O33" s="43"/>
      <c r="P33" s="43"/>
      <c r="Q33" s="43"/>
      <c r="R33" s="43"/>
      <c r="S33" s="43"/>
      <c r="T33" s="43"/>
      <c r="U33" s="43"/>
      <c r="V33" s="43"/>
      <c r="W33" s="43"/>
      <c r="X33" s="43"/>
      <c r="Y33" s="43"/>
      <c r="Z33" s="43"/>
      <c r="AA33" s="43"/>
      <c r="AB33" s="43"/>
    </row>
    <row r="34" spans="1:28" ht="45" customHeight="1">
      <c r="A34" s="238">
        <v>11</v>
      </c>
      <c r="B34" s="229" t="s">
        <v>27</v>
      </c>
      <c r="C34" s="51">
        <v>31</v>
      </c>
      <c r="D34" s="18" t="s">
        <v>64</v>
      </c>
      <c r="E34" s="18"/>
      <c r="F34" s="18" t="s">
        <v>17</v>
      </c>
      <c r="G34" s="73"/>
      <c r="H34" s="18"/>
      <c r="I34" s="40">
        <f t="shared" si="0"/>
        <v>0</v>
      </c>
      <c r="J34" s="25" t="str">
        <f t="shared" si="1"/>
        <v>OK</v>
      </c>
      <c r="K34" s="98"/>
      <c r="L34" s="98"/>
      <c r="M34" s="98"/>
      <c r="N34" s="98"/>
      <c r="O34" s="43"/>
      <c r="P34" s="43"/>
      <c r="Q34" s="43"/>
      <c r="R34" s="43"/>
      <c r="S34" s="43"/>
      <c r="T34" s="43"/>
      <c r="U34" s="43"/>
      <c r="V34" s="43"/>
      <c r="W34" s="43"/>
      <c r="X34" s="43"/>
      <c r="Y34" s="43"/>
      <c r="Z34" s="43"/>
      <c r="AA34" s="43"/>
      <c r="AB34" s="43"/>
    </row>
    <row r="35" spans="1:28" ht="23.5">
      <c r="A35" s="238"/>
      <c r="B35" s="236"/>
      <c r="C35" s="51">
        <v>32</v>
      </c>
      <c r="D35" s="18"/>
      <c r="E35" s="69"/>
      <c r="F35" s="18" t="s">
        <v>17</v>
      </c>
      <c r="G35" s="73"/>
      <c r="H35" s="18">
        <v>1</v>
      </c>
      <c r="I35" s="40">
        <f t="shared" si="0"/>
        <v>1</v>
      </c>
      <c r="J35" s="25" t="str">
        <f t="shared" si="1"/>
        <v>OK</v>
      </c>
      <c r="K35" s="98"/>
      <c r="L35" s="98"/>
      <c r="M35" s="98"/>
      <c r="N35" s="98"/>
      <c r="O35" s="43"/>
      <c r="P35" s="43"/>
      <c r="Q35" s="43"/>
      <c r="R35" s="43"/>
      <c r="S35" s="43"/>
      <c r="T35" s="43"/>
      <c r="U35" s="43"/>
      <c r="V35" s="43"/>
      <c r="W35" s="43"/>
      <c r="X35" s="43"/>
      <c r="Y35" s="43"/>
      <c r="Z35" s="43"/>
      <c r="AA35" s="43"/>
      <c r="AB35" s="43"/>
    </row>
    <row r="36" spans="1:28" ht="90" customHeight="1">
      <c r="A36" s="238"/>
      <c r="B36" s="236"/>
      <c r="C36" s="51">
        <v>33</v>
      </c>
      <c r="D36" s="62" t="s">
        <v>65</v>
      </c>
      <c r="E36" s="69"/>
      <c r="F36" s="18" t="s">
        <v>233</v>
      </c>
      <c r="G36" s="73"/>
      <c r="H36" s="18"/>
      <c r="I36" s="40">
        <f t="shared" si="0"/>
        <v>0</v>
      </c>
      <c r="J36" s="25" t="str">
        <f t="shared" si="1"/>
        <v>OK</v>
      </c>
      <c r="K36" s="98"/>
      <c r="L36" s="98"/>
      <c r="M36" s="98"/>
      <c r="N36" s="98"/>
      <c r="O36" s="43"/>
      <c r="P36" s="43"/>
      <c r="Q36" s="43"/>
      <c r="R36" s="43"/>
      <c r="S36" s="43"/>
      <c r="T36" s="43"/>
      <c r="U36" s="43"/>
      <c r="V36" s="43"/>
      <c r="W36" s="43"/>
      <c r="X36" s="43"/>
      <c r="Y36" s="43"/>
      <c r="Z36" s="43"/>
      <c r="AA36" s="43"/>
      <c r="AB36" s="43"/>
    </row>
    <row r="37" spans="1:28" ht="90" customHeight="1">
      <c r="A37" s="238"/>
      <c r="B37" s="236"/>
      <c r="C37" s="51">
        <v>34</v>
      </c>
      <c r="D37" s="62" t="s">
        <v>65</v>
      </c>
      <c r="E37" s="69"/>
      <c r="F37" s="18" t="s">
        <v>233</v>
      </c>
      <c r="G37" s="73"/>
      <c r="H37" s="18"/>
      <c r="I37" s="40">
        <f t="shared" si="0"/>
        <v>0</v>
      </c>
      <c r="J37" s="25" t="str">
        <f t="shared" si="1"/>
        <v>OK</v>
      </c>
      <c r="K37" s="98"/>
      <c r="L37" s="98"/>
      <c r="M37" s="98"/>
      <c r="N37" s="98"/>
      <c r="O37" s="43"/>
      <c r="P37" s="43"/>
      <c r="Q37" s="43"/>
      <c r="R37" s="43"/>
      <c r="S37" s="43"/>
      <c r="T37" s="43"/>
      <c r="U37" s="43"/>
      <c r="V37" s="43"/>
      <c r="W37" s="43"/>
      <c r="X37" s="43"/>
      <c r="Y37" s="43"/>
      <c r="Z37" s="43"/>
      <c r="AA37" s="43"/>
      <c r="AB37" s="43"/>
    </row>
    <row r="38" spans="1:28" ht="75" customHeight="1">
      <c r="A38" s="238"/>
      <c r="B38" s="236"/>
      <c r="C38" s="51">
        <v>35</v>
      </c>
      <c r="D38" s="62" t="s">
        <v>65</v>
      </c>
      <c r="E38" s="69"/>
      <c r="F38" s="18" t="s">
        <v>234</v>
      </c>
      <c r="G38" s="73"/>
      <c r="H38" s="18"/>
      <c r="I38" s="40">
        <f t="shared" si="0"/>
        <v>0</v>
      </c>
      <c r="J38" s="25" t="str">
        <f t="shared" si="1"/>
        <v>OK</v>
      </c>
      <c r="K38" s="98"/>
      <c r="L38" s="98"/>
      <c r="M38" s="98"/>
      <c r="N38" s="98"/>
      <c r="O38" s="43"/>
      <c r="P38" s="43"/>
      <c r="Q38" s="43"/>
      <c r="R38" s="43"/>
      <c r="S38" s="43"/>
      <c r="T38" s="43"/>
      <c r="U38" s="43"/>
      <c r="V38" s="43"/>
      <c r="W38" s="43"/>
      <c r="X38" s="43"/>
      <c r="Y38" s="43"/>
      <c r="Z38" s="43"/>
      <c r="AA38" s="43"/>
      <c r="AB38" s="43"/>
    </row>
    <row r="39" spans="1:28" ht="75" customHeight="1">
      <c r="A39" s="238"/>
      <c r="B39" s="236"/>
      <c r="C39" s="51">
        <v>36</v>
      </c>
      <c r="D39" s="62" t="s">
        <v>66</v>
      </c>
      <c r="E39" s="18"/>
      <c r="F39" s="18" t="s">
        <v>234</v>
      </c>
      <c r="G39" s="73"/>
      <c r="H39" s="18"/>
      <c r="I39" s="40">
        <f t="shared" si="0"/>
        <v>0</v>
      </c>
      <c r="J39" s="25" t="str">
        <f t="shared" si="1"/>
        <v>OK</v>
      </c>
      <c r="K39" s="98"/>
      <c r="L39" s="98"/>
      <c r="M39" s="98"/>
      <c r="N39" s="98"/>
      <c r="O39" s="43"/>
      <c r="P39" s="43"/>
      <c r="Q39" s="43"/>
      <c r="R39" s="43"/>
      <c r="S39" s="43"/>
      <c r="T39" s="43"/>
      <c r="U39" s="43"/>
      <c r="V39" s="43"/>
      <c r="W39" s="43"/>
      <c r="X39" s="43"/>
      <c r="Y39" s="43"/>
      <c r="Z39" s="43"/>
      <c r="AA39" s="43"/>
      <c r="AB39" s="43"/>
    </row>
    <row r="40" spans="1:28" ht="75" customHeight="1">
      <c r="A40" s="238"/>
      <c r="B40" s="236"/>
      <c r="C40" s="51">
        <v>37</v>
      </c>
      <c r="D40" s="62" t="s">
        <v>66</v>
      </c>
      <c r="E40" s="18"/>
      <c r="F40" s="18" t="s">
        <v>234</v>
      </c>
      <c r="G40" s="73"/>
      <c r="H40" s="18"/>
      <c r="I40" s="40">
        <f t="shared" si="0"/>
        <v>0</v>
      </c>
      <c r="J40" s="25" t="str">
        <f t="shared" si="1"/>
        <v>OK</v>
      </c>
      <c r="K40" s="98"/>
      <c r="L40" s="98"/>
      <c r="M40" s="98"/>
      <c r="N40" s="98"/>
      <c r="O40" s="43"/>
      <c r="P40" s="43"/>
      <c r="Q40" s="43"/>
      <c r="R40" s="43"/>
      <c r="S40" s="43"/>
      <c r="T40" s="43"/>
      <c r="U40" s="43"/>
      <c r="V40" s="43"/>
      <c r="W40" s="43"/>
      <c r="X40" s="43"/>
      <c r="Y40" s="43"/>
      <c r="Z40" s="43"/>
      <c r="AA40" s="43"/>
      <c r="AB40" s="43"/>
    </row>
    <row r="41" spans="1:28" ht="75" customHeight="1">
      <c r="A41" s="238"/>
      <c r="B41" s="236"/>
      <c r="C41" s="51">
        <v>38</v>
      </c>
      <c r="D41" s="62" t="s">
        <v>66</v>
      </c>
      <c r="E41" s="18"/>
      <c r="F41" s="18" t="s">
        <v>234</v>
      </c>
      <c r="G41" s="73"/>
      <c r="H41" s="18"/>
      <c r="I41" s="40">
        <f t="shared" si="0"/>
        <v>0</v>
      </c>
      <c r="J41" s="25" t="str">
        <f t="shared" si="1"/>
        <v>OK</v>
      </c>
      <c r="K41" s="98"/>
      <c r="L41" s="98"/>
      <c r="M41" s="98"/>
      <c r="N41" s="98"/>
      <c r="O41" s="43"/>
      <c r="P41" s="43"/>
      <c r="Q41" s="43"/>
      <c r="R41" s="43"/>
      <c r="S41" s="43"/>
      <c r="T41" s="43"/>
      <c r="U41" s="43"/>
      <c r="V41" s="43"/>
      <c r="W41" s="43"/>
      <c r="X41" s="43"/>
      <c r="Y41" s="43"/>
      <c r="Z41" s="43"/>
      <c r="AA41" s="43"/>
      <c r="AB41" s="43"/>
    </row>
    <row r="42" spans="1:28" ht="75" customHeight="1">
      <c r="A42" s="238"/>
      <c r="B42" s="236"/>
      <c r="C42" s="51">
        <v>39</v>
      </c>
      <c r="D42" s="62" t="s">
        <v>66</v>
      </c>
      <c r="E42" s="18"/>
      <c r="F42" s="18" t="s">
        <v>234</v>
      </c>
      <c r="G42" s="73"/>
      <c r="H42" s="18"/>
      <c r="I42" s="40">
        <f t="shared" si="0"/>
        <v>0</v>
      </c>
      <c r="J42" s="25" t="str">
        <f t="shared" si="1"/>
        <v>OK</v>
      </c>
      <c r="K42" s="98"/>
      <c r="L42" s="98"/>
      <c r="M42" s="98"/>
      <c r="N42" s="98"/>
      <c r="O42" s="43"/>
      <c r="P42" s="43"/>
      <c r="Q42" s="43"/>
      <c r="R42" s="43"/>
      <c r="S42" s="43"/>
      <c r="T42" s="43"/>
      <c r="U42" s="43"/>
      <c r="V42" s="43"/>
      <c r="W42" s="43"/>
      <c r="X42" s="43"/>
      <c r="Y42" s="43"/>
      <c r="Z42" s="43"/>
      <c r="AA42" s="43"/>
      <c r="AB42" s="43"/>
    </row>
    <row r="43" spans="1:28" ht="75" customHeight="1">
      <c r="A43" s="238"/>
      <c r="B43" s="236"/>
      <c r="C43" s="51">
        <v>40</v>
      </c>
      <c r="D43" s="62" t="s">
        <v>66</v>
      </c>
      <c r="E43" s="18"/>
      <c r="F43" s="18" t="s">
        <v>234</v>
      </c>
      <c r="G43" s="73"/>
      <c r="H43" s="18"/>
      <c r="I43" s="40">
        <f t="shared" si="0"/>
        <v>0</v>
      </c>
      <c r="J43" s="25" t="str">
        <f t="shared" si="1"/>
        <v>OK</v>
      </c>
      <c r="K43" s="98"/>
      <c r="L43" s="98"/>
      <c r="M43" s="98"/>
      <c r="N43" s="98"/>
      <c r="O43" s="43"/>
      <c r="P43" s="43"/>
      <c r="Q43" s="43"/>
      <c r="R43" s="43"/>
      <c r="S43" s="43"/>
      <c r="T43" s="43"/>
      <c r="U43" s="43"/>
      <c r="V43" s="43"/>
      <c r="W43" s="43"/>
      <c r="X43" s="43"/>
      <c r="Y43" s="43"/>
      <c r="Z43" s="43"/>
      <c r="AA43" s="43"/>
      <c r="AB43" s="43"/>
    </row>
    <row r="44" spans="1:28" ht="75" customHeight="1">
      <c r="A44" s="238"/>
      <c r="B44" s="230"/>
      <c r="C44" s="51">
        <v>41</v>
      </c>
      <c r="D44" s="62" t="s">
        <v>67</v>
      </c>
      <c r="E44" s="18"/>
      <c r="F44" s="18" t="s">
        <v>235</v>
      </c>
      <c r="G44" s="73"/>
      <c r="H44" s="18"/>
      <c r="I44" s="40">
        <f t="shared" si="0"/>
        <v>0</v>
      </c>
      <c r="J44" s="25" t="str">
        <f t="shared" si="1"/>
        <v>OK</v>
      </c>
      <c r="K44" s="98"/>
      <c r="L44" s="98"/>
      <c r="M44" s="98"/>
      <c r="N44" s="98"/>
      <c r="O44" s="43"/>
      <c r="P44" s="43"/>
      <c r="Q44" s="43"/>
      <c r="R44" s="43"/>
      <c r="S44" s="43"/>
      <c r="T44" s="43"/>
      <c r="U44" s="43"/>
      <c r="V44" s="43"/>
      <c r="W44" s="43"/>
      <c r="X44" s="43"/>
      <c r="Y44" s="43"/>
      <c r="Z44" s="43"/>
      <c r="AA44" s="43"/>
      <c r="AB44" s="43"/>
    </row>
    <row r="45" spans="1:28" ht="75" customHeight="1">
      <c r="A45" s="239">
        <v>12</v>
      </c>
      <c r="B45" s="225" t="s">
        <v>30</v>
      </c>
      <c r="C45" s="53">
        <v>42</v>
      </c>
      <c r="D45" s="47" t="s">
        <v>68</v>
      </c>
      <c r="E45" s="47" t="s">
        <v>170</v>
      </c>
      <c r="F45" s="47" t="s">
        <v>236</v>
      </c>
      <c r="G45" s="74">
        <v>28</v>
      </c>
      <c r="H45" s="18"/>
      <c r="I45" s="40">
        <f t="shared" si="0"/>
        <v>0</v>
      </c>
      <c r="J45" s="25" t="str">
        <f t="shared" si="1"/>
        <v>OK</v>
      </c>
      <c r="K45" s="98"/>
      <c r="L45" s="98"/>
      <c r="M45" s="98"/>
      <c r="N45" s="98"/>
      <c r="O45" s="43"/>
      <c r="P45" s="43"/>
      <c r="Q45" s="43"/>
      <c r="R45" s="43"/>
      <c r="S45" s="43"/>
      <c r="T45" s="43"/>
      <c r="U45" s="43"/>
      <c r="V45" s="43"/>
      <c r="W45" s="43"/>
      <c r="X45" s="43"/>
      <c r="Y45" s="43"/>
      <c r="Z45" s="43"/>
      <c r="AA45" s="43"/>
      <c r="AB45" s="43"/>
    </row>
    <row r="46" spans="1:28" ht="75" customHeight="1">
      <c r="A46" s="239"/>
      <c r="B46" s="226"/>
      <c r="C46" s="53">
        <v>43</v>
      </c>
      <c r="D46" s="47" t="s">
        <v>69</v>
      </c>
      <c r="E46" s="47" t="s">
        <v>171</v>
      </c>
      <c r="F46" s="47" t="s">
        <v>236</v>
      </c>
      <c r="G46" s="74">
        <v>28.14</v>
      </c>
      <c r="H46" s="18"/>
      <c r="I46" s="40">
        <f t="shared" si="0"/>
        <v>0</v>
      </c>
      <c r="J46" s="25" t="str">
        <f t="shared" si="1"/>
        <v>OK</v>
      </c>
      <c r="K46" s="98"/>
      <c r="L46" s="98"/>
      <c r="M46" s="98"/>
      <c r="N46" s="98"/>
      <c r="O46" s="43"/>
      <c r="P46" s="43"/>
      <c r="Q46" s="43"/>
      <c r="R46" s="43"/>
      <c r="S46" s="43"/>
      <c r="T46" s="43"/>
      <c r="U46" s="43"/>
      <c r="V46" s="43"/>
      <c r="W46" s="43"/>
      <c r="X46" s="43"/>
      <c r="Y46" s="43"/>
      <c r="Z46" s="43"/>
      <c r="AA46" s="43"/>
      <c r="AB46" s="43"/>
    </row>
    <row r="47" spans="1:28" ht="75" customHeight="1">
      <c r="A47" s="239"/>
      <c r="B47" s="226"/>
      <c r="C47" s="53">
        <v>44</v>
      </c>
      <c r="D47" s="63" t="s">
        <v>70</v>
      </c>
      <c r="E47" s="47" t="s">
        <v>172</v>
      </c>
      <c r="F47" s="47" t="s">
        <v>236</v>
      </c>
      <c r="G47" s="74">
        <v>19</v>
      </c>
      <c r="H47" s="18"/>
      <c r="I47" s="40">
        <f t="shared" si="0"/>
        <v>0</v>
      </c>
      <c r="J47" s="25" t="str">
        <f t="shared" si="1"/>
        <v>OK</v>
      </c>
      <c r="K47" s="98"/>
      <c r="L47" s="98"/>
      <c r="M47" s="98"/>
      <c r="N47" s="98"/>
      <c r="O47" s="43"/>
      <c r="P47" s="43"/>
      <c r="Q47" s="43"/>
      <c r="R47" s="43"/>
      <c r="S47" s="43"/>
      <c r="T47" s="43"/>
      <c r="U47" s="43"/>
      <c r="V47" s="43"/>
      <c r="W47" s="43"/>
      <c r="X47" s="43"/>
      <c r="Y47" s="43"/>
      <c r="Z47" s="43"/>
      <c r="AA47" s="43"/>
      <c r="AB47" s="43"/>
    </row>
    <row r="48" spans="1:28" ht="75" customHeight="1">
      <c r="A48" s="239"/>
      <c r="B48" s="227"/>
      <c r="C48" s="53">
        <v>45</v>
      </c>
      <c r="D48" s="63" t="s">
        <v>70</v>
      </c>
      <c r="E48" s="47" t="s">
        <v>173</v>
      </c>
      <c r="F48" s="47" t="s">
        <v>236</v>
      </c>
      <c r="G48" s="74">
        <v>19</v>
      </c>
      <c r="H48" s="18"/>
      <c r="I48" s="40">
        <f t="shared" si="0"/>
        <v>0</v>
      </c>
      <c r="J48" s="25" t="str">
        <f t="shared" si="1"/>
        <v>OK</v>
      </c>
      <c r="K48" s="98"/>
      <c r="L48" s="98"/>
      <c r="M48" s="98"/>
      <c r="N48" s="98"/>
      <c r="O48" s="43"/>
      <c r="P48" s="43"/>
      <c r="Q48" s="43"/>
      <c r="R48" s="43"/>
      <c r="S48" s="43"/>
      <c r="T48" s="43"/>
      <c r="U48" s="43"/>
      <c r="V48" s="43"/>
      <c r="W48" s="43"/>
      <c r="X48" s="43"/>
      <c r="Y48" s="43"/>
      <c r="Z48" s="43"/>
      <c r="AA48" s="43"/>
      <c r="AB48" s="43"/>
    </row>
    <row r="49" spans="1:28" ht="75" customHeight="1">
      <c r="A49" s="237">
        <v>13</v>
      </c>
      <c r="B49" s="223" t="s">
        <v>30</v>
      </c>
      <c r="C49" s="54">
        <v>46</v>
      </c>
      <c r="D49" s="46" t="s">
        <v>71</v>
      </c>
      <c r="E49" s="46" t="s">
        <v>174</v>
      </c>
      <c r="F49" s="46" t="s">
        <v>236</v>
      </c>
      <c r="G49" s="72">
        <v>15.41</v>
      </c>
      <c r="H49" s="18"/>
      <c r="I49" s="40">
        <f t="shared" si="0"/>
        <v>0</v>
      </c>
      <c r="J49" s="25" t="str">
        <f t="shared" si="1"/>
        <v>OK</v>
      </c>
      <c r="K49" s="98"/>
      <c r="L49" s="98"/>
      <c r="M49" s="98"/>
      <c r="N49" s="98"/>
      <c r="O49" s="43"/>
      <c r="P49" s="43"/>
      <c r="Q49" s="43"/>
      <c r="R49" s="43"/>
      <c r="S49" s="43"/>
      <c r="T49" s="43"/>
      <c r="U49" s="43"/>
      <c r="V49" s="43"/>
      <c r="W49" s="43"/>
      <c r="X49" s="43"/>
      <c r="Y49" s="43"/>
      <c r="Z49" s="43"/>
      <c r="AA49" s="43"/>
      <c r="AB49" s="43"/>
    </row>
    <row r="50" spans="1:28" ht="75" customHeight="1">
      <c r="A50" s="237"/>
      <c r="B50" s="228"/>
      <c r="C50" s="54">
        <v>47</v>
      </c>
      <c r="D50" s="46" t="s">
        <v>72</v>
      </c>
      <c r="E50" s="46" t="s">
        <v>175</v>
      </c>
      <c r="F50" s="46" t="s">
        <v>236</v>
      </c>
      <c r="G50" s="72">
        <v>15.41</v>
      </c>
      <c r="H50" s="18">
        <v>10</v>
      </c>
      <c r="I50" s="40">
        <f t="shared" si="0"/>
        <v>10</v>
      </c>
      <c r="J50" s="25" t="str">
        <f t="shared" si="1"/>
        <v>OK</v>
      </c>
      <c r="K50" s="98"/>
      <c r="L50" s="98"/>
      <c r="M50" s="98"/>
      <c r="N50" s="98"/>
      <c r="O50" s="43"/>
      <c r="P50" s="43"/>
      <c r="Q50" s="43"/>
      <c r="R50" s="43"/>
      <c r="S50" s="43"/>
      <c r="T50" s="43"/>
      <c r="U50" s="43"/>
      <c r="V50" s="43"/>
      <c r="W50" s="43"/>
      <c r="X50" s="43"/>
      <c r="Y50" s="43"/>
      <c r="Z50" s="43"/>
      <c r="AA50" s="43"/>
      <c r="AB50" s="43"/>
    </row>
    <row r="51" spans="1:28" ht="75" customHeight="1">
      <c r="A51" s="237"/>
      <c r="B51" s="228"/>
      <c r="C51" s="54">
        <v>48</v>
      </c>
      <c r="D51" s="46" t="s">
        <v>72</v>
      </c>
      <c r="E51" s="46" t="s">
        <v>175</v>
      </c>
      <c r="F51" s="46" t="s">
        <v>236</v>
      </c>
      <c r="G51" s="72">
        <v>15.41</v>
      </c>
      <c r="H51" s="18"/>
      <c r="I51" s="40">
        <f t="shared" si="0"/>
        <v>0</v>
      </c>
      <c r="J51" s="25" t="str">
        <f t="shared" si="1"/>
        <v>OK</v>
      </c>
      <c r="K51" s="98"/>
      <c r="L51" s="98"/>
      <c r="M51" s="98"/>
      <c r="N51" s="98"/>
      <c r="O51" s="43"/>
      <c r="P51" s="43"/>
      <c r="Q51" s="43"/>
      <c r="R51" s="43"/>
      <c r="S51" s="43"/>
      <c r="T51" s="43"/>
      <c r="U51" s="43"/>
      <c r="V51" s="43"/>
      <c r="W51" s="43"/>
      <c r="X51" s="43"/>
      <c r="Y51" s="43"/>
      <c r="Z51" s="43"/>
      <c r="AA51" s="43"/>
      <c r="AB51" s="43"/>
    </row>
    <row r="52" spans="1:28" ht="43.5">
      <c r="A52" s="237"/>
      <c r="B52" s="224"/>
      <c r="C52" s="54">
        <v>49</v>
      </c>
      <c r="D52" s="46" t="s">
        <v>73</v>
      </c>
      <c r="E52" s="46" t="s">
        <v>176</v>
      </c>
      <c r="F52" s="46" t="s">
        <v>237</v>
      </c>
      <c r="G52" s="72">
        <v>1.29</v>
      </c>
      <c r="H52" s="18"/>
      <c r="I52" s="40">
        <f t="shared" si="0"/>
        <v>0</v>
      </c>
      <c r="J52" s="25" t="str">
        <f t="shared" si="1"/>
        <v>OK</v>
      </c>
      <c r="K52" s="98"/>
      <c r="L52" s="98"/>
      <c r="M52" s="98"/>
      <c r="N52" s="98"/>
      <c r="O52" s="43"/>
      <c r="P52" s="43"/>
      <c r="Q52" s="43"/>
      <c r="R52" s="43"/>
      <c r="S52" s="43"/>
      <c r="T52" s="43"/>
      <c r="U52" s="43"/>
      <c r="V52" s="43"/>
      <c r="W52" s="43"/>
      <c r="X52" s="43"/>
      <c r="Y52" s="43"/>
      <c r="Z52" s="43"/>
      <c r="AA52" s="43"/>
      <c r="AB52" s="43"/>
    </row>
    <row r="53" spans="1:28" ht="45" customHeight="1">
      <c r="A53" s="239">
        <v>14</v>
      </c>
      <c r="B53" s="225" t="s">
        <v>32</v>
      </c>
      <c r="C53" s="53">
        <v>50</v>
      </c>
      <c r="D53" s="35" t="s">
        <v>74</v>
      </c>
      <c r="E53" s="47" t="s">
        <v>177</v>
      </c>
      <c r="F53" s="47" t="s">
        <v>237</v>
      </c>
      <c r="G53" s="74">
        <v>2.91</v>
      </c>
      <c r="H53" s="18"/>
      <c r="I53" s="40">
        <f t="shared" si="0"/>
        <v>0</v>
      </c>
      <c r="J53" s="25" t="str">
        <f t="shared" si="1"/>
        <v>OK</v>
      </c>
      <c r="K53" s="98"/>
      <c r="L53" s="98"/>
      <c r="M53" s="98"/>
      <c r="N53" s="98"/>
      <c r="O53" s="43"/>
      <c r="P53" s="43"/>
      <c r="Q53" s="43"/>
      <c r="R53" s="43"/>
      <c r="S53" s="43"/>
      <c r="T53" s="43"/>
      <c r="U53" s="43"/>
      <c r="V53" s="43"/>
      <c r="W53" s="43"/>
      <c r="X53" s="43"/>
      <c r="Y53" s="43"/>
      <c r="Z53" s="43"/>
      <c r="AA53" s="43"/>
      <c r="AB53" s="43"/>
    </row>
    <row r="54" spans="1:28" ht="45" customHeight="1">
      <c r="A54" s="239"/>
      <c r="B54" s="227"/>
      <c r="C54" s="53">
        <v>51</v>
      </c>
      <c r="D54" s="35" t="s">
        <v>75</v>
      </c>
      <c r="E54" s="47" t="s">
        <v>177</v>
      </c>
      <c r="F54" s="47" t="s">
        <v>237</v>
      </c>
      <c r="G54" s="74">
        <v>5.83</v>
      </c>
      <c r="H54" s="18"/>
      <c r="I54" s="40">
        <f t="shared" si="0"/>
        <v>0</v>
      </c>
      <c r="J54" s="25" t="str">
        <f t="shared" si="1"/>
        <v>OK</v>
      </c>
      <c r="K54" s="98"/>
      <c r="L54" s="98"/>
      <c r="M54" s="98"/>
      <c r="N54" s="98"/>
      <c r="O54" s="43"/>
      <c r="P54" s="43"/>
      <c r="Q54" s="43"/>
      <c r="R54" s="43"/>
      <c r="S54" s="43"/>
      <c r="T54" s="43"/>
      <c r="U54" s="43"/>
      <c r="V54" s="43"/>
      <c r="W54" s="43"/>
      <c r="X54" s="43"/>
      <c r="Y54" s="43"/>
      <c r="Z54" s="43"/>
      <c r="AA54" s="43"/>
      <c r="AB54" s="43"/>
    </row>
    <row r="55" spans="1:28" ht="45" customHeight="1">
      <c r="A55" s="237">
        <v>15</v>
      </c>
      <c r="B55" s="223" t="s">
        <v>28</v>
      </c>
      <c r="C55" s="54">
        <v>52</v>
      </c>
      <c r="D55" s="61" t="s">
        <v>76</v>
      </c>
      <c r="E55" s="46" t="s">
        <v>178</v>
      </c>
      <c r="F55" s="46" t="s">
        <v>237</v>
      </c>
      <c r="G55" s="72">
        <v>47.83</v>
      </c>
      <c r="H55" s="18"/>
      <c r="I55" s="40">
        <f t="shared" si="0"/>
        <v>0</v>
      </c>
      <c r="J55" s="25" t="str">
        <f t="shared" si="1"/>
        <v>OK</v>
      </c>
      <c r="K55" s="98"/>
      <c r="L55" s="98"/>
      <c r="M55" s="98"/>
      <c r="N55" s="98"/>
      <c r="O55" s="43"/>
      <c r="P55" s="43"/>
      <c r="Q55" s="43"/>
      <c r="R55" s="43"/>
      <c r="S55" s="43"/>
      <c r="T55" s="43"/>
      <c r="U55" s="43"/>
      <c r="V55" s="43"/>
      <c r="W55" s="43"/>
      <c r="X55" s="43"/>
      <c r="Y55" s="43"/>
      <c r="Z55" s="43"/>
      <c r="AA55" s="43"/>
      <c r="AB55" s="43"/>
    </row>
    <row r="56" spans="1:28" ht="45" customHeight="1">
      <c r="A56" s="237"/>
      <c r="B56" s="228"/>
      <c r="C56" s="54">
        <v>53</v>
      </c>
      <c r="D56" s="61" t="s">
        <v>77</v>
      </c>
      <c r="E56" s="46" t="s">
        <v>179</v>
      </c>
      <c r="F56" s="46" t="s">
        <v>237</v>
      </c>
      <c r="G56" s="72">
        <v>15.94</v>
      </c>
      <c r="H56" s="18"/>
      <c r="I56" s="40">
        <f t="shared" si="0"/>
        <v>0</v>
      </c>
      <c r="J56" s="25" t="str">
        <f t="shared" si="1"/>
        <v>OK</v>
      </c>
      <c r="K56" s="98"/>
      <c r="L56" s="98"/>
      <c r="M56" s="98"/>
      <c r="N56" s="98"/>
      <c r="O56" s="43"/>
      <c r="P56" s="43"/>
      <c r="Q56" s="43"/>
      <c r="R56" s="43"/>
      <c r="S56" s="43"/>
      <c r="T56" s="43"/>
      <c r="U56" s="43"/>
      <c r="V56" s="43"/>
      <c r="W56" s="43"/>
      <c r="X56" s="43"/>
      <c r="Y56" s="43"/>
      <c r="Z56" s="43"/>
      <c r="AA56" s="43"/>
      <c r="AB56" s="43"/>
    </row>
    <row r="57" spans="1:28" ht="45" customHeight="1">
      <c r="A57" s="237"/>
      <c r="B57" s="228"/>
      <c r="C57" s="54">
        <v>54</v>
      </c>
      <c r="D57" s="61" t="s">
        <v>78</v>
      </c>
      <c r="E57" s="46" t="s">
        <v>180</v>
      </c>
      <c r="F57" s="46" t="s">
        <v>237</v>
      </c>
      <c r="G57" s="72">
        <v>25.51</v>
      </c>
      <c r="H57" s="18"/>
      <c r="I57" s="40">
        <f t="shared" si="0"/>
        <v>0</v>
      </c>
      <c r="J57" s="25" t="str">
        <f t="shared" si="1"/>
        <v>OK</v>
      </c>
      <c r="K57" s="98"/>
      <c r="L57" s="98"/>
      <c r="M57" s="98"/>
      <c r="N57" s="98"/>
      <c r="O57" s="43"/>
      <c r="P57" s="43"/>
      <c r="Q57" s="43"/>
      <c r="R57" s="43"/>
      <c r="S57" s="43"/>
      <c r="T57" s="43"/>
      <c r="U57" s="43"/>
      <c r="V57" s="43"/>
      <c r="W57" s="43"/>
      <c r="X57" s="43"/>
      <c r="Y57" s="43"/>
      <c r="Z57" s="43"/>
      <c r="AA57" s="43"/>
      <c r="AB57" s="43"/>
    </row>
    <row r="58" spans="1:28" ht="29">
      <c r="A58" s="237"/>
      <c r="B58" s="224"/>
      <c r="C58" s="54">
        <v>55</v>
      </c>
      <c r="D58" s="61" t="s">
        <v>79</v>
      </c>
      <c r="E58" s="46" t="s">
        <v>181</v>
      </c>
      <c r="F58" s="46"/>
      <c r="G58" s="72">
        <v>44.64</v>
      </c>
      <c r="H58" s="18"/>
      <c r="I58" s="40">
        <f t="shared" si="0"/>
        <v>0</v>
      </c>
      <c r="J58" s="25" t="str">
        <f t="shared" si="1"/>
        <v>OK</v>
      </c>
      <c r="K58" s="98"/>
      <c r="L58" s="98"/>
      <c r="M58" s="98"/>
      <c r="N58" s="98"/>
      <c r="O58" s="43"/>
      <c r="P58" s="43"/>
      <c r="Q58" s="43"/>
      <c r="R58" s="43"/>
      <c r="S58" s="43"/>
      <c r="T58" s="43"/>
      <c r="U58" s="43"/>
      <c r="V58" s="43"/>
      <c r="W58" s="43"/>
      <c r="X58" s="43"/>
      <c r="Y58" s="43"/>
      <c r="Z58" s="43"/>
      <c r="AA58" s="43"/>
      <c r="AB58" s="43"/>
    </row>
    <row r="59" spans="1:28" ht="45" customHeight="1">
      <c r="A59" s="240">
        <v>16</v>
      </c>
      <c r="B59" s="225" t="s">
        <v>32</v>
      </c>
      <c r="C59" s="53">
        <v>56</v>
      </c>
      <c r="D59" s="35" t="s">
        <v>80</v>
      </c>
      <c r="E59" s="47" t="s">
        <v>177</v>
      </c>
      <c r="F59" s="47" t="s">
        <v>237</v>
      </c>
      <c r="G59" s="74">
        <v>3.4</v>
      </c>
      <c r="H59" s="18"/>
      <c r="I59" s="40">
        <f t="shared" si="0"/>
        <v>0</v>
      </c>
      <c r="J59" s="25" t="str">
        <f t="shared" si="1"/>
        <v>OK</v>
      </c>
      <c r="K59" s="98"/>
      <c r="L59" s="98"/>
      <c r="M59" s="98"/>
      <c r="N59" s="98"/>
      <c r="O59" s="43"/>
      <c r="P59" s="43"/>
      <c r="Q59" s="43"/>
      <c r="R59" s="43"/>
      <c r="S59" s="43"/>
      <c r="T59" s="43"/>
      <c r="U59" s="43"/>
      <c r="V59" s="43"/>
      <c r="W59" s="43"/>
      <c r="X59" s="43"/>
      <c r="Y59" s="43"/>
      <c r="Z59" s="43"/>
      <c r="AA59" s="43"/>
      <c r="AB59" s="43"/>
    </row>
    <row r="60" spans="1:28" ht="45" customHeight="1">
      <c r="A60" s="241"/>
      <c r="B60" s="226"/>
      <c r="C60" s="53">
        <v>57</v>
      </c>
      <c r="D60" s="35" t="s">
        <v>81</v>
      </c>
      <c r="E60" s="47" t="s">
        <v>177</v>
      </c>
      <c r="F60" s="47" t="s">
        <v>237</v>
      </c>
      <c r="G60" s="74">
        <v>34.049999999999997</v>
      </c>
      <c r="H60" s="18"/>
      <c r="I60" s="40">
        <f t="shared" si="0"/>
        <v>0</v>
      </c>
      <c r="J60" s="25" t="str">
        <f t="shared" si="1"/>
        <v>OK</v>
      </c>
      <c r="K60" s="98"/>
      <c r="L60" s="98"/>
      <c r="M60" s="98"/>
      <c r="N60" s="98"/>
      <c r="O60" s="43"/>
      <c r="P60" s="43"/>
      <c r="Q60" s="43"/>
      <c r="R60" s="43"/>
      <c r="S60" s="43"/>
      <c r="T60" s="43"/>
      <c r="U60" s="43"/>
      <c r="V60" s="43"/>
      <c r="W60" s="43"/>
      <c r="X60" s="43"/>
      <c r="Y60" s="43"/>
      <c r="Z60" s="43"/>
      <c r="AA60" s="43"/>
      <c r="AB60" s="43"/>
    </row>
    <row r="61" spans="1:28" ht="45" customHeight="1">
      <c r="A61" s="242"/>
      <c r="B61" s="227"/>
      <c r="C61" s="53">
        <v>58</v>
      </c>
      <c r="D61" s="35" t="s">
        <v>82</v>
      </c>
      <c r="E61" s="35" t="s">
        <v>177</v>
      </c>
      <c r="F61" s="47" t="s">
        <v>238</v>
      </c>
      <c r="G61" s="74">
        <v>51.07</v>
      </c>
      <c r="H61" s="18"/>
      <c r="I61" s="40">
        <f t="shared" si="0"/>
        <v>0</v>
      </c>
      <c r="J61" s="25" t="str">
        <f t="shared" si="1"/>
        <v>OK</v>
      </c>
      <c r="K61" s="98"/>
      <c r="L61" s="98"/>
      <c r="M61" s="98"/>
      <c r="N61" s="98"/>
      <c r="O61" s="43"/>
      <c r="P61" s="43"/>
      <c r="Q61" s="43"/>
      <c r="R61" s="43"/>
      <c r="S61" s="43"/>
      <c r="T61" s="43"/>
      <c r="U61" s="43"/>
      <c r="V61" s="43"/>
      <c r="W61" s="43"/>
      <c r="X61" s="43"/>
      <c r="Y61" s="43"/>
      <c r="Z61" s="43"/>
      <c r="AA61" s="43"/>
      <c r="AB61" s="43"/>
    </row>
    <row r="62" spans="1:28" ht="45" customHeight="1">
      <c r="A62" s="238">
        <v>17</v>
      </c>
      <c r="B62" s="229" t="s">
        <v>27</v>
      </c>
      <c r="C62" s="51">
        <v>59</v>
      </c>
      <c r="D62" s="62" t="s">
        <v>83</v>
      </c>
      <c r="E62" s="18" t="s">
        <v>182</v>
      </c>
      <c r="F62" s="18" t="s">
        <v>237</v>
      </c>
      <c r="G62" s="73"/>
      <c r="H62" s="18"/>
      <c r="I62" s="40">
        <f t="shared" si="0"/>
        <v>0</v>
      </c>
      <c r="J62" s="25" t="str">
        <f t="shared" si="1"/>
        <v>OK</v>
      </c>
      <c r="K62" s="98"/>
      <c r="L62" s="98"/>
      <c r="M62" s="98"/>
      <c r="N62" s="98"/>
      <c r="O62" s="43"/>
      <c r="P62" s="43"/>
      <c r="Q62" s="43"/>
      <c r="R62" s="43"/>
      <c r="S62" s="43"/>
      <c r="T62" s="43"/>
      <c r="U62" s="43"/>
      <c r="V62" s="43"/>
      <c r="W62" s="43"/>
      <c r="X62" s="43"/>
      <c r="Y62" s="43"/>
      <c r="Z62" s="43"/>
      <c r="AA62" s="43"/>
      <c r="AB62" s="43"/>
    </row>
    <row r="63" spans="1:28" ht="45" customHeight="1">
      <c r="A63" s="238"/>
      <c r="B63" s="236"/>
      <c r="C63" s="51">
        <v>60</v>
      </c>
      <c r="D63" s="62" t="s">
        <v>83</v>
      </c>
      <c r="E63" s="18" t="s">
        <v>183</v>
      </c>
      <c r="F63" s="18" t="s">
        <v>237</v>
      </c>
      <c r="G63" s="73"/>
      <c r="H63" s="18"/>
      <c r="I63" s="40">
        <f t="shared" si="0"/>
        <v>0</v>
      </c>
      <c r="J63" s="25" t="str">
        <f t="shared" si="1"/>
        <v>OK</v>
      </c>
      <c r="K63" s="98"/>
      <c r="L63" s="98"/>
      <c r="M63" s="98"/>
      <c r="N63" s="98"/>
      <c r="O63" s="43"/>
      <c r="P63" s="43"/>
      <c r="Q63" s="43"/>
      <c r="R63" s="43"/>
      <c r="S63" s="43"/>
      <c r="T63" s="43"/>
      <c r="U63" s="43"/>
      <c r="V63" s="43"/>
      <c r="W63" s="43"/>
      <c r="X63" s="43"/>
      <c r="Y63" s="43"/>
      <c r="Z63" s="43"/>
      <c r="AA63" s="43"/>
      <c r="AB63" s="43"/>
    </row>
    <row r="64" spans="1:28" ht="45" customHeight="1">
      <c r="A64" s="238"/>
      <c r="B64" s="230"/>
      <c r="C64" s="51">
        <v>61</v>
      </c>
      <c r="D64" s="62" t="s">
        <v>83</v>
      </c>
      <c r="E64" s="18" t="s">
        <v>184</v>
      </c>
      <c r="F64" s="18" t="s">
        <v>237</v>
      </c>
      <c r="G64" s="73"/>
      <c r="H64" s="18"/>
      <c r="I64" s="40">
        <f t="shared" si="0"/>
        <v>0</v>
      </c>
      <c r="J64" s="25" t="str">
        <f t="shared" si="1"/>
        <v>OK</v>
      </c>
      <c r="K64" s="98"/>
      <c r="L64" s="98"/>
      <c r="M64" s="98"/>
      <c r="N64" s="98"/>
      <c r="O64" s="43"/>
      <c r="P64" s="43"/>
      <c r="Q64" s="43"/>
      <c r="R64" s="43"/>
      <c r="S64" s="43"/>
      <c r="T64" s="43"/>
      <c r="U64" s="43"/>
      <c r="V64" s="43"/>
      <c r="W64" s="43"/>
      <c r="X64" s="43"/>
      <c r="Y64" s="43"/>
      <c r="Z64" s="43"/>
      <c r="AA64" s="43"/>
      <c r="AB64" s="43"/>
    </row>
    <row r="65" spans="1:28" ht="45" customHeight="1">
      <c r="A65" s="50">
        <v>18</v>
      </c>
      <c r="B65" s="59" t="s">
        <v>26</v>
      </c>
      <c r="C65" s="53">
        <v>62</v>
      </c>
      <c r="D65" s="35" t="s">
        <v>84</v>
      </c>
      <c r="E65" s="47" t="s">
        <v>185</v>
      </c>
      <c r="F65" s="47" t="s">
        <v>239</v>
      </c>
      <c r="G65" s="74">
        <v>35.130000000000003</v>
      </c>
      <c r="H65" s="18"/>
      <c r="I65" s="40">
        <f t="shared" si="0"/>
        <v>0</v>
      </c>
      <c r="J65" s="25" t="str">
        <f t="shared" si="1"/>
        <v>OK</v>
      </c>
      <c r="K65" s="98"/>
      <c r="L65" s="98"/>
      <c r="M65" s="98"/>
      <c r="N65" s="98"/>
      <c r="O65" s="43"/>
      <c r="P65" s="43"/>
      <c r="Q65" s="43"/>
      <c r="R65" s="43"/>
      <c r="S65" s="43"/>
      <c r="T65" s="43"/>
      <c r="U65" s="43"/>
      <c r="V65" s="43"/>
      <c r="W65" s="43"/>
      <c r="X65" s="43"/>
      <c r="Y65" s="43"/>
      <c r="Z65" s="43"/>
      <c r="AA65" s="43"/>
      <c r="AB65" s="43"/>
    </row>
    <row r="66" spans="1:28" ht="29">
      <c r="A66" s="237">
        <v>19</v>
      </c>
      <c r="B66" s="223" t="s">
        <v>32</v>
      </c>
      <c r="C66" s="54">
        <v>63</v>
      </c>
      <c r="D66" s="61" t="s">
        <v>85</v>
      </c>
      <c r="E66" s="46" t="s">
        <v>186</v>
      </c>
      <c r="F66" s="46" t="s">
        <v>5</v>
      </c>
      <c r="G66" s="72">
        <v>11.28</v>
      </c>
      <c r="H66" s="18"/>
      <c r="I66" s="40">
        <f t="shared" si="0"/>
        <v>0</v>
      </c>
      <c r="J66" s="25" t="str">
        <f t="shared" si="1"/>
        <v>OK</v>
      </c>
      <c r="K66" s="98"/>
      <c r="L66" s="98"/>
      <c r="M66" s="98"/>
      <c r="N66" s="98"/>
      <c r="O66" s="43"/>
      <c r="P66" s="43"/>
      <c r="Q66" s="43"/>
      <c r="R66" s="43"/>
      <c r="S66" s="43"/>
      <c r="T66" s="43"/>
      <c r="U66" s="43"/>
      <c r="V66" s="43"/>
      <c r="W66" s="43"/>
      <c r="X66" s="43"/>
      <c r="Y66" s="43"/>
      <c r="Z66" s="43"/>
      <c r="AA66" s="43"/>
      <c r="AB66" s="43"/>
    </row>
    <row r="67" spans="1:28" ht="29">
      <c r="A67" s="237"/>
      <c r="B67" s="228"/>
      <c r="C67" s="54">
        <v>64</v>
      </c>
      <c r="D67" s="61" t="s">
        <v>86</v>
      </c>
      <c r="E67" s="46" t="s">
        <v>186</v>
      </c>
      <c r="F67" s="46" t="s">
        <v>5</v>
      </c>
      <c r="G67" s="72">
        <v>11.28</v>
      </c>
      <c r="H67" s="18"/>
      <c r="I67" s="40">
        <f t="shared" si="0"/>
        <v>0</v>
      </c>
      <c r="J67" s="25" t="str">
        <f t="shared" si="1"/>
        <v>OK</v>
      </c>
      <c r="K67" s="98"/>
      <c r="L67" s="98"/>
      <c r="M67" s="98"/>
      <c r="N67" s="98"/>
      <c r="O67" s="43"/>
      <c r="P67" s="43"/>
      <c r="Q67" s="43"/>
      <c r="R67" s="43"/>
      <c r="S67" s="43"/>
      <c r="T67" s="43"/>
      <c r="U67" s="43"/>
      <c r="V67" s="43"/>
      <c r="W67" s="43"/>
      <c r="X67" s="43"/>
      <c r="Y67" s="43"/>
      <c r="Z67" s="43"/>
      <c r="AA67" s="43"/>
      <c r="AB67" s="43"/>
    </row>
    <row r="68" spans="1:28" ht="30" customHeight="1">
      <c r="A68" s="237"/>
      <c r="B68" s="228"/>
      <c r="C68" s="54">
        <v>65</v>
      </c>
      <c r="D68" s="61" t="s">
        <v>87</v>
      </c>
      <c r="E68" s="46" t="s">
        <v>186</v>
      </c>
      <c r="F68" s="46" t="s">
        <v>5</v>
      </c>
      <c r="G68" s="72">
        <v>28.22</v>
      </c>
      <c r="H68" s="18"/>
      <c r="I68" s="40">
        <f t="shared" si="0"/>
        <v>0</v>
      </c>
      <c r="J68" s="25" t="str">
        <f t="shared" si="1"/>
        <v>OK</v>
      </c>
      <c r="K68" s="98"/>
      <c r="L68" s="98"/>
      <c r="M68" s="98"/>
      <c r="N68" s="98"/>
      <c r="O68" s="43"/>
      <c r="P68" s="43"/>
      <c r="Q68" s="43"/>
      <c r="R68" s="43"/>
      <c r="S68" s="43"/>
      <c r="T68" s="43"/>
      <c r="U68" s="43"/>
      <c r="V68" s="43"/>
      <c r="W68" s="43"/>
      <c r="X68" s="43"/>
      <c r="Y68" s="43"/>
      <c r="Z68" s="43"/>
      <c r="AA68" s="43"/>
      <c r="AB68" s="43"/>
    </row>
    <row r="69" spans="1:28" ht="30" customHeight="1">
      <c r="A69" s="237"/>
      <c r="B69" s="228"/>
      <c r="C69" s="54">
        <v>66</v>
      </c>
      <c r="D69" s="61" t="s">
        <v>87</v>
      </c>
      <c r="E69" s="46" t="s">
        <v>186</v>
      </c>
      <c r="F69" s="46" t="s">
        <v>5</v>
      </c>
      <c r="G69" s="72">
        <v>28.22</v>
      </c>
      <c r="H69" s="18"/>
      <c r="I69" s="40">
        <f t="shared" ref="I69:I131" si="2">H69-(SUM(K69:AB69))</f>
        <v>0</v>
      </c>
      <c r="J69" s="25" t="str">
        <f t="shared" ref="J69:J132" si="3">IF(I69&lt;0,"ATENÇÃO","OK")</f>
        <v>OK</v>
      </c>
      <c r="K69" s="98"/>
      <c r="L69" s="98"/>
      <c r="M69" s="98"/>
      <c r="N69" s="98"/>
      <c r="O69" s="43"/>
      <c r="P69" s="43"/>
      <c r="Q69" s="43"/>
      <c r="R69" s="43"/>
      <c r="S69" s="43"/>
      <c r="T69" s="43"/>
      <c r="U69" s="43"/>
      <c r="V69" s="43"/>
      <c r="W69" s="43"/>
      <c r="X69" s="43"/>
      <c r="Y69" s="43"/>
      <c r="Z69" s="43"/>
      <c r="AA69" s="43"/>
      <c r="AB69" s="43"/>
    </row>
    <row r="70" spans="1:28" ht="23.5">
      <c r="A70" s="237"/>
      <c r="B70" s="224"/>
      <c r="C70" s="54">
        <v>67</v>
      </c>
      <c r="D70" s="61" t="s">
        <v>88</v>
      </c>
      <c r="E70" s="46" t="s">
        <v>186</v>
      </c>
      <c r="F70" s="46" t="s">
        <v>5</v>
      </c>
      <c r="G70" s="72">
        <v>14.11</v>
      </c>
      <c r="H70" s="18"/>
      <c r="I70" s="40">
        <f t="shared" si="2"/>
        <v>0</v>
      </c>
      <c r="J70" s="25" t="str">
        <f t="shared" si="3"/>
        <v>OK</v>
      </c>
      <c r="K70" s="98"/>
      <c r="L70" s="98"/>
      <c r="M70" s="98"/>
      <c r="N70" s="98"/>
      <c r="O70" s="43"/>
      <c r="P70" s="43"/>
      <c r="Q70" s="43"/>
      <c r="R70" s="43"/>
      <c r="S70" s="43"/>
      <c r="T70" s="43"/>
      <c r="U70" s="43"/>
      <c r="V70" s="43"/>
      <c r="W70" s="43"/>
      <c r="X70" s="43"/>
      <c r="Y70" s="43"/>
      <c r="Z70" s="43"/>
      <c r="AA70" s="43"/>
      <c r="AB70" s="43"/>
    </row>
    <row r="71" spans="1:28" ht="45" customHeight="1">
      <c r="A71" s="239">
        <v>20</v>
      </c>
      <c r="B71" s="225" t="s">
        <v>33</v>
      </c>
      <c r="C71" s="53">
        <v>68</v>
      </c>
      <c r="D71" s="35" t="s">
        <v>89</v>
      </c>
      <c r="E71" s="47" t="s">
        <v>187</v>
      </c>
      <c r="F71" s="47" t="s">
        <v>237</v>
      </c>
      <c r="G71" s="74">
        <v>61.77</v>
      </c>
      <c r="H71" s="18"/>
      <c r="I71" s="40">
        <f t="shared" si="2"/>
        <v>0</v>
      </c>
      <c r="J71" s="25" t="str">
        <f t="shared" si="3"/>
        <v>OK</v>
      </c>
      <c r="K71" s="98"/>
      <c r="L71" s="98"/>
      <c r="M71" s="98"/>
      <c r="N71" s="98"/>
      <c r="O71" s="43"/>
      <c r="P71" s="43"/>
      <c r="Q71" s="43"/>
      <c r="R71" s="43"/>
      <c r="S71" s="43"/>
      <c r="T71" s="43"/>
      <c r="U71" s="43"/>
      <c r="V71" s="43"/>
      <c r="W71" s="43"/>
      <c r="X71" s="43"/>
      <c r="Y71" s="43"/>
      <c r="Z71" s="43"/>
      <c r="AA71" s="43"/>
      <c r="AB71" s="43"/>
    </row>
    <row r="72" spans="1:28" ht="45" customHeight="1">
      <c r="A72" s="239"/>
      <c r="B72" s="226"/>
      <c r="C72" s="53">
        <v>69</v>
      </c>
      <c r="D72" s="35" t="s">
        <v>90</v>
      </c>
      <c r="E72" s="47" t="s">
        <v>188</v>
      </c>
      <c r="F72" s="47" t="s">
        <v>237</v>
      </c>
      <c r="G72" s="74">
        <v>42.55</v>
      </c>
      <c r="H72" s="18"/>
      <c r="I72" s="40">
        <f t="shared" si="2"/>
        <v>0</v>
      </c>
      <c r="J72" s="25" t="str">
        <f t="shared" si="3"/>
        <v>OK</v>
      </c>
      <c r="K72" s="98"/>
      <c r="L72" s="98"/>
      <c r="M72" s="98"/>
      <c r="N72" s="98"/>
      <c r="O72" s="43"/>
      <c r="P72" s="43"/>
      <c r="Q72" s="43"/>
      <c r="R72" s="43"/>
      <c r="S72" s="43"/>
      <c r="T72" s="43"/>
      <c r="U72" s="43"/>
      <c r="V72" s="43"/>
      <c r="W72" s="43"/>
      <c r="X72" s="43"/>
      <c r="Y72" s="43"/>
      <c r="Z72" s="43"/>
      <c r="AA72" s="43"/>
      <c r="AB72" s="43"/>
    </row>
    <row r="73" spans="1:28" ht="45" customHeight="1">
      <c r="A73" s="239"/>
      <c r="B73" s="226"/>
      <c r="C73" s="53">
        <v>70</v>
      </c>
      <c r="D73" s="35" t="s">
        <v>91</v>
      </c>
      <c r="E73" s="47" t="s">
        <v>189</v>
      </c>
      <c r="F73" s="47" t="s">
        <v>237</v>
      </c>
      <c r="G73" s="74">
        <v>69.38</v>
      </c>
      <c r="H73" s="18"/>
      <c r="I73" s="40">
        <f t="shared" si="2"/>
        <v>0</v>
      </c>
      <c r="J73" s="25" t="str">
        <f t="shared" si="3"/>
        <v>OK</v>
      </c>
      <c r="K73" s="98"/>
      <c r="L73" s="98"/>
      <c r="M73" s="98"/>
      <c r="N73" s="98"/>
      <c r="O73" s="43"/>
      <c r="P73" s="43"/>
      <c r="Q73" s="43"/>
      <c r="R73" s="43"/>
      <c r="S73" s="43"/>
      <c r="T73" s="43"/>
      <c r="U73" s="43"/>
      <c r="V73" s="43"/>
      <c r="W73" s="43"/>
      <c r="X73" s="43"/>
      <c r="Y73" s="43"/>
      <c r="Z73" s="43"/>
      <c r="AA73" s="43"/>
      <c r="AB73" s="43"/>
    </row>
    <row r="74" spans="1:28" ht="45" customHeight="1">
      <c r="A74" s="239"/>
      <c r="B74" s="227"/>
      <c r="C74" s="53">
        <v>71</v>
      </c>
      <c r="D74" s="35" t="s">
        <v>92</v>
      </c>
      <c r="E74" s="47" t="s">
        <v>190</v>
      </c>
      <c r="F74" s="47" t="s">
        <v>237</v>
      </c>
      <c r="G74" s="74">
        <v>61.85</v>
      </c>
      <c r="H74" s="18"/>
      <c r="I74" s="40">
        <f t="shared" si="2"/>
        <v>0</v>
      </c>
      <c r="J74" s="25" t="str">
        <f t="shared" si="3"/>
        <v>OK</v>
      </c>
      <c r="K74" s="98"/>
      <c r="L74" s="98"/>
      <c r="M74" s="98"/>
      <c r="N74" s="98"/>
      <c r="O74" s="43"/>
      <c r="P74" s="43"/>
      <c r="Q74" s="43"/>
      <c r="R74" s="43"/>
      <c r="S74" s="43"/>
      <c r="T74" s="43"/>
      <c r="U74" s="43"/>
      <c r="V74" s="43"/>
      <c r="W74" s="43"/>
      <c r="X74" s="43"/>
      <c r="Y74" s="43"/>
      <c r="Z74" s="43"/>
      <c r="AA74" s="43"/>
      <c r="AB74" s="43"/>
    </row>
    <row r="75" spans="1:28" ht="90" customHeight="1">
      <c r="A75" s="51">
        <v>21</v>
      </c>
      <c r="B75" s="55" t="s">
        <v>27</v>
      </c>
      <c r="C75" s="51">
        <v>72</v>
      </c>
      <c r="D75" s="64" t="s">
        <v>93</v>
      </c>
      <c r="E75" s="18" t="s">
        <v>191</v>
      </c>
      <c r="F75" s="18" t="s">
        <v>240</v>
      </c>
      <c r="G75" s="73">
        <v>34</v>
      </c>
      <c r="H75" s="18"/>
      <c r="I75" s="40">
        <f t="shared" si="2"/>
        <v>0</v>
      </c>
      <c r="J75" s="25" t="str">
        <f t="shared" si="3"/>
        <v>OK</v>
      </c>
      <c r="K75" s="98"/>
      <c r="L75" s="98"/>
      <c r="M75" s="98"/>
      <c r="N75" s="98"/>
      <c r="O75" s="43"/>
      <c r="P75" s="43"/>
      <c r="Q75" s="43"/>
      <c r="R75" s="43"/>
      <c r="S75" s="43"/>
      <c r="T75" s="43"/>
      <c r="U75" s="43"/>
      <c r="V75" s="43"/>
      <c r="W75" s="43"/>
      <c r="X75" s="43"/>
      <c r="Y75" s="43"/>
      <c r="Z75" s="43"/>
      <c r="AA75" s="43"/>
      <c r="AB75" s="43"/>
    </row>
    <row r="76" spans="1:28" ht="45" customHeight="1">
      <c r="A76" s="239">
        <v>22</v>
      </c>
      <c r="B76" s="225" t="s">
        <v>33</v>
      </c>
      <c r="C76" s="53">
        <v>73</v>
      </c>
      <c r="D76" s="35" t="s">
        <v>94</v>
      </c>
      <c r="E76" s="47" t="s">
        <v>192</v>
      </c>
      <c r="F76" s="47" t="s">
        <v>237</v>
      </c>
      <c r="G76" s="74">
        <v>29.45</v>
      </c>
      <c r="H76" s="18"/>
      <c r="I76" s="40">
        <f t="shared" si="2"/>
        <v>0</v>
      </c>
      <c r="J76" s="25" t="str">
        <f t="shared" si="3"/>
        <v>OK</v>
      </c>
      <c r="K76" s="98"/>
      <c r="L76" s="98"/>
      <c r="M76" s="98"/>
      <c r="N76" s="98"/>
      <c r="O76" s="43"/>
      <c r="P76" s="43"/>
      <c r="Q76" s="43"/>
      <c r="R76" s="43"/>
      <c r="S76" s="43"/>
      <c r="T76" s="43"/>
      <c r="U76" s="43"/>
      <c r="V76" s="43"/>
      <c r="W76" s="43"/>
      <c r="X76" s="43"/>
      <c r="Y76" s="43"/>
      <c r="Z76" s="43"/>
      <c r="AA76" s="43"/>
      <c r="AB76" s="43"/>
    </row>
    <row r="77" spans="1:28" ht="45" customHeight="1">
      <c r="A77" s="239"/>
      <c r="B77" s="226"/>
      <c r="C77" s="53">
        <v>74</v>
      </c>
      <c r="D77" s="35" t="s">
        <v>95</v>
      </c>
      <c r="E77" s="47" t="s">
        <v>193</v>
      </c>
      <c r="F77" s="47" t="s">
        <v>237</v>
      </c>
      <c r="G77" s="74">
        <v>27.95</v>
      </c>
      <c r="H77" s="18"/>
      <c r="I77" s="40">
        <f t="shared" si="2"/>
        <v>0</v>
      </c>
      <c r="J77" s="25" t="str">
        <f t="shared" si="3"/>
        <v>OK</v>
      </c>
      <c r="K77" s="98"/>
      <c r="L77" s="98"/>
      <c r="M77" s="98"/>
      <c r="N77" s="98"/>
      <c r="O77" s="43"/>
      <c r="P77" s="43"/>
      <c r="Q77" s="43"/>
      <c r="R77" s="43"/>
      <c r="S77" s="43"/>
      <c r="T77" s="43"/>
      <c r="U77" s="43"/>
      <c r="V77" s="43"/>
      <c r="W77" s="43"/>
      <c r="X77" s="43"/>
      <c r="Y77" s="43"/>
      <c r="Z77" s="43"/>
      <c r="AA77" s="43"/>
      <c r="AB77" s="43"/>
    </row>
    <row r="78" spans="1:28" ht="30" customHeight="1">
      <c r="A78" s="239"/>
      <c r="B78" s="226"/>
      <c r="C78" s="53">
        <v>75</v>
      </c>
      <c r="D78" s="35" t="s">
        <v>96</v>
      </c>
      <c r="E78" s="47" t="s">
        <v>194</v>
      </c>
      <c r="F78" s="47" t="s">
        <v>17</v>
      </c>
      <c r="G78" s="74">
        <v>41.45</v>
      </c>
      <c r="H78" s="18"/>
      <c r="I78" s="40">
        <f t="shared" si="2"/>
        <v>0</v>
      </c>
      <c r="J78" s="25" t="str">
        <f t="shared" si="3"/>
        <v>OK</v>
      </c>
      <c r="K78" s="98"/>
      <c r="L78" s="98"/>
      <c r="M78" s="98"/>
      <c r="N78" s="98"/>
      <c r="O78" s="43"/>
      <c r="P78" s="43"/>
      <c r="Q78" s="43"/>
      <c r="R78" s="43"/>
      <c r="S78" s="43"/>
      <c r="T78" s="43"/>
      <c r="U78" s="43"/>
      <c r="V78" s="43"/>
      <c r="W78" s="43"/>
      <c r="X78" s="43"/>
      <c r="Y78" s="43"/>
      <c r="Z78" s="43"/>
      <c r="AA78" s="43"/>
      <c r="AB78" s="43"/>
    </row>
    <row r="79" spans="1:28" ht="29">
      <c r="A79" s="239"/>
      <c r="B79" s="227"/>
      <c r="C79" s="53">
        <v>76</v>
      </c>
      <c r="D79" s="35" t="s">
        <v>97</v>
      </c>
      <c r="E79" s="47" t="s">
        <v>195</v>
      </c>
      <c r="F79" s="47" t="s">
        <v>17</v>
      </c>
      <c r="G79" s="74">
        <v>93.95</v>
      </c>
      <c r="H79" s="18"/>
      <c r="I79" s="40">
        <f t="shared" si="2"/>
        <v>0</v>
      </c>
      <c r="J79" s="25" t="str">
        <f t="shared" si="3"/>
        <v>OK</v>
      </c>
      <c r="K79" s="98"/>
      <c r="L79" s="98"/>
      <c r="M79" s="98"/>
      <c r="N79" s="98"/>
      <c r="O79" s="43"/>
      <c r="P79" s="43"/>
      <c r="Q79" s="43"/>
      <c r="R79" s="43"/>
      <c r="S79" s="43"/>
      <c r="T79" s="43"/>
      <c r="U79" s="43"/>
      <c r="V79" s="43"/>
      <c r="W79" s="43"/>
      <c r="X79" s="43"/>
      <c r="Y79" s="43"/>
      <c r="Z79" s="43"/>
      <c r="AA79" s="43"/>
      <c r="AB79" s="43"/>
    </row>
    <row r="80" spans="1:28" ht="55.5">
      <c r="A80" s="49">
        <v>23</v>
      </c>
      <c r="B80" s="56" t="s">
        <v>30</v>
      </c>
      <c r="C80" s="54">
        <v>77</v>
      </c>
      <c r="D80" s="61" t="s">
        <v>98</v>
      </c>
      <c r="E80" s="46" t="s">
        <v>196</v>
      </c>
      <c r="F80" s="46" t="s">
        <v>17</v>
      </c>
      <c r="G80" s="72">
        <v>13.27</v>
      </c>
      <c r="H80" s="18"/>
      <c r="I80" s="40">
        <f t="shared" si="2"/>
        <v>0</v>
      </c>
      <c r="J80" s="25" t="str">
        <f t="shared" si="3"/>
        <v>OK</v>
      </c>
      <c r="K80" s="98"/>
      <c r="L80" s="98"/>
      <c r="M80" s="98"/>
      <c r="N80" s="98"/>
      <c r="O80" s="43"/>
      <c r="P80" s="43"/>
      <c r="Q80" s="43"/>
      <c r="R80" s="43"/>
      <c r="S80" s="43"/>
      <c r="T80" s="43"/>
      <c r="U80" s="43"/>
      <c r="V80" s="43"/>
      <c r="W80" s="43"/>
      <c r="X80" s="43"/>
      <c r="Y80" s="43"/>
      <c r="Z80" s="43"/>
      <c r="AA80" s="43"/>
      <c r="AB80" s="43"/>
    </row>
    <row r="81" spans="1:28" ht="37">
      <c r="A81" s="50">
        <v>24</v>
      </c>
      <c r="B81" s="59" t="s">
        <v>34</v>
      </c>
      <c r="C81" s="53">
        <v>78</v>
      </c>
      <c r="D81" s="35" t="s">
        <v>99</v>
      </c>
      <c r="E81" s="47" t="s">
        <v>197</v>
      </c>
      <c r="F81" s="47" t="s">
        <v>17</v>
      </c>
      <c r="G81" s="74">
        <v>127.8</v>
      </c>
      <c r="H81" s="18">
        <v>5</v>
      </c>
      <c r="I81" s="40">
        <f t="shared" si="2"/>
        <v>5</v>
      </c>
      <c r="J81" s="25" t="str">
        <f t="shared" si="3"/>
        <v>OK</v>
      </c>
      <c r="K81" s="98"/>
      <c r="L81" s="98"/>
      <c r="M81" s="98"/>
      <c r="N81" s="98"/>
      <c r="O81" s="43"/>
      <c r="P81" s="43"/>
      <c r="Q81" s="43"/>
      <c r="R81" s="43"/>
      <c r="S81" s="43"/>
      <c r="T81" s="43"/>
      <c r="U81" s="43"/>
      <c r="V81" s="43"/>
      <c r="W81" s="43"/>
      <c r="X81" s="43"/>
      <c r="Y81" s="43"/>
      <c r="Z81" s="43"/>
      <c r="AA81" s="43"/>
      <c r="AB81" s="43"/>
    </row>
    <row r="82" spans="1:28" ht="37">
      <c r="A82" s="49">
        <v>25</v>
      </c>
      <c r="B82" s="56" t="s">
        <v>35</v>
      </c>
      <c r="C82" s="54">
        <v>79</v>
      </c>
      <c r="D82" s="61" t="s">
        <v>100</v>
      </c>
      <c r="E82" s="46" t="s">
        <v>198</v>
      </c>
      <c r="F82" s="46" t="s">
        <v>17</v>
      </c>
      <c r="G82" s="72">
        <v>117.73</v>
      </c>
      <c r="H82" s="18"/>
      <c r="I82" s="40">
        <f t="shared" si="2"/>
        <v>0</v>
      </c>
      <c r="J82" s="25" t="str">
        <f t="shared" si="3"/>
        <v>OK</v>
      </c>
      <c r="K82" s="98"/>
      <c r="L82" s="98"/>
      <c r="M82" s="98"/>
      <c r="N82" s="98"/>
      <c r="O82" s="43"/>
      <c r="P82" s="43"/>
      <c r="Q82" s="43"/>
      <c r="R82" s="43"/>
      <c r="S82" s="43"/>
      <c r="T82" s="43"/>
      <c r="U82" s="43"/>
      <c r="V82" s="43"/>
      <c r="W82" s="43"/>
      <c r="X82" s="43"/>
      <c r="Y82" s="43"/>
      <c r="Z82" s="43"/>
      <c r="AA82" s="43"/>
      <c r="AB82" s="43"/>
    </row>
    <row r="83" spans="1:28" ht="23.5">
      <c r="A83" s="244">
        <v>26</v>
      </c>
      <c r="B83" s="229" t="s">
        <v>27</v>
      </c>
      <c r="C83" s="51">
        <v>80</v>
      </c>
      <c r="D83" s="62" t="s">
        <v>101</v>
      </c>
      <c r="E83" s="18"/>
      <c r="F83" s="18" t="s">
        <v>17</v>
      </c>
      <c r="G83" s="73"/>
      <c r="H83" s="18"/>
      <c r="I83" s="40">
        <f t="shared" si="2"/>
        <v>0</v>
      </c>
      <c r="J83" s="25" t="str">
        <f t="shared" si="3"/>
        <v>OK</v>
      </c>
      <c r="K83" s="98"/>
      <c r="L83" s="98"/>
      <c r="M83" s="98"/>
      <c r="N83" s="98"/>
      <c r="O83" s="43"/>
      <c r="P83" s="43"/>
      <c r="Q83" s="43"/>
      <c r="R83" s="43"/>
      <c r="S83" s="43"/>
      <c r="T83" s="43"/>
      <c r="U83" s="43"/>
      <c r="V83" s="43"/>
      <c r="W83" s="43"/>
      <c r="X83" s="43"/>
      <c r="Y83" s="43"/>
      <c r="Z83" s="43"/>
      <c r="AA83" s="43"/>
      <c r="AB83" s="43"/>
    </row>
    <row r="84" spans="1:28" ht="29">
      <c r="A84" s="245"/>
      <c r="B84" s="230"/>
      <c r="C84" s="51">
        <v>81</v>
      </c>
      <c r="D84" s="62" t="s">
        <v>102</v>
      </c>
      <c r="E84" s="18"/>
      <c r="F84" s="18" t="s">
        <v>17</v>
      </c>
      <c r="G84" s="73"/>
      <c r="H84" s="18"/>
      <c r="I84" s="40">
        <f t="shared" si="2"/>
        <v>0</v>
      </c>
      <c r="J84" s="25" t="str">
        <f t="shared" si="3"/>
        <v>OK</v>
      </c>
      <c r="K84" s="98"/>
      <c r="L84" s="98"/>
      <c r="M84" s="98"/>
      <c r="N84" s="98"/>
      <c r="O84" s="43"/>
      <c r="P84" s="43"/>
      <c r="Q84" s="43"/>
      <c r="R84" s="43"/>
      <c r="S84" s="43"/>
      <c r="T84" s="43"/>
      <c r="U84" s="43"/>
      <c r="V84" s="43"/>
      <c r="W84" s="43"/>
      <c r="X84" s="43"/>
      <c r="Y84" s="43"/>
      <c r="Z84" s="43"/>
      <c r="AA84" s="43"/>
      <c r="AB84" s="43"/>
    </row>
    <row r="85" spans="1:28" ht="75" customHeight="1">
      <c r="A85" s="246">
        <v>27</v>
      </c>
      <c r="B85" s="229" t="s">
        <v>27</v>
      </c>
      <c r="C85" s="51">
        <v>82</v>
      </c>
      <c r="D85" s="62" t="s">
        <v>103</v>
      </c>
      <c r="E85" s="18"/>
      <c r="F85" s="18" t="s">
        <v>241</v>
      </c>
      <c r="G85" s="73"/>
      <c r="H85" s="18"/>
      <c r="I85" s="40">
        <f t="shared" si="2"/>
        <v>0</v>
      </c>
      <c r="J85" s="25" t="str">
        <f t="shared" si="3"/>
        <v>OK</v>
      </c>
      <c r="K85" s="98"/>
      <c r="L85" s="98"/>
      <c r="M85" s="98"/>
      <c r="N85" s="98"/>
      <c r="O85" s="43"/>
      <c r="P85" s="43"/>
      <c r="Q85" s="43"/>
      <c r="R85" s="43"/>
      <c r="S85" s="43"/>
      <c r="T85" s="43"/>
      <c r="U85" s="43"/>
      <c r="V85" s="43"/>
      <c r="W85" s="43"/>
      <c r="X85" s="43"/>
      <c r="Y85" s="43"/>
      <c r="Z85" s="43"/>
      <c r="AA85" s="43"/>
      <c r="AB85" s="43"/>
    </row>
    <row r="86" spans="1:28" ht="75" customHeight="1">
      <c r="A86" s="246"/>
      <c r="B86" s="230"/>
      <c r="C86" s="51">
        <v>83</v>
      </c>
      <c r="D86" s="62" t="s">
        <v>103</v>
      </c>
      <c r="E86" s="18"/>
      <c r="F86" s="18" t="s">
        <v>241</v>
      </c>
      <c r="G86" s="73"/>
      <c r="H86" s="18"/>
      <c r="I86" s="40">
        <f t="shared" si="2"/>
        <v>0</v>
      </c>
      <c r="J86" s="25" t="str">
        <f t="shared" si="3"/>
        <v>OK</v>
      </c>
      <c r="K86" s="98"/>
      <c r="L86" s="98"/>
      <c r="M86" s="98"/>
      <c r="N86" s="98"/>
      <c r="O86" s="43"/>
      <c r="P86" s="43"/>
      <c r="Q86" s="43"/>
      <c r="R86" s="43"/>
      <c r="S86" s="43"/>
      <c r="T86" s="43"/>
      <c r="U86" s="43"/>
      <c r="V86" s="43"/>
      <c r="W86" s="43"/>
      <c r="X86" s="43"/>
      <c r="Y86" s="43"/>
      <c r="Z86" s="43"/>
      <c r="AA86" s="43"/>
      <c r="AB86" s="43"/>
    </row>
    <row r="87" spans="1:28" ht="23.5">
      <c r="A87" s="239">
        <v>28</v>
      </c>
      <c r="B87" s="225" t="s">
        <v>33</v>
      </c>
      <c r="C87" s="53">
        <v>84</v>
      </c>
      <c r="D87" s="35" t="s">
        <v>104</v>
      </c>
      <c r="E87" s="47" t="s">
        <v>199</v>
      </c>
      <c r="F87" s="47" t="s">
        <v>17</v>
      </c>
      <c r="G87" s="74">
        <v>19.21</v>
      </c>
      <c r="H87" s="18"/>
      <c r="I87" s="40">
        <f t="shared" si="2"/>
        <v>0</v>
      </c>
      <c r="J87" s="25" t="str">
        <f t="shared" si="3"/>
        <v>OK</v>
      </c>
      <c r="K87" s="98"/>
      <c r="L87" s="98"/>
      <c r="M87" s="98"/>
      <c r="N87" s="98"/>
      <c r="O87" s="43"/>
      <c r="P87" s="43"/>
      <c r="Q87" s="43"/>
      <c r="R87" s="43"/>
      <c r="S87" s="43"/>
      <c r="T87" s="43"/>
      <c r="U87" s="43"/>
      <c r="V87" s="43"/>
      <c r="W87" s="43"/>
      <c r="X87" s="43"/>
      <c r="Y87" s="43"/>
      <c r="Z87" s="43"/>
      <c r="AA87" s="43"/>
      <c r="AB87" s="43"/>
    </row>
    <row r="88" spans="1:28" ht="23.5">
      <c r="A88" s="239"/>
      <c r="B88" s="227"/>
      <c r="C88" s="53">
        <v>85</v>
      </c>
      <c r="D88" s="35" t="s">
        <v>105</v>
      </c>
      <c r="E88" s="47" t="s">
        <v>200</v>
      </c>
      <c r="F88" s="47" t="s">
        <v>17</v>
      </c>
      <c r="G88" s="74">
        <v>19.09</v>
      </c>
      <c r="H88" s="18"/>
      <c r="I88" s="40">
        <f t="shared" si="2"/>
        <v>0</v>
      </c>
      <c r="J88" s="25" t="str">
        <f t="shared" si="3"/>
        <v>OK</v>
      </c>
      <c r="K88" s="98"/>
      <c r="L88" s="98"/>
      <c r="M88" s="98"/>
      <c r="N88" s="98"/>
      <c r="O88" s="43"/>
      <c r="P88" s="43"/>
      <c r="Q88" s="43"/>
      <c r="R88" s="43"/>
      <c r="S88" s="43"/>
      <c r="T88" s="43"/>
      <c r="U88" s="43"/>
      <c r="V88" s="43"/>
      <c r="W88" s="43"/>
      <c r="X88" s="43"/>
      <c r="Y88" s="43"/>
      <c r="Z88" s="43"/>
      <c r="AA88" s="43"/>
      <c r="AB88" s="43"/>
    </row>
    <row r="89" spans="1:28" ht="23.5">
      <c r="A89" s="237">
        <v>29</v>
      </c>
      <c r="B89" s="223" t="s">
        <v>36</v>
      </c>
      <c r="C89" s="54">
        <v>86</v>
      </c>
      <c r="D89" s="61" t="s">
        <v>106</v>
      </c>
      <c r="E89" s="46" t="s">
        <v>201</v>
      </c>
      <c r="F89" s="46" t="s">
        <v>17</v>
      </c>
      <c r="G89" s="72">
        <v>91.63</v>
      </c>
      <c r="H89" s="18"/>
      <c r="I89" s="40">
        <f t="shared" si="2"/>
        <v>0</v>
      </c>
      <c r="J89" s="25" t="str">
        <f t="shared" si="3"/>
        <v>OK</v>
      </c>
      <c r="K89" s="98"/>
      <c r="L89" s="98"/>
      <c r="M89" s="98"/>
      <c r="N89" s="98"/>
      <c r="O89" s="43"/>
      <c r="P89" s="43"/>
      <c r="Q89" s="43"/>
      <c r="R89" s="43"/>
      <c r="S89" s="43"/>
      <c r="T89" s="43"/>
      <c r="U89" s="43"/>
      <c r="V89" s="43"/>
      <c r="W89" s="43"/>
      <c r="X89" s="43"/>
      <c r="Y89" s="43"/>
      <c r="Z89" s="43"/>
      <c r="AA89" s="43"/>
      <c r="AB89" s="43"/>
    </row>
    <row r="90" spans="1:28" ht="23.5">
      <c r="A90" s="237"/>
      <c r="B90" s="224"/>
      <c r="C90" s="54">
        <v>87</v>
      </c>
      <c r="D90" s="61" t="s">
        <v>107</v>
      </c>
      <c r="E90" s="46" t="s">
        <v>202</v>
      </c>
      <c r="F90" s="46" t="s">
        <v>17</v>
      </c>
      <c r="G90" s="72">
        <v>107.61</v>
      </c>
      <c r="H90" s="18"/>
      <c r="I90" s="40">
        <f t="shared" si="2"/>
        <v>0</v>
      </c>
      <c r="J90" s="25" t="str">
        <f t="shared" si="3"/>
        <v>OK</v>
      </c>
      <c r="K90" s="98"/>
      <c r="L90" s="98"/>
      <c r="M90" s="98"/>
      <c r="N90" s="98"/>
      <c r="O90" s="43"/>
      <c r="P90" s="43"/>
      <c r="Q90" s="43"/>
      <c r="R90" s="43"/>
      <c r="S90" s="43"/>
      <c r="T90" s="43"/>
      <c r="U90" s="43"/>
      <c r="V90" s="43"/>
      <c r="W90" s="43"/>
      <c r="X90" s="43"/>
      <c r="Y90" s="43"/>
      <c r="Z90" s="43"/>
      <c r="AA90" s="43"/>
      <c r="AB90" s="43"/>
    </row>
    <row r="91" spans="1:28" ht="45" customHeight="1">
      <c r="A91" s="239">
        <v>30</v>
      </c>
      <c r="B91" s="225" t="s">
        <v>33</v>
      </c>
      <c r="C91" s="53">
        <v>88</v>
      </c>
      <c r="D91" s="35" t="s">
        <v>108</v>
      </c>
      <c r="E91" s="47" t="s">
        <v>203</v>
      </c>
      <c r="F91" s="47" t="s">
        <v>17</v>
      </c>
      <c r="G91" s="74">
        <v>83.17</v>
      </c>
      <c r="H91" s="18"/>
      <c r="I91" s="40">
        <f t="shared" si="2"/>
        <v>0</v>
      </c>
      <c r="J91" s="25" t="str">
        <f t="shared" si="3"/>
        <v>OK</v>
      </c>
      <c r="K91" s="98"/>
      <c r="L91" s="98"/>
      <c r="M91" s="98"/>
      <c r="N91" s="98"/>
      <c r="O91" s="43"/>
      <c r="P91" s="43"/>
      <c r="Q91" s="43"/>
      <c r="R91" s="43"/>
      <c r="S91" s="43"/>
      <c r="T91" s="43"/>
      <c r="U91" s="43"/>
      <c r="V91" s="43"/>
      <c r="W91" s="43"/>
      <c r="X91" s="43"/>
      <c r="Y91" s="43"/>
      <c r="Z91" s="43"/>
      <c r="AA91" s="43"/>
      <c r="AB91" s="43"/>
    </row>
    <row r="92" spans="1:28" ht="45" customHeight="1">
      <c r="A92" s="239"/>
      <c r="B92" s="226"/>
      <c r="C92" s="53">
        <v>89</v>
      </c>
      <c r="D92" s="35" t="s">
        <v>109</v>
      </c>
      <c r="E92" s="47" t="s">
        <v>204</v>
      </c>
      <c r="F92" s="47" t="s">
        <v>17</v>
      </c>
      <c r="G92" s="74">
        <v>85.12</v>
      </c>
      <c r="H92" s="18"/>
      <c r="I92" s="40">
        <f t="shared" si="2"/>
        <v>0</v>
      </c>
      <c r="J92" s="25" t="str">
        <f t="shared" si="3"/>
        <v>OK</v>
      </c>
      <c r="K92" s="98"/>
      <c r="L92" s="98"/>
      <c r="M92" s="98"/>
      <c r="N92" s="98"/>
      <c r="O92" s="43"/>
      <c r="P92" s="43"/>
      <c r="Q92" s="43"/>
      <c r="R92" s="43"/>
      <c r="S92" s="43"/>
      <c r="T92" s="43"/>
      <c r="U92" s="43"/>
      <c r="V92" s="43"/>
      <c r="W92" s="43"/>
      <c r="X92" s="43"/>
      <c r="Y92" s="43"/>
      <c r="Z92" s="43"/>
      <c r="AA92" s="43"/>
      <c r="AB92" s="43"/>
    </row>
    <row r="93" spans="1:28" ht="29">
      <c r="A93" s="239"/>
      <c r="B93" s="226"/>
      <c r="C93" s="53">
        <v>90</v>
      </c>
      <c r="D93" s="35" t="s">
        <v>110</v>
      </c>
      <c r="E93" s="47" t="s">
        <v>205</v>
      </c>
      <c r="F93" s="47" t="s">
        <v>17</v>
      </c>
      <c r="G93" s="74">
        <v>195.4</v>
      </c>
      <c r="H93" s="18"/>
      <c r="I93" s="40">
        <f t="shared" si="2"/>
        <v>0</v>
      </c>
      <c r="J93" s="25" t="str">
        <f t="shared" si="3"/>
        <v>OK</v>
      </c>
      <c r="K93" s="98"/>
      <c r="L93" s="98"/>
      <c r="M93" s="98"/>
      <c r="N93" s="98"/>
      <c r="O93" s="43"/>
      <c r="P93" s="43"/>
      <c r="Q93" s="43"/>
      <c r="R93" s="43"/>
      <c r="S93" s="43"/>
      <c r="T93" s="43"/>
      <c r="U93" s="43"/>
      <c r="V93" s="43"/>
      <c r="W93" s="43"/>
      <c r="X93" s="43"/>
      <c r="Y93" s="43"/>
      <c r="Z93" s="43"/>
      <c r="AA93" s="43"/>
      <c r="AB93" s="43"/>
    </row>
    <row r="94" spans="1:28" ht="29">
      <c r="A94" s="239"/>
      <c r="B94" s="227"/>
      <c r="C94" s="53">
        <v>91</v>
      </c>
      <c r="D94" s="35" t="s">
        <v>111</v>
      </c>
      <c r="E94" s="47" t="s">
        <v>206</v>
      </c>
      <c r="F94" s="47" t="s">
        <v>242</v>
      </c>
      <c r="G94" s="74">
        <v>152.54</v>
      </c>
      <c r="H94" s="18"/>
      <c r="I94" s="40">
        <f t="shared" si="2"/>
        <v>0</v>
      </c>
      <c r="J94" s="25" t="str">
        <f t="shared" si="3"/>
        <v>OK</v>
      </c>
      <c r="K94" s="98"/>
      <c r="L94" s="98"/>
      <c r="M94" s="98"/>
      <c r="N94" s="98"/>
      <c r="O94" s="43"/>
      <c r="P94" s="43"/>
      <c r="Q94" s="43"/>
      <c r="R94" s="43"/>
      <c r="S94" s="43"/>
      <c r="T94" s="43"/>
      <c r="U94" s="43"/>
      <c r="V94" s="43"/>
      <c r="W94" s="43"/>
      <c r="X94" s="43"/>
      <c r="Y94" s="43"/>
      <c r="Z94" s="43"/>
      <c r="AA94" s="43"/>
      <c r="AB94" s="43"/>
    </row>
    <row r="95" spans="1:28" ht="37">
      <c r="A95" s="49">
        <v>31</v>
      </c>
      <c r="B95" s="56" t="s">
        <v>33</v>
      </c>
      <c r="C95" s="54">
        <v>92</v>
      </c>
      <c r="D95" s="61" t="s">
        <v>112</v>
      </c>
      <c r="E95" s="46" t="s">
        <v>207</v>
      </c>
      <c r="F95" s="46" t="s">
        <v>17</v>
      </c>
      <c r="G95" s="72">
        <v>27.01</v>
      </c>
      <c r="H95" s="18"/>
      <c r="I95" s="40">
        <f t="shared" si="2"/>
        <v>0</v>
      </c>
      <c r="J95" s="25" t="str">
        <f t="shared" si="3"/>
        <v>OK</v>
      </c>
      <c r="K95" s="98"/>
      <c r="L95" s="98"/>
      <c r="M95" s="98"/>
      <c r="N95" s="98"/>
      <c r="O95" s="43"/>
      <c r="P95" s="43"/>
      <c r="Q95" s="43"/>
      <c r="R95" s="43"/>
      <c r="S95" s="43"/>
      <c r="T95" s="43"/>
      <c r="U95" s="43"/>
      <c r="V95" s="43"/>
      <c r="W95" s="43"/>
      <c r="X95" s="43"/>
      <c r="Y95" s="43"/>
      <c r="Z95" s="43"/>
      <c r="AA95" s="43"/>
      <c r="AB95" s="43"/>
    </row>
    <row r="96" spans="1:28" ht="43.5">
      <c r="A96" s="50">
        <v>32</v>
      </c>
      <c r="B96" s="59" t="s">
        <v>36</v>
      </c>
      <c r="C96" s="53">
        <v>93</v>
      </c>
      <c r="D96" s="35" t="s">
        <v>113</v>
      </c>
      <c r="E96" s="47" t="s">
        <v>208</v>
      </c>
      <c r="F96" s="47" t="s">
        <v>17</v>
      </c>
      <c r="G96" s="74">
        <v>360.9</v>
      </c>
      <c r="H96" s="18"/>
      <c r="I96" s="40">
        <f t="shared" si="2"/>
        <v>0</v>
      </c>
      <c r="J96" s="25" t="str">
        <f t="shared" si="3"/>
        <v>OK</v>
      </c>
      <c r="K96" s="98"/>
      <c r="L96" s="98"/>
      <c r="M96" s="98"/>
      <c r="N96" s="98"/>
      <c r="O96" s="43"/>
      <c r="P96" s="43"/>
      <c r="Q96" s="43"/>
      <c r="R96" s="43"/>
      <c r="S96" s="43"/>
      <c r="T96" s="43"/>
      <c r="U96" s="43"/>
      <c r="V96" s="43"/>
      <c r="W96" s="43"/>
      <c r="X96" s="43"/>
      <c r="Y96" s="43"/>
      <c r="Z96" s="43"/>
      <c r="AA96" s="43"/>
      <c r="AB96" s="43"/>
    </row>
    <row r="97" spans="1:28" ht="23.5">
      <c r="A97" s="238">
        <v>33</v>
      </c>
      <c r="B97" s="231" t="s">
        <v>37</v>
      </c>
      <c r="C97" s="51">
        <v>94</v>
      </c>
      <c r="D97" s="62" t="s">
        <v>114</v>
      </c>
      <c r="E97" s="18"/>
      <c r="F97" s="18" t="s">
        <v>17</v>
      </c>
      <c r="G97" s="73"/>
      <c r="H97" s="18"/>
      <c r="I97" s="40">
        <f t="shared" si="2"/>
        <v>0</v>
      </c>
      <c r="J97" s="25" t="str">
        <f t="shared" si="3"/>
        <v>OK</v>
      </c>
      <c r="K97" s="98"/>
      <c r="L97" s="98"/>
      <c r="M97" s="98"/>
      <c r="N97" s="98"/>
      <c r="O97" s="43"/>
      <c r="P97" s="43"/>
      <c r="Q97" s="43"/>
      <c r="R97" s="43"/>
      <c r="S97" s="43"/>
      <c r="T97" s="43"/>
      <c r="U97" s="43"/>
      <c r="V97" s="43"/>
      <c r="W97" s="43"/>
      <c r="X97" s="43"/>
      <c r="Y97" s="43"/>
      <c r="Z97" s="43"/>
      <c r="AA97" s="43"/>
      <c r="AB97" s="43"/>
    </row>
    <row r="98" spans="1:28" ht="30" customHeight="1">
      <c r="A98" s="238"/>
      <c r="B98" s="231"/>
      <c r="C98" s="51">
        <v>95</v>
      </c>
      <c r="D98" s="62" t="s">
        <v>115</v>
      </c>
      <c r="E98" s="18"/>
      <c r="F98" s="18" t="s">
        <v>243</v>
      </c>
      <c r="G98" s="73"/>
      <c r="H98" s="18"/>
      <c r="I98" s="40">
        <f t="shared" si="2"/>
        <v>0</v>
      </c>
      <c r="J98" s="25" t="str">
        <f t="shared" si="3"/>
        <v>OK</v>
      </c>
      <c r="K98" s="98"/>
      <c r="L98" s="98"/>
      <c r="M98" s="98"/>
      <c r="N98" s="98"/>
      <c r="O98" s="43"/>
      <c r="P98" s="43"/>
      <c r="Q98" s="43"/>
      <c r="R98" s="43"/>
      <c r="S98" s="43"/>
      <c r="T98" s="43"/>
      <c r="U98" s="43"/>
      <c r="V98" s="43"/>
      <c r="W98" s="43"/>
      <c r="X98" s="43"/>
      <c r="Y98" s="43"/>
      <c r="Z98" s="43"/>
      <c r="AA98" s="43"/>
      <c r="AB98" s="43"/>
    </row>
    <row r="99" spans="1:28" ht="23.5">
      <c r="A99" s="238"/>
      <c r="B99" s="231"/>
      <c r="C99" s="51">
        <v>96</v>
      </c>
      <c r="D99" s="62" t="s">
        <v>116</v>
      </c>
      <c r="E99" s="18"/>
      <c r="F99" s="18" t="s">
        <v>244</v>
      </c>
      <c r="G99" s="73"/>
      <c r="H99" s="18"/>
      <c r="I99" s="40">
        <f t="shared" si="2"/>
        <v>0</v>
      </c>
      <c r="J99" s="25" t="str">
        <f t="shared" si="3"/>
        <v>OK</v>
      </c>
      <c r="K99" s="98"/>
      <c r="L99" s="98"/>
      <c r="M99" s="98"/>
      <c r="N99" s="98"/>
      <c r="O99" s="43"/>
      <c r="P99" s="43"/>
      <c r="Q99" s="43"/>
      <c r="R99" s="43"/>
      <c r="S99" s="43"/>
      <c r="T99" s="43"/>
      <c r="U99" s="43"/>
      <c r="V99" s="43"/>
      <c r="W99" s="43"/>
      <c r="X99" s="43"/>
      <c r="Y99" s="43"/>
      <c r="Z99" s="43"/>
      <c r="AA99" s="43"/>
      <c r="AB99" s="43"/>
    </row>
    <row r="100" spans="1:28" ht="23.5">
      <c r="A100" s="238"/>
      <c r="B100" s="231"/>
      <c r="C100" s="51">
        <v>97</v>
      </c>
      <c r="D100" s="62" t="s">
        <v>117</v>
      </c>
      <c r="E100" s="18"/>
      <c r="F100" s="18" t="s">
        <v>17</v>
      </c>
      <c r="G100" s="73"/>
      <c r="H100" s="18"/>
      <c r="I100" s="40">
        <f t="shared" si="2"/>
        <v>0</v>
      </c>
      <c r="J100" s="25" t="str">
        <f t="shared" si="3"/>
        <v>OK</v>
      </c>
      <c r="K100" s="98"/>
      <c r="L100" s="98"/>
      <c r="M100" s="98"/>
      <c r="N100" s="98"/>
      <c r="O100" s="43"/>
      <c r="P100" s="43"/>
      <c r="Q100" s="43"/>
      <c r="R100" s="43"/>
      <c r="S100" s="43"/>
      <c r="T100" s="43"/>
      <c r="U100" s="43"/>
      <c r="V100" s="43"/>
      <c r="W100" s="43"/>
      <c r="X100" s="43"/>
      <c r="Y100" s="43"/>
      <c r="Z100" s="43"/>
      <c r="AA100" s="43"/>
      <c r="AB100" s="43"/>
    </row>
    <row r="101" spans="1:28" ht="23.5">
      <c r="A101" s="238"/>
      <c r="B101" s="231"/>
      <c r="C101" s="51">
        <v>98</v>
      </c>
      <c r="D101" s="62" t="s">
        <v>118</v>
      </c>
      <c r="E101" s="18"/>
      <c r="F101" s="18" t="s">
        <v>17</v>
      </c>
      <c r="G101" s="73"/>
      <c r="H101" s="18"/>
      <c r="I101" s="40">
        <f t="shared" si="2"/>
        <v>0</v>
      </c>
      <c r="J101" s="25" t="str">
        <f t="shared" si="3"/>
        <v>OK</v>
      </c>
      <c r="K101" s="98"/>
      <c r="L101" s="98"/>
      <c r="M101" s="98"/>
      <c r="N101" s="98"/>
      <c r="O101" s="43"/>
      <c r="P101" s="43"/>
      <c r="Q101" s="43"/>
      <c r="R101" s="43"/>
      <c r="S101" s="43"/>
      <c r="T101" s="43"/>
      <c r="U101" s="43"/>
      <c r="V101" s="43"/>
      <c r="W101" s="43"/>
      <c r="X101" s="43"/>
      <c r="Y101" s="43"/>
      <c r="Z101" s="43"/>
      <c r="AA101" s="43"/>
      <c r="AB101" s="43"/>
    </row>
    <row r="102" spans="1:28" ht="29">
      <c r="A102" s="239">
        <v>34</v>
      </c>
      <c r="B102" s="232" t="s">
        <v>26</v>
      </c>
      <c r="C102" s="53">
        <v>99</v>
      </c>
      <c r="D102" s="35" t="s">
        <v>119</v>
      </c>
      <c r="E102" s="71" t="s">
        <v>209</v>
      </c>
      <c r="F102" s="47" t="s">
        <v>17</v>
      </c>
      <c r="G102" s="74">
        <v>25.85</v>
      </c>
      <c r="H102" s="18">
        <v>10</v>
      </c>
      <c r="I102" s="40">
        <f t="shared" si="2"/>
        <v>0</v>
      </c>
      <c r="J102" s="25" t="str">
        <f t="shared" si="3"/>
        <v>OK</v>
      </c>
      <c r="K102" s="98">
        <v>10</v>
      </c>
      <c r="L102" s="98"/>
      <c r="M102" s="98"/>
      <c r="N102" s="98"/>
      <c r="O102" s="43"/>
      <c r="P102" s="43"/>
      <c r="Q102" s="43"/>
      <c r="R102" s="43"/>
      <c r="S102" s="43"/>
      <c r="T102" s="43"/>
      <c r="U102" s="43"/>
      <c r="V102" s="43"/>
      <c r="W102" s="43"/>
      <c r="X102" s="43"/>
      <c r="Y102" s="43"/>
      <c r="Z102" s="43"/>
      <c r="AA102" s="43"/>
      <c r="AB102" s="43"/>
    </row>
    <row r="103" spans="1:28" ht="29">
      <c r="A103" s="239"/>
      <c r="B103" s="233"/>
      <c r="C103" s="53">
        <v>100</v>
      </c>
      <c r="D103" s="65" t="s">
        <v>120</v>
      </c>
      <c r="E103" s="71" t="s">
        <v>210</v>
      </c>
      <c r="F103" s="63" t="s">
        <v>245</v>
      </c>
      <c r="G103" s="74">
        <v>13.49</v>
      </c>
      <c r="H103" s="18">
        <v>10</v>
      </c>
      <c r="I103" s="40">
        <f t="shared" si="2"/>
        <v>5</v>
      </c>
      <c r="J103" s="25" t="str">
        <f t="shared" si="3"/>
        <v>OK</v>
      </c>
      <c r="K103" s="98">
        <v>5</v>
      </c>
      <c r="L103" s="98"/>
      <c r="M103" s="98"/>
      <c r="N103" s="98"/>
      <c r="O103" s="43"/>
      <c r="P103" s="43"/>
      <c r="Q103" s="43"/>
      <c r="R103" s="43"/>
      <c r="S103" s="43"/>
      <c r="T103" s="43"/>
      <c r="U103" s="43"/>
      <c r="V103" s="43"/>
      <c r="W103" s="43"/>
      <c r="X103" s="43"/>
      <c r="Y103" s="43"/>
      <c r="Z103" s="43"/>
      <c r="AA103" s="43"/>
      <c r="AB103" s="43"/>
    </row>
    <row r="104" spans="1:28" ht="29">
      <c r="A104" s="239"/>
      <c r="B104" s="233"/>
      <c r="C104" s="53">
        <v>101</v>
      </c>
      <c r="D104" s="35" t="s">
        <v>121</v>
      </c>
      <c r="E104" s="47" t="e">
        <f>+E106+E105</f>
        <v>#VALUE!</v>
      </c>
      <c r="F104" s="47" t="s">
        <v>244</v>
      </c>
      <c r="G104" s="74">
        <v>3.02</v>
      </c>
      <c r="H104" s="18"/>
      <c r="I104" s="40">
        <f t="shared" si="2"/>
        <v>0</v>
      </c>
      <c r="J104" s="25" t="str">
        <f t="shared" si="3"/>
        <v>OK</v>
      </c>
      <c r="K104" s="98"/>
      <c r="L104" s="98"/>
      <c r="M104" s="98"/>
      <c r="N104" s="98"/>
      <c r="O104" s="43"/>
      <c r="P104" s="43"/>
      <c r="Q104" s="43"/>
      <c r="R104" s="43"/>
      <c r="S104" s="43"/>
      <c r="T104" s="43"/>
      <c r="U104" s="43"/>
      <c r="V104" s="43"/>
      <c r="W104" s="43"/>
      <c r="X104" s="43"/>
      <c r="Y104" s="43"/>
      <c r="Z104" s="43"/>
      <c r="AA104" s="43"/>
      <c r="AB104" s="43"/>
    </row>
    <row r="105" spans="1:28" ht="58">
      <c r="A105" s="239"/>
      <c r="B105" s="234"/>
      <c r="C105" s="53">
        <v>102</v>
      </c>
      <c r="D105" s="35" t="s">
        <v>122</v>
      </c>
      <c r="E105" s="47" t="s">
        <v>211</v>
      </c>
      <c r="F105" s="47" t="s">
        <v>17</v>
      </c>
      <c r="G105" s="74">
        <v>202</v>
      </c>
      <c r="H105" s="18">
        <v>20</v>
      </c>
      <c r="I105" s="40">
        <f t="shared" si="2"/>
        <v>20</v>
      </c>
      <c r="J105" s="25" t="str">
        <f t="shared" si="3"/>
        <v>OK</v>
      </c>
      <c r="K105" s="98"/>
      <c r="L105" s="98"/>
      <c r="M105" s="98"/>
      <c r="N105" s="98"/>
      <c r="O105" s="43"/>
      <c r="P105" s="43"/>
      <c r="Q105" s="43"/>
      <c r="R105" s="43"/>
      <c r="S105" s="43"/>
      <c r="T105" s="43"/>
      <c r="U105" s="43"/>
      <c r="V105" s="43"/>
      <c r="W105" s="43"/>
      <c r="X105" s="43"/>
      <c r="Y105" s="43"/>
      <c r="Z105" s="43"/>
      <c r="AA105" s="43"/>
      <c r="AB105" s="43"/>
    </row>
    <row r="106" spans="1:28" ht="23.5">
      <c r="A106" s="235">
        <v>35</v>
      </c>
      <c r="B106" s="223" t="s">
        <v>38</v>
      </c>
      <c r="C106" s="54">
        <v>103</v>
      </c>
      <c r="D106" s="61" t="s">
        <v>123</v>
      </c>
      <c r="E106" s="46" t="s">
        <v>212</v>
      </c>
      <c r="F106" s="46" t="s">
        <v>17</v>
      </c>
      <c r="G106" s="72">
        <v>109.5</v>
      </c>
      <c r="H106" s="18"/>
      <c r="I106" s="40">
        <f t="shared" si="2"/>
        <v>0</v>
      </c>
      <c r="J106" s="25" t="str">
        <f t="shared" si="3"/>
        <v>OK</v>
      </c>
      <c r="K106" s="98"/>
      <c r="L106" s="98"/>
      <c r="M106" s="98"/>
      <c r="N106" s="98"/>
      <c r="O106" s="43"/>
      <c r="P106" s="43"/>
      <c r="Q106" s="43"/>
      <c r="R106" s="43"/>
      <c r="S106" s="43"/>
      <c r="T106" s="43"/>
      <c r="U106" s="43"/>
      <c r="V106" s="43"/>
      <c r="W106" s="43"/>
      <c r="X106" s="43"/>
      <c r="Y106" s="43"/>
      <c r="Z106" s="43"/>
      <c r="AA106" s="43"/>
      <c r="AB106" s="43"/>
    </row>
    <row r="107" spans="1:28" ht="23.5">
      <c r="A107" s="235"/>
      <c r="B107" s="224"/>
      <c r="C107" s="54">
        <v>104</v>
      </c>
      <c r="D107" s="61" t="s">
        <v>123</v>
      </c>
      <c r="E107" s="46" t="s">
        <v>212</v>
      </c>
      <c r="F107" s="46" t="s">
        <v>17</v>
      </c>
      <c r="G107" s="72">
        <v>143.47999999999999</v>
      </c>
      <c r="H107" s="18"/>
      <c r="I107" s="40">
        <f t="shared" si="2"/>
        <v>0</v>
      </c>
      <c r="J107" s="25" t="str">
        <f t="shared" si="3"/>
        <v>OK</v>
      </c>
      <c r="K107" s="98"/>
      <c r="L107" s="98"/>
      <c r="M107" s="98"/>
      <c r="N107" s="98"/>
      <c r="O107" s="43"/>
      <c r="P107" s="43"/>
      <c r="Q107" s="43"/>
      <c r="R107" s="43"/>
      <c r="S107" s="43"/>
      <c r="T107" s="43"/>
      <c r="U107" s="43"/>
      <c r="V107" s="43"/>
      <c r="W107" s="43"/>
      <c r="X107" s="43"/>
      <c r="Y107" s="43"/>
      <c r="Z107" s="43"/>
      <c r="AA107" s="43"/>
      <c r="AB107" s="43"/>
    </row>
    <row r="108" spans="1:28" ht="75" customHeight="1">
      <c r="A108" s="243">
        <v>36</v>
      </c>
      <c r="B108" s="225" t="s">
        <v>38</v>
      </c>
      <c r="C108" s="53">
        <v>105</v>
      </c>
      <c r="D108" s="35" t="s">
        <v>124</v>
      </c>
      <c r="E108" s="47" t="s">
        <v>213</v>
      </c>
      <c r="F108" s="47" t="s">
        <v>236</v>
      </c>
      <c r="G108" s="74">
        <v>34.39</v>
      </c>
      <c r="H108" s="18"/>
      <c r="I108" s="40">
        <f t="shared" si="2"/>
        <v>0</v>
      </c>
      <c r="J108" s="25" t="str">
        <f t="shared" si="3"/>
        <v>OK</v>
      </c>
      <c r="K108" s="98"/>
      <c r="L108" s="98"/>
      <c r="M108" s="98"/>
      <c r="N108" s="98"/>
      <c r="O108" s="43"/>
      <c r="P108" s="43"/>
      <c r="Q108" s="43"/>
      <c r="R108" s="43"/>
      <c r="S108" s="43"/>
      <c r="T108" s="43"/>
      <c r="U108" s="43"/>
      <c r="V108" s="43"/>
      <c r="W108" s="43"/>
      <c r="X108" s="43"/>
      <c r="Y108" s="43"/>
      <c r="Z108" s="43"/>
      <c r="AA108" s="43"/>
      <c r="AB108" s="43"/>
    </row>
    <row r="109" spans="1:28" ht="30" customHeight="1">
      <c r="A109" s="243"/>
      <c r="B109" s="227"/>
      <c r="C109" s="53">
        <v>106</v>
      </c>
      <c r="D109" s="35" t="s">
        <v>124</v>
      </c>
      <c r="E109" s="47" t="s">
        <v>213</v>
      </c>
      <c r="F109" s="47"/>
      <c r="G109" s="74">
        <v>47.69</v>
      </c>
      <c r="H109" s="18"/>
      <c r="I109" s="40">
        <f t="shared" si="2"/>
        <v>0</v>
      </c>
      <c r="J109" s="25" t="str">
        <f t="shared" si="3"/>
        <v>OK</v>
      </c>
      <c r="K109" s="98"/>
      <c r="L109" s="98"/>
      <c r="M109" s="98"/>
      <c r="N109" s="98"/>
      <c r="O109" s="43"/>
      <c r="P109" s="43"/>
      <c r="Q109" s="43"/>
      <c r="R109" s="43"/>
      <c r="S109" s="43"/>
      <c r="T109" s="43"/>
      <c r="U109" s="43"/>
      <c r="V109" s="43"/>
      <c r="W109" s="43"/>
      <c r="X109" s="43"/>
      <c r="Y109" s="43"/>
      <c r="Z109" s="43"/>
      <c r="AA109" s="43"/>
      <c r="AB109" s="43"/>
    </row>
    <row r="110" spans="1:28" ht="23.5">
      <c r="A110" s="235">
        <v>37</v>
      </c>
      <c r="B110" s="223" t="s">
        <v>33</v>
      </c>
      <c r="C110" s="54">
        <v>107</v>
      </c>
      <c r="D110" s="61" t="s">
        <v>125</v>
      </c>
      <c r="E110" s="46" t="s">
        <v>214</v>
      </c>
      <c r="F110" s="46" t="s">
        <v>243</v>
      </c>
      <c r="G110" s="72">
        <v>110.5</v>
      </c>
      <c r="H110" s="18">
        <v>10</v>
      </c>
      <c r="I110" s="40">
        <f t="shared" si="2"/>
        <v>7</v>
      </c>
      <c r="J110" s="25" t="str">
        <f t="shared" si="3"/>
        <v>OK</v>
      </c>
      <c r="K110" s="98"/>
      <c r="L110" s="98">
        <v>3</v>
      </c>
      <c r="M110" s="98"/>
      <c r="N110" s="98"/>
      <c r="O110" s="43"/>
      <c r="P110" s="43"/>
      <c r="Q110" s="43"/>
      <c r="R110" s="43"/>
      <c r="S110" s="43"/>
      <c r="T110" s="43"/>
      <c r="U110" s="43"/>
      <c r="V110" s="43"/>
      <c r="W110" s="43"/>
      <c r="X110" s="43"/>
      <c r="Y110" s="43"/>
      <c r="Z110" s="43"/>
      <c r="AA110" s="43"/>
      <c r="AB110" s="43"/>
    </row>
    <row r="111" spans="1:28" ht="29">
      <c r="A111" s="235"/>
      <c r="B111" s="224"/>
      <c r="C111" s="54">
        <v>108</v>
      </c>
      <c r="D111" s="61" t="s">
        <v>126</v>
      </c>
      <c r="E111" s="46" t="s">
        <v>215</v>
      </c>
      <c r="F111" s="46" t="s">
        <v>243</v>
      </c>
      <c r="G111" s="72">
        <v>100.15</v>
      </c>
      <c r="H111" s="18">
        <v>10</v>
      </c>
      <c r="I111" s="40">
        <f t="shared" si="2"/>
        <v>10</v>
      </c>
      <c r="J111" s="25" t="str">
        <f t="shared" si="3"/>
        <v>OK</v>
      </c>
      <c r="K111" s="98"/>
      <c r="L111" s="98"/>
      <c r="M111" s="98"/>
      <c r="N111" s="98"/>
      <c r="O111" s="43"/>
      <c r="P111" s="43"/>
      <c r="Q111" s="43"/>
      <c r="R111" s="43"/>
      <c r="S111" s="43"/>
      <c r="T111" s="43"/>
      <c r="U111" s="43"/>
      <c r="V111" s="43"/>
      <c r="W111" s="43"/>
      <c r="X111" s="43"/>
      <c r="Y111" s="43"/>
      <c r="Z111" s="43"/>
      <c r="AA111" s="43"/>
      <c r="AB111" s="43"/>
    </row>
    <row r="112" spans="1:28" ht="43.5">
      <c r="A112" s="243">
        <v>38</v>
      </c>
      <c r="B112" s="225" t="s">
        <v>39</v>
      </c>
      <c r="C112" s="53">
        <v>109</v>
      </c>
      <c r="D112" s="35" t="s">
        <v>127</v>
      </c>
      <c r="E112" s="47" t="s">
        <v>216</v>
      </c>
      <c r="F112" s="47" t="s">
        <v>17</v>
      </c>
      <c r="G112" s="74">
        <v>44</v>
      </c>
      <c r="H112" s="18">
        <v>5</v>
      </c>
      <c r="I112" s="40">
        <f t="shared" si="2"/>
        <v>0</v>
      </c>
      <c r="J112" s="25" t="str">
        <f t="shared" si="3"/>
        <v>OK</v>
      </c>
      <c r="K112" s="98"/>
      <c r="L112" s="98"/>
      <c r="M112" s="98">
        <v>5</v>
      </c>
      <c r="N112" s="98"/>
      <c r="O112" s="43"/>
      <c r="P112" s="43"/>
      <c r="Q112" s="43"/>
      <c r="R112" s="43"/>
      <c r="S112" s="43"/>
      <c r="T112" s="43"/>
      <c r="U112" s="43"/>
      <c r="V112" s="43"/>
      <c r="W112" s="43"/>
      <c r="X112" s="43"/>
      <c r="Y112" s="43"/>
      <c r="Z112" s="43"/>
      <c r="AA112" s="43"/>
      <c r="AB112" s="43"/>
    </row>
    <row r="113" spans="1:28" ht="29">
      <c r="A113" s="243"/>
      <c r="B113" s="226"/>
      <c r="C113" s="53">
        <v>110</v>
      </c>
      <c r="D113" s="35" t="s">
        <v>128</v>
      </c>
      <c r="E113" s="47" t="s">
        <v>217</v>
      </c>
      <c r="F113" s="47" t="s">
        <v>17</v>
      </c>
      <c r="G113" s="74">
        <v>12.9</v>
      </c>
      <c r="H113" s="18">
        <v>10</v>
      </c>
      <c r="I113" s="40">
        <f t="shared" si="2"/>
        <v>10</v>
      </c>
      <c r="J113" s="25" t="str">
        <f t="shared" si="3"/>
        <v>OK</v>
      </c>
      <c r="K113" s="98"/>
      <c r="L113" s="98"/>
      <c r="M113" s="98"/>
      <c r="N113" s="98"/>
      <c r="O113" s="43"/>
      <c r="P113" s="43"/>
      <c r="Q113" s="43"/>
      <c r="R113" s="43"/>
      <c r="S113" s="43"/>
      <c r="T113" s="43"/>
      <c r="U113" s="43"/>
      <c r="V113" s="43"/>
      <c r="W113" s="43"/>
      <c r="X113" s="43"/>
      <c r="Y113" s="43"/>
      <c r="Z113" s="43"/>
      <c r="AA113" s="43"/>
      <c r="AB113" s="43"/>
    </row>
    <row r="114" spans="1:28" ht="29">
      <c r="A114" s="243"/>
      <c r="B114" s="226"/>
      <c r="C114" s="53">
        <v>111</v>
      </c>
      <c r="D114" s="35" t="s">
        <v>129</v>
      </c>
      <c r="E114" s="47" t="s">
        <v>217</v>
      </c>
      <c r="F114" s="47" t="s">
        <v>17</v>
      </c>
      <c r="G114" s="74">
        <v>35</v>
      </c>
      <c r="H114" s="18">
        <v>10</v>
      </c>
      <c r="I114" s="40">
        <f t="shared" si="2"/>
        <v>0</v>
      </c>
      <c r="J114" s="25" t="str">
        <f t="shared" si="3"/>
        <v>OK</v>
      </c>
      <c r="K114" s="98"/>
      <c r="L114" s="98"/>
      <c r="M114" s="98">
        <v>10</v>
      </c>
      <c r="N114" s="98"/>
      <c r="O114" s="43"/>
      <c r="P114" s="43"/>
      <c r="Q114" s="43"/>
      <c r="R114" s="43"/>
      <c r="S114" s="43"/>
      <c r="T114" s="43"/>
      <c r="U114" s="43"/>
      <c r="V114" s="43"/>
      <c r="W114" s="43"/>
      <c r="X114" s="43"/>
      <c r="Y114" s="43"/>
      <c r="Z114" s="43"/>
      <c r="AA114" s="43"/>
      <c r="AB114" s="43"/>
    </row>
    <row r="115" spans="1:28" ht="29">
      <c r="A115" s="243"/>
      <c r="B115" s="226"/>
      <c r="C115" s="53">
        <v>112</v>
      </c>
      <c r="D115" s="35" t="s">
        <v>130</v>
      </c>
      <c r="E115" s="47" t="s">
        <v>217</v>
      </c>
      <c r="F115" s="47" t="s">
        <v>17</v>
      </c>
      <c r="G115" s="74">
        <v>14.9</v>
      </c>
      <c r="H115" s="18">
        <v>10</v>
      </c>
      <c r="I115" s="40">
        <f t="shared" si="2"/>
        <v>10</v>
      </c>
      <c r="J115" s="25" t="str">
        <f t="shared" si="3"/>
        <v>OK</v>
      </c>
      <c r="K115" s="98"/>
      <c r="L115" s="98"/>
      <c r="M115" s="98"/>
      <c r="N115" s="98"/>
      <c r="O115" s="43"/>
      <c r="P115" s="43"/>
      <c r="Q115" s="43"/>
      <c r="R115" s="43"/>
      <c r="S115" s="43"/>
      <c r="T115" s="43"/>
      <c r="U115" s="43"/>
      <c r="V115" s="43"/>
      <c r="W115" s="43"/>
      <c r="X115" s="43"/>
      <c r="Y115" s="43"/>
      <c r="Z115" s="43"/>
      <c r="AA115" s="43"/>
      <c r="AB115" s="43"/>
    </row>
    <row r="116" spans="1:28" ht="29">
      <c r="A116" s="243"/>
      <c r="B116" s="227"/>
      <c r="C116" s="53">
        <v>113</v>
      </c>
      <c r="D116" s="35" t="s">
        <v>131</v>
      </c>
      <c r="E116" s="47" t="s">
        <v>217</v>
      </c>
      <c r="F116" s="47" t="s">
        <v>17</v>
      </c>
      <c r="G116" s="74">
        <v>34.799999999999997</v>
      </c>
      <c r="H116" s="18">
        <v>10</v>
      </c>
      <c r="I116" s="40">
        <f t="shared" si="2"/>
        <v>10</v>
      </c>
      <c r="J116" s="25" t="str">
        <f t="shared" si="3"/>
        <v>OK</v>
      </c>
      <c r="K116" s="98"/>
      <c r="L116" s="98"/>
      <c r="M116" s="98"/>
      <c r="N116" s="98"/>
      <c r="O116" s="43"/>
      <c r="P116" s="43"/>
      <c r="Q116" s="43"/>
      <c r="R116" s="43"/>
      <c r="S116" s="43"/>
      <c r="T116" s="43"/>
      <c r="U116" s="43"/>
      <c r="V116" s="43"/>
      <c r="W116" s="43"/>
      <c r="X116" s="43"/>
      <c r="Y116" s="43"/>
      <c r="Z116" s="43"/>
      <c r="AA116" s="43"/>
      <c r="AB116" s="43"/>
    </row>
    <row r="117" spans="1:28" ht="23.5">
      <c r="A117" s="235">
        <v>39</v>
      </c>
      <c r="B117" s="223" t="s">
        <v>30</v>
      </c>
      <c r="C117" s="54">
        <v>114</v>
      </c>
      <c r="D117" s="61" t="s">
        <v>132</v>
      </c>
      <c r="E117" s="46" t="s">
        <v>218</v>
      </c>
      <c r="F117" s="46" t="s">
        <v>17</v>
      </c>
      <c r="G117" s="72">
        <v>119.09</v>
      </c>
      <c r="H117" s="18">
        <v>20</v>
      </c>
      <c r="I117" s="40">
        <f t="shared" si="2"/>
        <v>0</v>
      </c>
      <c r="J117" s="25" t="str">
        <f t="shared" si="3"/>
        <v>OK</v>
      </c>
      <c r="K117" s="98"/>
      <c r="L117" s="98"/>
      <c r="M117" s="98"/>
      <c r="N117" s="98">
        <v>20</v>
      </c>
      <c r="O117" s="43"/>
      <c r="P117" s="43"/>
      <c r="Q117" s="43"/>
      <c r="R117" s="43"/>
      <c r="S117" s="43"/>
      <c r="T117" s="43"/>
      <c r="U117" s="43"/>
      <c r="V117" s="43"/>
      <c r="W117" s="43"/>
      <c r="X117" s="43"/>
      <c r="Y117" s="43"/>
      <c r="Z117" s="43"/>
      <c r="AA117" s="43"/>
      <c r="AB117" s="43"/>
    </row>
    <row r="118" spans="1:28" ht="23.5">
      <c r="A118" s="235"/>
      <c r="B118" s="228"/>
      <c r="C118" s="54">
        <v>115</v>
      </c>
      <c r="D118" s="61" t="s">
        <v>132</v>
      </c>
      <c r="E118" s="46" t="s">
        <v>219</v>
      </c>
      <c r="F118" s="46" t="s">
        <v>17</v>
      </c>
      <c r="G118" s="72">
        <v>119.09</v>
      </c>
      <c r="H118" s="18">
        <v>20</v>
      </c>
      <c r="I118" s="40">
        <f t="shared" si="2"/>
        <v>20</v>
      </c>
      <c r="J118" s="25" t="str">
        <f t="shared" si="3"/>
        <v>OK</v>
      </c>
      <c r="K118" s="98"/>
      <c r="L118" s="98"/>
      <c r="M118" s="98"/>
      <c r="N118" s="98"/>
      <c r="O118" s="43"/>
      <c r="P118" s="43"/>
      <c r="Q118" s="43"/>
      <c r="R118" s="43"/>
      <c r="S118" s="43"/>
      <c r="T118" s="43"/>
      <c r="U118" s="43"/>
      <c r="V118" s="43"/>
      <c r="W118" s="43"/>
      <c r="X118" s="43"/>
      <c r="Y118" s="43"/>
      <c r="Z118" s="43"/>
      <c r="AA118" s="43"/>
      <c r="AB118" s="43"/>
    </row>
    <row r="119" spans="1:28" ht="23.5">
      <c r="A119" s="235"/>
      <c r="B119" s="228"/>
      <c r="C119" s="54">
        <v>116</v>
      </c>
      <c r="D119" s="61" t="s">
        <v>133</v>
      </c>
      <c r="E119" s="46" t="s">
        <v>220</v>
      </c>
      <c r="F119" s="46" t="s">
        <v>17</v>
      </c>
      <c r="G119" s="72">
        <v>25.52</v>
      </c>
      <c r="H119" s="18">
        <v>5</v>
      </c>
      <c r="I119" s="40">
        <f t="shared" si="2"/>
        <v>4</v>
      </c>
      <c r="J119" s="25" t="str">
        <f t="shared" si="3"/>
        <v>OK</v>
      </c>
      <c r="K119" s="98"/>
      <c r="L119" s="98"/>
      <c r="M119" s="98"/>
      <c r="N119" s="98">
        <v>1</v>
      </c>
      <c r="O119" s="43"/>
      <c r="P119" s="43"/>
      <c r="Q119" s="43"/>
      <c r="R119" s="43"/>
      <c r="S119" s="43"/>
      <c r="T119" s="43"/>
      <c r="U119" s="43"/>
      <c r="V119" s="43"/>
      <c r="W119" s="43"/>
      <c r="X119" s="43"/>
      <c r="Y119" s="43"/>
      <c r="Z119" s="43"/>
      <c r="AA119" s="43"/>
      <c r="AB119" s="43"/>
    </row>
    <row r="120" spans="1:28" ht="23.5">
      <c r="A120" s="235"/>
      <c r="B120" s="224"/>
      <c r="C120" s="54">
        <v>117</v>
      </c>
      <c r="D120" s="61" t="s">
        <v>133</v>
      </c>
      <c r="E120" s="46" t="s">
        <v>221</v>
      </c>
      <c r="F120" s="46" t="s">
        <v>17</v>
      </c>
      <c r="G120" s="72">
        <v>27.23</v>
      </c>
      <c r="H120" s="18">
        <v>5</v>
      </c>
      <c r="I120" s="40">
        <f t="shared" si="2"/>
        <v>5</v>
      </c>
      <c r="J120" s="25" t="str">
        <f t="shared" si="3"/>
        <v>OK</v>
      </c>
      <c r="K120" s="98"/>
      <c r="L120" s="98"/>
      <c r="M120" s="98"/>
      <c r="N120" s="98"/>
      <c r="O120" s="43"/>
      <c r="P120" s="43"/>
      <c r="Q120" s="43"/>
      <c r="R120" s="43"/>
      <c r="S120" s="43"/>
      <c r="T120" s="43"/>
      <c r="U120" s="43"/>
      <c r="V120" s="43"/>
      <c r="W120" s="43"/>
      <c r="X120" s="43"/>
      <c r="Y120" s="43"/>
      <c r="Z120" s="43"/>
      <c r="AA120" s="43"/>
      <c r="AB120" s="43"/>
    </row>
    <row r="121" spans="1:28" ht="29">
      <c r="A121" s="243">
        <v>40</v>
      </c>
      <c r="B121" s="225" t="s">
        <v>39</v>
      </c>
      <c r="C121" s="53">
        <v>118</v>
      </c>
      <c r="D121" s="35" t="s">
        <v>134</v>
      </c>
      <c r="E121" s="47" t="s">
        <v>222</v>
      </c>
      <c r="F121" s="47" t="s">
        <v>17</v>
      </c>
      <c r="G121" s="74">
        <v>1585</v>
      </c>
      <c r="H121" s="18">
        <f>1-1</f>
        <v>0</v>
      </c>
      <c r="I121" s="40">
        <f t="shared" si="2"/>
        <v>0</v>
      </c>
      <c r="J121" s="25" t="str">
        <f t="shared" si="3"/>
        <v>OK</v>
      </c>
      <c r="K121" s="98"/>
      <c r="L121" s="98"/>
      <c r="M121" s="98"/>
      <c r="N121" s="98"/>
      <c r="O121" s="43"/>
      <c r="P121" s="43"/>
      <c r="Q121" s="43"/>
      <c r="R121" s="43"/>
      <c r="S121" s="43"/>
      <c r="T121" s="43"/>
      <c r="U121" s="43"/>
      <c r="V121" s="43"/>
      <c r="W121" s="43"/>
      <c r="X121" s="43"/>
      <c r="Y121" s="43"/>
      <c r="Z121" s="43"/>
      <c r="AA121" s="43"/>
      <c r="AB121" s="43"/>
    </row>
    <row r="122" spans="1:28" ht="29">
      <c r="A122" s="243"/>
      <c r="B122" s="226"/>
      <c r="C122" s="53">
        <v>119</v>
      </c>
      <c r="D122" s="35" t="s">
        <v>135</v>
      </c>
      <c r="E122" s="47" t="s">
        <v>222</v>
      </c>
      <c r="F122" s="47" t="s">
        <v>17</v>
      </c>
      <c r="G122" s="74">
        <v>1040</v>
      </c>
      <c r="H122" s="18"/>
      <c r="I122" s="40">
        <f t="shared" si="2"/>
        <v>0</v>
      </c>
      <c r="J122" s="25" t="str">
        <f t="shared" si="3"/>
        <v>OK</v>
      </c>
      <c r="K122" s="98"/>
      <c r="L122" s="98"/>
      <c r="M122" s="98"/>
      <c r="N122" s="98"/>
      <c r="O122" s="43"/>
      <c r="P122" s="43"/>
      <c r="Q122" s="43"/>
      <c r="R122" s="43"/>
      <c r="S122" s="43"/>
      <c r="T122" s="43"/>
      <c r="U122" s="43"/>
      <c r="V122" s="43"/>
      <c r="W122" s="43"/>
      <c r="X122" s="43"/>
      <c r="Y122" s="43"/>
      <c r="Z122" s="43"/>
      <c r="AA122" s="43"/>
      <c r="AB122" s="43"/>
    </row>
    <row r="123" spans="1:28" ht="29">
      <c r="A123" s="243"/>
      <c r="B123" s="227"/>
      <c r="C123" s="53">
        <v>120</v>
      </c>
      <c r="D123" s="35" t="s">
        <v>136</v>
      </c>
      <c r="E123" s="47" t="s">
        <v>223</v>
      </c>
      <c r="F123" s="47" t="s">
        <v>17</v>
      </c>
      <c r="G123" s="74">
        <v>111</v>
      </c>
      <c r="H123" s="18"/>
      <c r="I123" s="40">
        <f t="shared" si="2"/>
        <v>0</v>
      </c>
      <c r="J123" s="25" t="str">
        <f t="shared" si="3"/>
        <v>OK</v>
      </c>
      <c r="K123" s="98"/>
      <c r="L123" s="98"/>
      <c r="M123" s="98"/>
      <c r="N123" s="98"/>
      <c r="O123" s="43"/>
      <c r="P123" s="43"/>
      <c r="Q123" s="43"/>
      <c r="R123" s="43"/>
      <c r="S123" s="43"/>
      <c r="T123" s="43"/>
      <c r="U123" s="43"/>
      <c r="V123" s="43"/>
      <c r="W123" s="43"/>
      <c r="X123" s="43"/>
      <c r="Y123" s="43"/>
      <c r="Z123" s="43"/>
      <c r="AA123" s="43"/>
      <c r="AB123" s="43"/>
    </row>
    <row r="124" spans="1:28" ht="74">
      <c r="A124" s="52">
        <v>41</v>
      </c>
      <c r="B124" s="60" t="s">
        <v>40</v>
      </c>
      <c r="C124" s="54">
        <v>121</v>
      </c>
      <c r="D124" s="66" t="s">
        <v>137</v>
      </c>
      <c r="E124" s="45" t="s">
        <v>224</v>
      </c>
      <c r="F124" s="46" t="s">
        <v>17</v>
      </c>
      <c r="G124" s="75">
        <v>192.51</v>
      </c>
      <c r="H124" s="18">
        <v>20</v>
      </c>
      <c r="I124" s="40">
        <f t="shared" si="2"/>
        <v>20</v>
      </c>
      <c r="J124" s="25" t="str">
        <f t="shared" si="3"/>
        <v>OK</v>
      </c>
      <c r="K124" s="98"/>
      <c r="L124" s="98"/>
      <c r="M124" s="98"/>
      <c r="N124" s="98"/>
      <c r="O124" s="43"/>
      <c r="P124" s="43"/>
      <c r="Q124" s="43"/>
      <c r="R124" s="43"/>
      <c r="S124" s="43"/>
      <c r="T124" s="43"/>
      <c r="U124" s="43"/>
      <c r="V124" s="43"/>
      <c r="W124" s="43"/>
      <c r="X124" s="43"/>
      <c r="Y124" s="43"/>
      <c r="Z124" s="43"/>
      <c r="AA124" s="43"/>
      <c r="AB124" s="43"/>
    </row>
    <row r="125" spans="1:28" ht="92.5">
      <c r="A125" s="53">
        <v>42</v>
      </c>
      <c r="B125" s="58" t="s">
        <v>41</v>
      </c>
      <c r="C125" s="53">
        <v>122</v>
      </c>
      <c r="D125" s="67" t="s">
        <v>138</v>
      </c>
      <c r="E125" s="44" t="s">
        <v>225</v>
      </c>
      <c r="F125" s="47" t="s">
        <v>17</v>
      </c>
      <c r="G125" s="76">
        <v>25.01</v>
      </c>
      <c r="H125" s="18">
        <v>50</v>
      </c>
      <c r="I125" s="40">
        <f t="shared" si="2"/>
        <v>50</v>
      </c>
      <c r="J125" s="25" t="str">
        <f t="shared" si="3"/>
        <v>OK</v>
      </c>
      <c r="K125" s="98"/>
      <c r="L125" s="98"/>
      <c r="M125" s="98"/>
      <c r="N125" s="98"/>
      <c r="O125" s="43"/>
      <c r="P125" s="43"/>
      <c r="Q125" s="43"/>
      <c r="R125" s="43"/>
      <c r="S125" s="43"/>
      <c r="T125" s="43"/>
      <c r="U125" s="43"/>
      <c r="V125" s="43"/>
      <c r="W125" s="43"/>
      <c r="X125" s="43"/>
      <c r="Y125" s="43"/>
      <c r="Z125" s="43"/>
      <c r="AA125" s="43"/>
      <c r="AB125" s="43"/>
    </row>
    <row r="126" spans="1:28" ht="23.5">
      <c r="A126" s="51">
        <v>43</v>
      </c>
      <c r="B126" s="55" t="s">
        <v>37</v>
      </c>
      <c r="C126" s="51">
        <v>123</v>
      </c>
      <c r="D126" s="62" t="s">
        <v>139</v>
      </c>
      <c r="E126" s="62"/>
      <c r="F126" s="18" t="s">
        <v>246</v>
      </c>
      <c r="G126" s="73"/>
      <c r="H126" s="18">
        <v>2</v>
      </c>
      <c r="I126" s="40">
        <f t="shared" si="2"/>
        <v>2</v>
      </c>
      <c r="J126" s="25" t="str">
        <f t="shared" si="3"/>
        <v>OK</v>
      </c>
      <c r="K126" s="98"/>
      <c r="L126" s="98"/>
      <c r="M126" s="98"/>
      <c r="N126" s="98"/>
      <c r="O126" s="43"/>
      <c r="P126" s="43"/>
      <c r="Q126" s="43"/>
      <c r="R126" s="43"/>
      <c r="S126" s="43"/>
      <c r="T126" s="43"/>
      <c r="U126" s="43"/>
      <c r="V126" s="43"/>
      <c r="W126" s="43"/>
      <c r="X126" s="43"/>
      <c r="Y126" s="43"/>
      <c r="Z126" s="43"/>
      <c r="AA126" s="43"/>
      <c r="AB126" s="43"/>
    </row>
    <row r="127" spans="1:28" ht="23.5">
      <c r="A127" s="51">
        <v>44</v>
      </c>
      <c r="B127" s="55" t="s">
        <v>37</v>
      </c>
      <c r="C127" s="51">
        <v>124</v>
      </c>
      <c r="D127" s="62" t="s">
        <v>140</v>
      </c>
      <c r="E127" s="62"/>
      <c r="F127" s="18"/>
      <c r="G127" s="73"/>
      <c r="H127" s="18"/>
      <c r="I127" s="40">
        <f t="shared" si="2"/>
        <v>0</v>
      </c>
      <c r="J127" s="25" t="str">
        <f t="shared" si="3"/>
        <v>OK</v>
      </c>
      <c r="K127" s="98"/>
      <c r="L127" s="98"/>
      <c r="M127" s="98"/>
      <c r="N127" s="98"/>
      <c r="O127" s="43"/>
      <c r="P127" s="43"/>
      <c r="Q127" s="43"/>
      <c r="R127" s="43"/>
      <c r="S127" s="43"/>
      <c r="T127" s="43"/>
      <c r="U127" s="43"/>
      <c r="V127" s="43"/>
      <c r="W127" s="43"/>
      <c r="X127" s="43"/>
      <c r="Y127" s="43"/>
      <c r="Z127" s="43"/>
      <c r="AA127" s="43"/>
      <c r="AB127" s="43"/>
    </row>
    <row r="128" spans="1:28" ht="23.5">
      <c r="A128" s="51">
        <v>45</v>
      </c>
      <c r="B128" s="55" t="s">
        <v>37</v>
      </c>
      <c r="C128" s="51">
        <v>125</v>
      </c>
      <c r="D128" s="62" t="s">
        <v>141</v>
      </c>
      <c r="E128" s="62"/>
      <c r="F128" s="18"/>
      <c r="G128" s="73"/>
      <c r="H128" s="18"/>
      <c r="I128" s="40">
        <f t="shared" si="2"/>
        <v>0</v>
      </c>
      <c r="J128" s="25" t="str">
        <f t="shared" si="3"/>
        <v>OK</v>
      </c>
      <c r="K128" s="98"/>
      <c r="L128" s="98"/>
      <c r="M128" s="98"/>
      <c r="N128" s="98"/>
      <c r="O128" s="43"/>
      <c r="P128" s="43"/>
      <c r="Q128" s="43"/>
      <c r="R128" s="43"/>
      <c r="S128" s="43"/>
      <c r="T128" s="43"/>
      <c r="U128" s="43"/>
      <c r="V128" s="43"/>
      <c r="W128" s="43"/>
      <c r="X128" s="43"/>
      <c r="Y128" s="43"/>
      <c r="Z128" s="43"/>
      <c r="AA128" s="43"/>
      <c r="AB128" s="43"/>
    </row>
    <row r="129" spans="1:28" ht="23.5">
      <c r="A129" s="51">
        <v>46</v>
      </c>
      <c r="B129" s="55" t="s">
        <v>37</v>
      </c>
      <c r="C129" s="51">
        <v>126</v>
      </c>
      <c r="D129" s="62" t="s">
        <v>142</v>
      </c>
      <c r="E129" s="62"/>
      <c r="F129" s="18"/>
      <c r="G129" s="73"/>
      <c r="H129" s="18"/>
      <c r="I129" s="40">
        <f t="shared" si="2"/>
        <v>0</v>
      </c>
      <c r="J129" s="25" t="str">
        <f t="shared" si="3"/>
        <v>OK</v>
      </c>
      <c r="K129" s="98"/>
      <c r="L129" s="98"/>
      <c r="M129" s="98"/>
      <c r="N129" s="98"/>
      <c r="O129" s="43"/>
      <c r="P129" s="43"/>
      <c r="Q129" s="43"/>
      <c r="R129" s="43"/>
      <c r="S129" s="43"/>
      <c r="T129" s="43"/>
      <c r="U129" s="43"/>
      <c r="V129" s="43"/>
      <c r="W129" s="43"/>
      <c r="X129" s="43"/>
      <c r="Y129" s="43"/>
      <c r="Z129" s="43"/>
      <c r="AA129" s="43"/>
      <c r="AB129" s="43"/>
    </row>
    <row r="130" spans="1:28" ht="29">
      <c r="A130" s="235">
        <v>47</v>
      </c>
      <c r="B130" s="223" t="s">
        <v>42</v>
      </c>
      <c r="C130" s="54">
        <v>127</v>
      </c>
      <c r="D130" s="61" t="s">
        <v>143</v>
      </c>
      <c r="E130" s="61" t="s">
        <v>226</v>
      </c>
      <c r="F130" s="46"/>
      <c r="G130" s="72">
        <v>3245.49</v>
      </c>
      <c r="H130" s="18"/>
      <c r="I130" s="40">
        <f t="shared" si="2"/>
        <v>0</v>
      </c>
      <c r="J130" s="25" t="str">
        <f t="shared" si="3"/>
        <v>OK</v>
      </c>
      <c r="K130" s="98"/>
      <c r="L130" s="98"/>
      <c r="M130" s="98"/>
      <c r="N130" s="98"/>
      <c r="O130" s="43"/>
      <c r="P130" s="43"/>
      <c r="Q130" s="43"/>
      <c r="R130" s="43"/>
      <c r="S130" s="43"/>
      <c r="T130" s="43"/>
      <c r="U130" s="43"/>
      <c r="V130" s="43"/>
      <c r="W130" s="43"/>
      <c r="X130" s="43"/>
      <c r="Y130" s="43"/>
      <c r="Z130" s="43"/>
      <c r="AA130" s="43"/>
      <c r="AB130" s="43"/>
    </row>
    <row r="131" spans="1:28" ht="23.5">
      <c r="A131" s="235"/>
      <c r="B131" s="224"/>
      <c r="C131" s="54">
        <v>128</v>
      </c>
      <c r="D131" s="61" t="s">
        <v>144</v>
      </c>
      <c r="E131" s="61" t="s">
        <v>227</v>
      </c>
      <c r="F131" s="46" t="s">
        <v>247</v>
      </c>
      <c r="G131" s="72">
        <v>1054.19</v>
      </c>
      <c r="H131" s="18"/>
      <c r="I131" s="40">
        <f t="shared" si="2"/>
        <v>0</v>
      </c>
      <c r="J131" s="25" t="str">
        <f t="shared" si="3"/>
        <v>OK</v>
      </c>
      <c r="K131" s="98"/>
      <c r="L131" s="98"/>
      <c r="M131" s="98"/>
      <c r="N131" s="98"/>
      <c r="O131" s="43"/>
      <c r="P131" s="43"/>
      <c r="Q131" s="43"/>
      <c r="R131" s="43"/>
      <c r="S131" s="43"/>
      <c r="T131" s="43"/>
      <c r="U131" s="43"/>
      <c r="V131" s="43"/>
      <c r="W131" s="43"/>
      <c r="X131" s="43"/>
      <c r="Y131" s="43"/>
      <c r="Z131" s="43"/>
      <c r="AA131" s="43"/>
      <c r="AB131" s="43"/>
    </row>
    <row r="132" spans="1:28" ht="45" customHeight="1">
      <c r="A132" s="51">
        <v>48</v>
      </c>
      <c r="B132" s="55" t="s">
        <v>37</v>
      </c>
      <c r="C132" s="51">
        <v>129</v>
      </c>
      <c r="D132" s="62" t="s">
        <v>145</v>
      </c>
      <c r="E132" s="62"/>
      <c r="F132" s="18" t="s">
        <v>21</v>
      </c>
      <c r="G132" s="73"/>
      <c r="H132" s="18"/>
      <c r="I132" s="40">
        <f>H132-(SUM(K132:AB132))</f>
        <v>0</v>
      </c>
      <c r="J132" s="25" t="str">
        <f t="shared" si="3"/>
        <v>OK</v>
      </c>
      <c r="K132" s="98"/>
      <c r="L132" s="98"/>
      <c r="M132" s="98"/>
      <c r="N132" s="98"/>
      <c r="O132" s="43"/>
      <c r="P132" s="43"/>
      <c r="Q132" s="43"/>
      <c r="R132" s="43"/>
      <c r="S132" s="43"/>
      <c r="T132" s="43"/>
      <c r="U132" s="43"/>
      <c r="V132" s="43"/>
      <c r="W132" s="43"/>
      <c r="X132" s="43"/>
      <c r="Y132" s="43"/>
      <c r="Z132" s="43"/>
      <c r="AA132" s="43"/>
      <c r="AB132" s="43"/>
    </row>
    <row r="133" spans="1:28">
      <c r="H133" s="4">
        <f>SUM(H4:H132)</f>
        <v>392</v>
      </c>
      <c r="I133" s="4">
        <f>SUM(I4:I132)</f>
        <v>338</v>
      </c>
      <c r="K133" s="123">
        <f>SUMPRODUCT($G$4:$G$132,K4:K132)</f>
        <v>325.95</v>
      </c>
      <c r="L133" s="123">
        <f t="shared" ref="L133:AB133" si="4">SUMPRODUCT($G$4:$G$132,L4:L132)</f>
        <v>331.5</v>
      </c>
      <c r="M133" s="123">
        <f t="shared" si="4"/>
        <v>570</v>
      </c>
      <c r="N133" s="123">
        <f t="shared" si="4"/>
        <v>2407.3200000000002</v>
      </c>
      <c r="O133" s="123">
        <f t="shared" si="4"/>
        <v>0</v>
      </c>
      <c r="P133" s="123">
        <f t="shared" si="4"/>
        <v>0</v>
      </c>
      <c r="Q133" s="123">
        <f t="shared" si="4"/>
        <v>0</v>
      </c>
      <c r="R133" s="123">
        <f t="shared" si="4"/>
        <v>0</v>
      </c>
      <c r="S133" s="123">
        <f t="shared" si="4"/>
        <v>0</v>
      </c>
      <c r="T133" s="123">
        <f t="shared" si="4"/>
        <v>0</v>
      </c>
      <c r="U133" s="123">
        <f t="shared" si="4"/>
        <v>0</v>
      </c>
      <c r="V133" s="123">
        <f t="shared" si="4"/>
        <v>0</v>
      </c>
      <c r="W133" s="123">
        <f t="shared" si="4"/>
        <v>0</v>
      </c>
      <c r="X133" s="123">
        <f t="shared" si="4"/>
        <v>0</v>
      </c>
      <c r="Y133" s="123">
        <f t="shared" si="4"/>
        <v>0</v>
      </c>
      <c r="Z133" s="123">
        <f t="shared" si="4"/>
        <v>0</v>
      </c>
      <c r="AA133" s="123">
        <f t="shared" si="4"/>
        <v>0</v>
      </c>
      <c r="AB133" s="123">
        <f t="shared" si="4"/>
        <v>0</v>
      </c>
    </row>
    <row r="135" spans="1:28">
      <c r="K135" s="211"/>
      <c r="L135" s="211"/>
      <c r="M135" s="211"/>
      <c r="N135" s="211"/>
    </row>
    <row r="150" spans="11:11">
      <c r="K150" s="211"/>
    </row>
    <row r="151" spans="11:11">
      <c r="K151" s="211"/>
    </row>
    <row r="152" spans="11:11">
      <c r="K152" s="211"/>
    </row>
  </sheetData>
  <mergeCells count="82">
    <mergeCell ref="R1:R2"/>
    <mergeCell ref="S1:S2"/>
    <mergeCell ref="A1:C1"/>
    <mergeCell ref="D1:G1"/>
    <mergeCell ref="H1:J1"/>
    <mergeCell ref="K1:K2"/>
    <mergeCell ref="L1:L2"/>
    <mergeCell ref="M1:M2"/>
    <mergeCell ref="Z1:Z2"/>
    <mergeCell ref="AA1:AA2"/>
    <mergeCell ref="AB1:AB2"/>
    <mergeCell ref="A2:J2"/>
    <mergeCell ref="A4:A6"/>
    <mergeCell ref="B4:B6"/>
    <mergeCell ref="T1:T2"/>
    <mergeCell ref="U1:U2"/>
    <mergeCell ref="V1:V2"/>
    <mergeCell ref="W1:W2"/>
    <mergeCell ref="X1:X2"/>
    <mergeCell ref="Y1:Y2"/>
    <mergeCell ref="N1:N2"/>
    <mergeCell ref="O1:O2"/>
    <mergeCell ref="P1:P2"/>
    <mergeCell ref="Q1:Q2"/>
    <mergeCell ref="A9:A10"/>
    <mergeCell ref="B9:B10"/>
    <mergeCell ref="A11:A17"/>
    <mergeCell ref="B11:B17"/>
    <mergeCell ref="A19:A21"/>
    <mergeCell ref="B19:B21"/>
    <mergeCell ref="A22:A24"/>
    <mergeCell ref="B22:B24"/>
    <mergeCell ref="A25:A32"/>
    <mergeCell ref="B25:B32"/>
    <mergeCell ref="A34:A44"/>
    <mergeCell ref="B34:B44"/>
    <mergeCell ref="A45:A48"/>
    <mergeCell ref="B45:B48"/>
    <mergeCell ref="A49:A52"/>
    <mergeCell ref="B49:B52"/>
    <mergeCell ref="A53:A54"/>
    <mergeCell ref="B53:B54"/>
    <mergeCell ref="A55:A58"/>
    <mergeCell ref="B55:B58"/>
    <mergeCell ref="A59:A61"/>
    <mergeCell ref="B59:B61"/>
    <mergeCell ref="A62:A64"/>
    <mergeCell ref="B62:B64"/>
    <mergeCell ref="A66:A70"/>
    <mergeCell ref="B66:B70"/>
    <mergeCell ref="A71:A74"/>
    <mergeCell ref="B71:B74"/>
    <mergeCell ref="A76:A79"/>
    <mergeCell ref="B76:B79"/>
    <mergeCell ref="A83:A84"/>
    <mergeCell ref="B83:B84"/>
    <mergeCell ref="A85:A86"/>
    <mergeCell ref="B85:B86"/>
    <mergeCell ref="A87:A88"/>
    <mergeCell ref="B87:B88"/>
    <mergeCell ref="A89:A90"/>
    <mergeCell ref="B89:B90"/>
    <mergeCell ref="A91:A94"/>
    <mergeCell ref="B91:B94"/>
    <mergeCell ref="A97:A101"/>
    <mergeCell ref="B97:B101"/>
    <mergeCell ref="A102:A105"/>
    <mergeCell ref="B102:B105"/>
    <mergeCell ref="A106:A107"/>
    <mergeCell ref="B106:B107"/>
    <mergeCell ref="A108:A109"/>
    <mergeCell ref="B108:B109"/>
    <mergeCell ref="A121:A123"/>
    <mergeCell ref="B121:B123"/>
    <mergeCell ref="A130:A131"/>
    <mergeCell ref="B130:B131"/>
    <mergeCell ref="A110:A111"/>
    <mergeCell ref="B110:B111"/>
    <mergeCell ref="A112:A116"/>
    <mergeCell ref="B112:B116"/>
    <mergeCell ref="A117:A120"/>
    <mergeCell ref="B117:B120"/>
  </mergeCells>
  <conditionalFormatting sqref="U4:AB132 R5:T132 O4:Q132">
    <cfRule type="cellIs" dxfId="44" priority="10" stopIfTrue="1" operator="greaterThan">
      <formula>0</formula>
    </cfRule>
    <cfRule type="cellIs" dxfId="43" priority="11" stopIfTrue="1" operator="greaterThan">
      <formula>0</formula>
    </cfRule>
    <cfRule type="cellIs" dxfId="42" priority="12" stopIfTrue="1" operator="greaterThan">
      <formula>0</formula>
    </cfRule>
  </conditionalFormatting>
  <conditionalFormatting sqref="R4:T4">
    <cfRule type="cellIs" dxfId="41" priority="7" stopIfTrue="1" operator="greaterThan">
      <formula>0</formula>
    </cfRule>
    <cfRule type="cellIs" dxfId="40" priority="8" stopIfTrue="1" operator="greaterThan">
      <formula>0</formula>
    </cfRule>
    <cfRule type="cellIs" dxfId="39" priority="9" stopIfTrue="1" operator="greaterThan">
      <formula>0</formula>
    </cfRule>
  </conditionalFormatting>
  <conditionalFormatting sqref="K4:N132">
    <cfRule type="cellIs" dxfId="38" priority="1" stopIfTrue="1" operator="greaterThan">
      <formula>0</formula>
    </cfRule>
    <cfRule type="cellIs" dxfId="37" priority="2" stopIfTrue="1" operator="greaterThan">
      <formula>0</formula>
    </cfRule>
    <cfRule type="cellIs" dxfId="36" priority="3" stopIfTrue="1" operator="greaterThan">
      <formula>0</formula>
    </cfRule>
  </conditionalFormatting>
  <pageMargins left="0.511811024" right="0.511811024" top="0.78740157499999996" bottom="0.78740157499999996" header="0.31496062000000002" footer="0.31496062000000002"/>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51B8C-986D-4FD6-863F-9F30E2AB203D}">
  <sheetPr>
    <tabColor rgb="FF92D050"/>
  </sheetPr>
  <dimension ref="A1:Z133"/>
  <sheetViews>
    <sheetView topLeftCell="A121" zoomScale="80" zoomScaleNormal="80" workbookViewId="0">
      <selection activeCell="I146" sqref="I146"/>
    </sheetView>
  </sheetViews>
  <sheetFormatPr defaultColWidth="9.7265625" defaultRowHeight="14.5"/>
  <cols>
    <col min="1" max="1" width="7.1796875" style="31" customWidth="1"/>
    <col min="2" max="2" width="33.26953125" style="31" customWidth="1"/>
    <col min="3" max="3" width="8.54296875" style="26" customWidth="1"/>
    <col min="4" max="4" width="36" style="31" customWidth="1"/>
    <col min="5" max="5" width="19" style="31" customWidth="1"/>
    <col min="6" max="6" width="8.81640625" style="31" customWidth="1"/>
    <col min="7" max="7" width="16.26953125" style="33" customWidth="1"/>
    <col min="8" max="8" width="12.7265625" style="4" customWidth="1"/>
    <col min="9" max="9" width="13.26953125" style="27" customWidth="1"/>
    <col min="10" max="10" width="12.54296875" style="5" customWidth="1"/>
    <col min="11" max="11" width="12.7265625" style="95" customWidth="1"/>
    <col min="12" max="12" width="14.81640625" style="95" customWidth="1"/>
    <col min="13" max="13" width="14.1796875" style="95" customWidth="1"/>
    <col min="14" max="14" width="15.26953125" style="95" customWidth="1"/>
    <col min="15" max="15" width="15.453125" style="95" customWidth="1"/>
    <col min="16" max="16" width="11.7265625" style="95" customWidth="1"/>
    <col min="17" max="17" width="14" style="95" customWidth="1"/>
    <col min="18" max="18" width="13.54296875" style="95" customWidth="1"/>
    <col min="19" max="19" width="14" style="95" customWidth="1"/>
    <col min="20" max="20" width="14.26953125" style="6" customWidth="1"/>
    <col min="21" max="26" width="12.7265625" style="2" customWidth="1"/>
    <col min="27" max="16384" width="9.7265625" style="2"/>
  </cols>
  <sheetData>
    <row r="1" spans="1:26" ht="31.75" customHeight="1">
      <c r="A1" s="249" t="s">
        <v>22</v>
      </c>
      <c r="B1" s="249"/>
      <c r="C1" s="249"/>
      <c r="D1" s="249" t="s">
        <v>23</v>
      </c>
      <c r="E1" s="249"/>
      <c r="F1" s="249"/>
      <c r="G1" s="249"/>
      <c r="H1" s="249" t="s">
        <v>24</v>
      </c>
      <c r="I1" s="249"/>
      <c r="J1" s="249"/>
      <c r="K1" s="247" t="s">
        <v>540</v>
      </c>
      <c r="L1" s="247" t="s">
        <v>541</v>
      </c>
      <c r="M1" s="247" t="s">
        <v>542</v>
      </c>
      <c r="N1" s="247" t="s">
        <v>543</v>
      </c>
      <c r="O1" s="247" t="s">
        <v>544</v>
      </c>
      <c r="P1" s="247" t="s">
        <v>545</v>
      </c>
      <c r="Q1" s="247" t="s">
        <v>546</v>
      </c>
      <c r="R1" s="247" t="s">
        <v>547</v>
      </c>
      <c r="S1" s="247" t="s">
        <v>548</v>
      </c>
      <c r="T1" s="247" t="s">
        <v>20</v>
      </c>
      <c r="U1" s="247" t="s">
        <v>20</v>
      </c>
      <c r="V1" s="247" t="s">
        <v>20</v>
      </c>
      <c r="W1" s="247" t="s">
        <v>20</v>
      </c>
      <c r="X1" s="247" t="s">
        <v>20</v>
      </c>
      <c r="Y1" s="247" t="s">
        <v>20</v>
      </c>
      <c r="Z1" s="247" t="s">
        <v>20</v>
      </c>
    </row>
    <row r="2" spans="1:26" ht="24" customHeight="1">
      <c r="A2" s="249" t="s">
        <v>16</v>
      </c>
      <c r="B2" s="249"/>
      <c r="C2" s="249"/>
      <c r="D2" s="249"/>
      <c r="E2" s="249"/>
      <c r="F2" s="249"/>
      <c r="G2" s="249"/>
      <c r="H2" s="249"/>
      <c r="I2" s="249"/>
      <c r="J2" s="249"/>
      <c r="K2" s="247"/>
      <c r="L2" s="247"/>
      <c r="M2" s="247"/>
      <c r="N2" s="247"/>
      <c r="O2" s="247"/>
      <c r="P2" s="247"/>
      <c r="Q2" s="247"/>
      <c r="R2" s="247"/>
      <c r="S2" s="247"/>
      <c r="T2" s="247"/>
      <c r="U2" s="247"/>
      <c r="V2" s="247"/>
      <c r="W2" s="247"/>
      <c r="X2" s="247"/>
      <c r="Y2" s="247"/>
      <c r="Z2" s="247"/>
    </row>
    <row r="3" spans="1:26" s="3" customFormat="1" ht="47.25" customHeight="1">
      <c r="A3" s="36" t="s">
        <v>25</v>
      </c>
      <c r="B3" s="39" t="s">
        <v>18</v>
      </c>
      <c r="C3" s="36" t="s">
        <v>4</v>
      </c>
      <c r="D3" s="39" t="s">
        <v>146</v>
      </c>
      <c r="E3" s="37" t="s">
        <v>19</v>
      </c>
      <c r="F3" s="36" t="s">
        <v>5</v>
      </c>
      <c r="G3" s="32" t="s">
        <v>2</v>
      </c>
      <c r="H3" s="21" t="s">
        <v>7</v>
      </c>
      <c r="I3" s="22" t="s">
        <v>0</v>
      </c>
      <c r="J3" s="19" t="s">
        <v>3</v>
      </c>
      <c r="K3" s="93">
        <v>45450</v>
      </c>
      <c r="L3" s="93">
        <v>45450</v>
      </c>
      <c r="M3" s="93">
        <v>45450</v>
      </c>
      <c r="N3" s="93">
        <v>45450</v>
      </c>
      <c r="O3" s="93">
        <v>45453</v>
      </c>
      <c r="P3" s="93">
        <v>45453</v>
      </c>
      <c r="Q3" s="93">
        <v>45460</v>
      </c>
      <c r="R3" s="93">
        <v>45457</v>
      </c>
      <c r="S3" s="93">
        <v>45460</v>
      </c>
      <c r="T3" s="42" t="s">
        <v>1</v>
      </c>
      <c r="U3" s="42" t="s">
        <v>1</v>
      </c>
      <c r="V3" s="42" t="s">
        <v>1</v>
      </c>
      <c r="W3" s="42" t="s">
        <v>1</v>
      </c>
      <c r="X3" s="42" t="s">
        <v>1</v>
      </c>
      <c r="Y3" s="42" t="s">
        <v>1</v>
      </c>
      <c r="Z3" s="42" t="s">
        <v>1</v>
      </c>
    </row>
    <row r="4" spans="1:26" ht="50.15" customHeight="1">
      <c r="A4" s="237">
        <v>1</v>
      </c>
      <c r="B4" s="223" t="s">
        <v>26</v>
      </c>
      <c r="C4" s="54">
        <v>1</v>
      </c>
      <c r="D4" s="61" t="s">
        <v>43</v>
      </c>
      <c r="E4" s="46" t="s">
        <v>147</v>
      </c>
      <c r="F4" s="46" t="s">
        <v>17</v>
      </c>
      <c r="G4" s="72">
        <v>62.41</v>
      </c>
      <c r="H4" s="18"/>
      <c r="I4" s="40">
        <f t="shared" ref="I4:I35" si="0">H4-(SUM(K4:Z4))</f>
        <v>0</v>
      </c>
      <c r="J4" s="25" t="str">
        <f>IF(I4&lt;0,"ATENÇÃO","OK")</f>
        <v>OK</v>
      </c>
      <c r="K4" s="98"/>
      <c r="L4" s="98"/>
      <c r="M4" s="98"/>
      <c r="N4" s="98"/>
      <c r="O4" s="98"/>
      <c r="P4" s="98"/>
      <c r="Q4" s="98"/>
      <c r="R4" s="98"/>
      <c r="S4" s="98"/>
      <c r="T4" s="43"/>
      <c r="U4" s="43"/>
      <c r="V4" s="43"/>
      <c r="W4" s="43"/>
      <c r="X4" s="43"/>
      <c r="Y4" s="43"/>
      <c r="Z4" s="43"/>
    </row>
    <row r="5" spans="1:26" ht="27" customHeight="1">
      <c r="A5" s="237"/>
      <c r="B5" s="228"/>
      <c r="C5" s="54">
        <v>2</v>
      </c>
      <c r="D5" s="61" t="s">
        <v>44</v>
      </c>
      <c r="E5" s="46" t="s">
        <v>148</v>
      </c>
      <c r="F5" s="46" t="s">
        <v>17</v>
      </c>
      <c r="G5" s="72">
        <v>58.41</v>
      </c>
      <c r="H5" s="18">
        <v>16</v>
      </c>
      <c r="I5" s="40">
        <f t="shared" si="0"/>
        <v>0</v>
      </c>
      <c r="J5" s="25" t="str">
        <f t="shared" ref="J5:J68" si="1">IF(I5&lt;0,"ATENÇÃO","OK")</f>
        <v>OK</v>
      </c>
      <c r="K5" s="98">
        <v>16</v>
      </c>
      <c r="L5" s="98"/>
      <c r="M5" s="98"/>
      <c r="N5" s="98"/>
      <c r="O5" s="98"/>
      <c r="P5" s="98"/>
      <c r="Q5" s="98"/>
      <c r="R5" s="98"/>
      <c r="S5" s="98"/>
      <c r="T5" s="43"/>
      <c r="U5" s="43"/>
      <c r="V5" s="43"/>
      <c r="W5" s="43"/>
      <c r="X5" s="43"/>
      <c r="Y5" s="43"/>
      <c r="Z5" s="43"/>
    </row>
    <row r="6" spans="1:26" ht="50.15" customHeight="1">
      <c r="A6" s="237"/>
      <c r="B6" s="224"/>
      <c r="C6" s="54">
        <v>3</v>
      </c>
      <c r="D6" s="61" t="s">
        <v>45</v>
      </c>
      <c r="E6" s="68" t="s">
        <v>149</v>
      </c>
      <c r="F6" s="46" t="s">
        <v>17</v>
      </c>
      <c r="G6" s="72">
        <v>181.86</v>
      </c>
      <c r="H6" s="18"/>
      <c r="I6" s="40">
        <f t="shared" si="0"/>
        <v>0</v>
      </c>
      <c r="J6" s="25" t="str">
        <f t="shared" si="1"/>
        <v>OK</v>
      </c>
      <c r="K6" s="98"/>
      <c r="L6" s="98"/>
      <c r="M6" s="98"/>
      <c r="N6" s="98"/>
      <c r="O6" s="98"/>
      <c r="P6" s="98"/>
      <c r="Q6" s="98"/>
      <c r="R6" s="98"/>
      <c r="S6" s="98"/>
      <c r="T6" s="43"/>
      <c r="U6" s="43"/>
      <c r="V6" s="43"/>
      <c r="W6" s="43"/>
      <c r="X6" s="43"/>
      <c r="Y6" s="43"/>
      <c r="Z6" s="43"/>
    </row>
    <row r="7" spans="1:26" ht="50.15" customHeight="1">
      <c r="A7" s="48">
        <v>2</v>
      </c>
      <c r="B7" s="55" t="s">
        <v>27</v>
      </c>
      <c r="C7" s="51">
        <v>4</v>
      </c>
      <c r="D7" s="62" t="s">
        <v>46</v>
      </c>
      <c r="E7" s="18"/>
      <c r="F7" s="18" t="s">
        <v>17</v>
      </c>
      <c r="G7" s="73"/>
      <c r="H7" s="18">
        <v>4</v>
      </c>
      <c r="I7" s="40">
        <f t="shared" si="0"/>
        <v>4</v>
      </c>
      <c r="J7" s="25" t="str">
        <f t="shared" si="1"/>
        <v>OK</v>
      </c>
      <c r="K7" s="98"/>
      <c r="L7" s="98"/>
      <c r="M7" s="98"/>
      <c r="N7" s="98"/>
      <c r="O7" s="98"/>
      <c r="P7" s="98"/>
      <c r="Q7" s="98"/>
      <c r="R7" s="98"/>
      <c r="S7" s="98"/>
      <c r="T7" s="43"/>
      <c r="U7" s="43"/>
      <c r="V7" s="43"/>
      <c r="W7" s="43"/>
      <c r="X7" s="43"/>
      <c r="Y7" s="43"/>
      <c r="Z7" s="43"/>
    </row>
    <row r="8" spans="1:26" ht="50.15" customHeight="1">
      <c r="A8" s="49">
        <v>3</v>
      </c>
      <c r="B8" s="56" t="s">
        <v>28</v>
      </c>
      <c r="C8" s="54">
        <v>5</v>
      </c>
      <c r="D8" s="61" t="s">
        <v>47</v>
      </c>
      <c r="E8" s="46" t="s">
        <v>150</v>
      </c>
      <c r="F8" s="46" t="s">
        <v>17</v>
      </c>
      <c r="G8" s="72">
        <v>30.46</v>
      </c>
      <c r="H8" s="18">
        <v>7</v>
      </c>
      <c r="I8" s="40">
        <f t="shared" si="0"/>
        <v>0</v>
      </c>
      <c r="J8" s="25" t="str">
        <f t="shared" si="1"/>
        <v>OK</v>
      </c>
      <c r="K8" s="98"/>
      <c r="L8" s="98"/>
      <c r="M8" s="98"/>
      <c r="N8" s="98">
        <v>7</v>
      </c>
      <c r="O8" s="98"/>
      <c r="P8" s="98"/>
      <c r="Q8" s="98"/>
      <c r="R8" s="98"/>
      <c r="S8" s="98"/>
      <c r="T8" s="43"/>
      <c r="U8" s="43"/>
      <c r="V8" s="43"/>
      <c r="W8" s="43"/>
      <c r="X8" s="43"/>
      <c r="Y8" s="43"/>
      <c r="Z8" s="43"/>
    </row>
    <row r="9" spans="1:26" ht="50.15" customHeight="1">
      <c r="A9" s="238">
        <v>4</v>
      </c>
      <c r="B9" s="229" t="s">
        <v>27</v>
      </c>
      <c r="C9" s="51">
        <v>6</v>
      </c>
      <c r="D9" s="62" t="s">
        <v>48</v>
      </c>
      <c r="E9" s="18" t="s">
        <v>151</v>
      </c>
      <c r="F9" s="18" t="s">
        <v>228</v>
      </c>
      <c r="G9" s="73"/>
      <c r="H9" s="18">
        <v>5</v>
      </c>
      <c r="I9" s="40">
        <f t="shared" si="0"/>
        <v>5</v>
      </c>
      <c r="J9" s="25" t="str">
        <f t="shared" si="1"/>
        <v>OK</v>
      </c>
      <c r="K9" s="98"/>
      <c r="L9" s="98"/>
      <c r="M9" s="98"/>
      <c r="N9" s="98"/>
      <c r="O9" s="98"/>
      <c r="P9" s="98"/>
      <c r="Q9" s="98"/>
      <c r="R9" s="98"/>
      <c r="S9" s="98"/>
      <c r="T9" s="43"/>
      <c r="U9" s="43"/>
      <c r="V9" s="43"/>
      <c r="W9" s="43"/>
      <c r="X9" s="43"/>
      <c r="Y9" s="43"/>
      <c r="Z9" s="43"/>
    </row>
    <row r="10" spans="1:26" ht="50.15" customHeight="1">
      <c r="A10" s="238"/>
      <c r="B10" s="230"/>
      <c r="C10" s="51">
        <v>7</v>
      </c>
      <c r="D10" s="62" t="s">
        <v>48</v>
      </c>
      <c r="E10" s="18" t="s">
        <v>151</v>
      </c>
      <c r="F10" s="18" t="s">
        <v>229</v>
      </c>
      <c r="G10" s="73"/>
      <c r="H10" s="18">
        <v>1</v>
      </c>
      <c r="I10" s="40">
        <f t="shared" si="0"/>
        <v>1</v>
      </c>
      <c r="J10" s="25" t="str">
        <f t="shared" si="1"/>
        <v>OK</v>
      </c>
      <c r="K10" s="98"/>
      <c r="L10" s="98"/>
      <c r="M10" s="98"/>
      <c r="N10" s="98"/>
      <c r="O10" s="98"/>
      <c r="P10" s="98"/>
      <c r="Q10" s="98"/>
      <c r="R10" s="98"/>
      <c r="S10" s="98"/>
      <c r="T10" s="43"/>
      <c r="U10" s="43"/>
      <c r="V10" s="43"/>
      <c r="W10" s="43"/>
      <c r="X10" s="43"/>
      <c r="Y10" s="43"/>
      <c r="Z10" s="43"/>
    </row>
    <row r="11" spans="1:26" ht="50.15" customHeight="1">
      <c r="A11" s="237">
        <v>5</v>
      </c>
      <c r="B11" s="223" t="s">
        <v>29</v>
      </c>
      <c r="C11" s="54">
        <v>8</v>
      </c>
      <c r="D11" s="61" t="s">
        <v>49</v>
      </c>
      <c r="E11" s="46" t="s">
        <v>152</v>
      </c>
      <c r="F11" s="46" t="s">
        <v>17</v>
      </c>
      <c r="G11" s="72">
        <v>4</v>
      </c>
      <c r="H11" s="18">
        <v>9</v>
      </c>
      <c r="I11" s="40">
        <f t="shared" si="0"/>
        <v>0</v>
      </c>
      <c r="J11" s="25" t="str">
        <f t="shared" si="1"/>
        <v>OK</v>
      </c>
      <c r="K11" s="98"/>
      <c r="L11" s="98">
        <v>9</v>
      </c>
      <c r="M11" s="98"/>
      <c r="N11" s="98"/>
      <c r="O11" s="98"/>
      <c r="P11" s="98"/>
      <c r="Q11" s="98"/>
      <c r="R11" s="98"/>
      <c r="S11" s="98"/>
      <c r="T11" s="43"/>
      <c r="U11" s="43"/>
      <c r="V11" s="43"/>
      <c r="W11" s="43"/>
      <c r="X11" s="43"/>
      <c r="Y11" s="43"/>
      <c r="Z11" s="43"/>
    </row>
    <row r="12" spans="1:26" ht="50.15" customHeight="1">
      <c r="A12" s="237"/>
      <c r="B12" s="228"/>
      <c r="C12" s="54">
        <v>9</v>
      </c>
      <c r="D12" s="61" t="s">
        <v>49</v>
      </c>
      <c r="E12" s="46" t="s">
        <v>152</v>
      </c>
      <c r="F12" s="46" t="s">
        <v>17</v>
      </c>
      <c r="G12" s="72">
        <v>4</v>
      </c>
      <c r="H12" s="18"/>
      <c r="I12" s="40">
        <f t="shared" si="0"/>
        <v>0</v>
      </c>
      <c r="J12" s="25" t="str">
        <f t="shared" si="1"/>
        <v>OK</v>
      </c>
      <c r="K12" s="98"/>
      <c r="L12" s="98"/>
      <c r="M12" s="98"/>
      <c r="N12" s="98"/>
      <c r="O12" s="98"/>
      <c r="P12" s="98"/>
      <c r="Q12" s="98"/>
      <c r="R12" s="98"/>
      <c r="S12" s="98"/>
      <c r="T12" s="43"/>
      <c r="U12" s="43"/>
      <c r="V12" s="43"/>
      <c r="W12" s="43"/>
      <c r="X12" s="43"/>
      <c r="Y12" s="43"/>
      <c r="Z12" s="43"/>
    </row>
    <row r="13" spans="1:26" ht="34.5" customHeight="1">
      <c r="A13" s="237"/>
      <c r="B13" s="228"/>
      <c r="C13" s="54">
        <v>10</v>
      </c>
      <c r="D13" s="61" t="s">
        <v>49</v>
      </c>
      <c r="E13" s="46" t="s">
        <v>152</v>
      </c>
      <c r="F13" s="46" t="s">
        <v>17</v>
      </c>
      <c r="G13" s="72">
        <v>4</v>
      </c>
      <c r="H13" s="18">
        <v>30</v>
      </c>
      <c r="I13" s="40">
        <f t="shared" si="0"/>
        <v>0</v>
      </c>
      <c r="J13" s="25" t="str">
        <f t="shared" si="1"/>
        <v>OK</v>
      </c>
      <c r="K13" s="98"/>
      <c r="L13" s="98">
        <v>30</v>
      </c>
      <c r="M13" s="98"/>
      <c r="N13" s="98"/>
      <c r="O13" s="98"/>
      <c r="P13" s="98"/>
      <c r="Q13" s="98"/>
      <c r="R13" s="98"/>
      <c r="S13" s="98"/>
      <c r="T13" s="43"/>
      <c r="U13" s="43"/>
      <c r="V13" s="43"/>
      <c r="W13" s="43"/>
      <c r="X13" s="43"/>
      <c r="Y13" s="43"/>
      <c r="Z13" s="43"/>
    </row>
    <row r="14" spans="1:26" ht="39.75" customHeight="1">
      <c r="A14" s="237"/>
      <c r="B14" s="228"/>
      <c r="C14" s="54">
        <v>11</v>
      </c>
      <c r="D14" s="61" t="s">
        <v>49</v>
      </c>
      <c r="E14" s="46" t="s">
        <v>152</v>
      </c>
      <c r="F14" s="46" t="s">
        <v>17</v>
      </c>
      <c r="G14" s="72">
        <v>6</v>
      </c>
      <c r="H14" s="18"/>
      <c r="I14" s="40">
        <f t="shared" si="0"/>
        <v>0</v>
      </c>
      <c r="J14" s="25" t="str">
        <f t="shared" si="1"/>
        <v>OK</v>
      </c>
      <c r="K14" s="98"/>
      <c r="L14" s="98"/>
      <c r="M14" s="98"/>
      <c r="N14" s="98"/>
      <c r="O14" s="98"/>
      <c r="P14" s="98"/>
      <c r="Q14" s="98"/>
      <c r="R14" s="98"/>
      <c r="S14" s="98"/>
      <c r="T14" s="43"/>
      <c r="U14" s="43"/>
      <c r="V14" s="43"/>
      <c r="W14" s="43"/>
      <c r="X14" s="43"/>
      <c r="Y14" s="43"/>
      <c r="Z14" s="43"/>
    </row>
    <row r="15" spans="1:26" ht="50.15" customHeight="1">
      <c r="A15" s="237"/>
      <c r="B15" s="228"/>
      <c r="C15" s="54">
        <v>12</v>
      </c>
      <c r="D15" s="46" t="s">
        <v>50</v>
      </c>
      <c r="E15" s="46" t="s">
        <v>153</v>
      </c>
      <c r="F15" s="46" t="s">
        <v>17</v>
      </c>
      <c r="G15" s="72">
        <v>8</v>
      </c>
      <c r="H15" s="18">
        <f>67-12</f>
        <v>55</v>
      </c>
      <c r="I15" s="40">
        <f t="shared" si="0"/>
        <v>0</v>
      </c>
      <c r="J15" s="25" t="str">
        <f t="shared" si="1"/>
        <v>OK</v>
      </c>
      <c r="K15" s="98"/>
      <c r="L15" s="98">
        <v>55</v>
      </c>
      <c r="M15" s="98"/>
      <c r="N15" s="98"/>
      <c r="O15" s="98"/>
      <c r="P15" s="98"/>
      <c r="Q15" s="98"/>
      <c r="R15" s="98"/>
      <c r="S15" s="98"/>
      <c r="T15" s="43"/>
      <c r="U15" s="43"/>
      <c r="V15" s="43"/>
      <c r="W15" s="43"/>
      <c r="X15" s="43"/>
      <c r="Y15" s="43"/>
      <c r="Z15" s="43"/>
    </row>
    <row r="16" spans="1:26" ht="50.15" customHeight="1">
      <c r="A16" s="237"/>
      <c r="B16" s="228"/>
      <c r="C16" s="54">
        <v>13</v>
      </c>
      <c r="D16" s="46" t="s">
        <v>50</v>
      </c>
      <c r="E16" s="46" t="s">
        <v>153</v>
      </c>
      <c r="F16" s="46" t="s">
        <v>17</v>
      </c>
      <c r="G16" s="72">
        <v>8</v>
      </c>
      <c r="H16" s="18">
        <v>3</v>
      </c>
      <c r="I16" s="40">
        <f t="shared" si="0"/>
        <v>0</v>
      </c>
      <c r="J16" s="25" t="str">
        <f t="shared" si="1"/>
        <v>OK</v>
      </c>
      <c r="K16" s="98"/>
      <c r="L16" s="98">
        <v>3</v>
      </c>
      <c r="M16" s="98"/>
      <c r="N16" s="98"/>
      <c r="O16" s="98"/>
      <c r="P16" s="98"/>
      <c r="Q16" s="98"/>
      <c r="R16" s="98"/>
      <c r="S16" s="98"/>
      <c r="T16" s="43"/>
      <c r="U16" s="43"/>
      <c r="V16" s="43"/>
      <c r="W16" s="43"/>
      <c r="X16" s="43"/>
      <c r="Y16" s="43"/>
      <c r="Z16" s="43"/>
    </row>
    <row r="17" spans="1:26" ht="50.15" customHeight="1">
      <c r="A17" s="237"/>
      <c r="B17" s="224"/>
      <c r="C17" s="54">
        <v>14</v>
      </c>
      <c r="D17" s="46" t="s">
        <v>51</v>
      </c>
      <c r="E17" s="46" t="s">
        <v>154</v>
      </c>
      <c r="F17" s="46" t="s">
        <v>17</v>
      </c>
      <c r="G17" s="72">
        <v>14</v>
      </c>
      <c r="H17" s="18">
        <v>27</v>
      </c>
      <c r="I17" s="40">
        <f t="shared" si="0"/>
        <v>0</v>
      </c>
      <c r="J17" s="25" t="str">
        <f t="shared" si="1"/>
        <v>OK</v>
      </c>
      <c r="K17" s="98"/>
      <c r="L17" s="98">
        <v>27</v>
      </c>
      <c r="M17" s="98"/>
      <c r="N17" s="98"/>
      <c r="O17" s="98"/>
      <c r="P17" s="98"/>
      <c r="Q17" s="98"/>
      <c r="R17" s="98"/>
      <c r="S17" s="98"/>
      <c r="T17" s="43"/>
      <c r="U17" s="43"/>
      <c r="V17" s="43"/>
      <c r="W17" s="43"/>
      <c r="X17" s="43"/>
      <c r="Y17" s="43"/>
      <c r="Z17" s="43"/>
    </row>
    <row r="18" spans="1:26" ht="29">
      <c r="A18" s="48">
        <v>6</v>
      </c>
      <c r="B18" s="57" t="s">
        <v>27</v>
      </c>
      <c r="C18" s="51">
        <v>15</v>
      </c>
      <c r="D18" s="62" t="s">
        <v>52</v>
      </c>
      <c r="E18" s="69"/>
      <c r="F18" s="18" t="s">
        <v>17</v>
      </c>
      <c r="G18" s="73"/>
      <c r="H18" s="18"/>
      <c r="I18" s="40">
        <f t="shared" si="0"/>
        <v>0</v>
      </c>
      <c r="J18" s="25" t="str">
        <f t="shared" si="1"/>
        <v>OK</v>
      </c>
      <c r="K18" s="98"/>
      <c r="L18" s="98"/>
      <c r="M18" s="98"/>
      <c r="N18" s="98"/>
      <c r="O18" s="98"/>
      <c r="P18" s="98"/>
      <c r="Q18" s="98"/>
      <c r="R18" s="98"/>
      <c r="S18" s="98"/>
      <c r="T18" s="43"/>
      <c r="U18" s="43"/>
      <c r="V18" s="43"/>
      <c r="W18" s="43"/>
      <c r="X18" s="43"/>
      <c r="Y18" s="43"/>
      <c r="Z18" s="43"/>
    </row>
    <row r="19" spans="1:26" ht="50.15" customHeight="1">
      <c r="A19" s="237">
        <v>7</v>
      </c>
      <c r="B19" s="223" t="s">
        <v>26</v>
      </c>
      <c r="C19" s="54">
        <v>16</v>
      </c>
      <c r="D19" s="46" t="s">
        <v>53</v>
      </c>
      <c r="E19" s="46" t="s">
        <v>155</v>
      </c>
      <c r="F19" s="46" t="s">
        <v>17</v>
      </c>
      <c r="G19" s="72">
        <v>30.24</v>
      </c>
      <c r="H19" s="18">
        <v>3</v>
      </c>
      <c r="I19" s="40">
        <f t="shared" si="0"/>
        <v>0</v>
      </c>
      <c r="J19" s="25" t="str">
        <f t="shared" si="1"/>
        <v>OK</v>
      </c>
      <c r="K19" s="98">
        <v>3</v>
      </c>
      <c r="L19" s="98"/>
      <c r="M19" s="98"/>
      <c r="N19" s="98"/>
      <c r="O19" s="98"/>
      <c r="P19" s="98"/>
      <c r="Q19" s="98"/>
      <c r="R19" s="98"/>
      <c r="S19" s="98"/>
      <c r="T19" s="43"/>
      <c r="U19" s="43"/>
      <c r="V19" s="43"/>
      <c r="W19" s="43"/>
      <c r="X19" s="43"/>
      <c r="Y19" s="43"/>
      <c r="Z19" s="43"/>
    </row>
    <row r="20" spans="1:26" ht="50.15" customHeight="1">
      <c r="A20" s="237"/>
      <c r="B20" s="228"/>
      <c r="C20" s="54">
        <v>17</v>
      </c>
      <c r="D20" s="61" t="s">
        <v>54</v>
      </c>
      <c r="E20" s="46" t="s">
        <v>156</v>
      </c>
      <c r="F20" s="46" t="s">
        <v>17</v>
      </c>
      <c r="G20" s="72">
        <v>88.38</v>
      </c>
      <c r="H20" s="18">
        <v>2</v>
      </c>
      <c r="I20" s="40">
        <f t="shared" si="0"/>
        <v>0</v>
      </c>
      <c r="J20" s="25" t="str">
        <f t="shared" si="1"/>
        <v>OK</v>
      </c>
      <c r="K20" s="98">
        <v>2</v>
      </c>
      <c r="L20" s="98"/>
      <c r="M20" s="98"/>
      <c r="N20" s="98"/>
      <c r="O20" s="98"/>
      <c r="P20" s="98"/>
      <c r="Q20" s="98"/>
      <c r="R20" s="98"/>
      <c r="S20" s="98"/>
      <c r="T20" s="43"/>
      <c r="U20" s="43"/>
      <c r="V20" s="43"/>
      <c r="W20" s="43"/>
      <c r="X20" s="43"/>
      <c r="Y20" s="43"/>
      <c r="Z20" s="43"/>
    </row>
    <row r="21" spans="1:26" ht="50.15" customHeight="1">
      <c r="A21" s="237"/>
      <c r="B21" s="224"/>
      <c r="C21" s="54">
        <v>18</v>
      </c>
      <c r="D21" s="61" t="s">
        <v>55</v>
      </c>
      <c r="E21" s="68" t="s">
        <v>157</v>
      </c>
      <c r="F21" s="46" t="s">
        <v>17</v>
      </c>
      <c r="G21" s="72">
        <v>159.52000000000001</v>
      </c>
      <c r="H21" s="18">
        <v>2</v>
      </c>
      <c r="I21" s="40">
        <f t="shared" si="0"/>
        <v>0</v>
      </c>
      <c r="J21" s="25" t="str">
        <f t="shared" si="1"/>
        <v>OK</v>
      </c>
      <c r="K21" s="98">
        <v>2</v>
      </c>
      <c r="L21" s="98"/>
      <c r="M21" s="98"/>
      <c r="N21" s="98"/>
      <c r="O21" s="98"/>
      <c r="P21" s="98"/>
      <c r="Q21" s="98"/>
      <c r="R21" s="98"/>
      <c r="S21" s="98"/>
      <c r="T21" s="43"/>
      <c r="U21" s="43"/>
      <c r="V21" s="43"/>
      <c r="W21" s="43"/>
      <c r="X21" s="43"/>
      <c r="Y21" s="43"/>
      <c r="Z21" s="43"/>
    </row>
    <row r="22" spans="1:26" ht="56.25" customHeight="1">
      <c r="A22" s="239">
        <v>8</v>
      </c>
      <c r="B22" s="225" t="s">
        <v>30</v>
      </c>
      <c r="C22" s="53">
        <v>19</v>
      </c>
      <c r="D22" s="35" t="s">
        <v>56</v>
      </c>
      <c r="E22" s="47" t="s">
        <v>158</v>
      </c>
      <c r="F22" s="63" t="s">
        <v>17</v>
      </c>
      <c r="G22" s="74">
        <v>32.39</v>
      </c>
      <c r="H22" s="18">
        <v>38</v>
      </c>
      <c r="I22" s="40">
        <f t="shared" si="0"/>
        <v>0</v>
      </c>
      <c r="J22" s="25" t="str">
        <f t="shared" si="1"/>
        <v>OK</v>
      </c>
      <c r="K22" s="98"/>
      <c r="L22" s="98"/>
      <c r="M22" s="98">
        <v>38</v>
      </c>
      <c r="N22" s="98"/>
      <c r="O22" s="98"/>
      <c r="P22" s="98"/>
      <c r="Q22" s="98"/>
      <c r="R22" s="98"/>
      <c r="S22" s="98"/>
      <c r="T22" s="43"/>
      <c r="U22" s="43"/>
      <c r="V22" s="43"/>
      <c r="W22" s="43"/>
      <c r="X22" s="43"/>
      <c r="Y22" s="43"/>
      <c r="Z22" s="43"/>
    </row>
    <row r="23" spans="1:26" ht="50.15" customHeight="1">
      <c r="A23" s="239"/>
      <c r="B23" s="226"/>
      <c r="C23" s="53">
        <v>20</v>
      </c>
      <c r="D23" s="35" t="s">
        <v>57</v>
      </c>
      <c r="E23" s="47" t="s">
        <v>159</v>
      </c>
      <c r="F23" s="47" t="s">
        <v>230</v>
      </c>
      <c r="G23" s="74">
        <v>199.81</v>
      </c>
      <c r="H23" s="18">
        <v>2</v>
      </c>
      <c r="I23" s="40">
        <f t="shared" si="0"/>
        <v>0</v>
      </c>
      <c r="J23" s="25" t="str">
        <f t="shared" si="1"/>
        <v>OK</v>
      </c>
      <c r="K23" s="98"/>
      <c r="L23" s="98"/>
      <c r="M23" s="98">
        <v>2</v>
      </c>
      <c r="N23" s="98"/>
      <c r="O23" s="98"/>
      <c r="P23" s="98"/>
      <c r="Q23" s="98"/>
      <c r="R23" s="98"/>
      <c r="S23" s="98"/>
      <c r="T23" s="43"/>
      <c r="U23" s="43"/>
      <c r="V23" s="43"/>
      <c r="W23" s="43"/>
      <c r="X23" s="43"/>
      <c r="Y23" s="43"/>
      <c r="Z23" s="43"/>
    </row>
    <row r="24" spans="1:26" ht="50.15" customHeight="1">
      <c r="A24" s="239"/>
      <c r="B24" s="227"/>
      <c r="C24" s="53">
        <v>21</v>
      </c>
      <c r="D24" s="35" t="s">
        <v>58</v>
      </c>
      <c r="E24" s="47" t="s">
        <v>160</v>
      </c>
      <c r="F24" s="47" t="s">
        <v>231</v>
      </c>
      <c r="G24" s="74">
        <v>310.83999999999997</v>
      </c>
      <c r="H24" s="18">
        <v>1</v>
      </c>
      <c r="I24" s="40">
        <f t="shared" si="0"/>
        <v>0</v>
      </c>
      <c r="J24" s="25" t="str">
        <f t="shared" si="1"/>
        <v>OK</v>
      </c>
      <c r="K24" s="98"/>
      <c r="L24" s="98"/>
      <c r="M24" s="98">
        <v>1</v>
      </c>
      <c r="N24" s="98"/>
      <c r="O24" s="98"/>
      <c r="P24" s="98"/>
      <c r="Q24" s="98"/>
      <c r="R24" s="98"/>
      <c r="S24" s="98"/>
      <c r="T24" s="43"/>
      <c r="U24" s="43"/>
      <c r="V24" s="43"/>
      <c r="W24" s="43"/>
      <c r="X24" s="43"/>
      <c r="Y24" s="43"/>
      <c r="Z24" s="43"/>
    </row>
    <row r="25" spans="1:26" ht="50.15" customHeight="1">
      <c r="A25" s="237">
        <v>9</v>
      </c>
      <c r="B25" s="223" t="s">
        <v>30</v>
      </c>
      <c r="C25" s="54">
        <v>22</v>
      </c>
      <c r="D25" s="46" t="s">
        <v>59</v>
      </c>
      <c r="E25" s="46" t="s">
        <v>161</v>
      </c>
      <c r="F25" s="46" t="s">
        <v>17</v>
      </c>
      <c r="G25" s="72">
        <v>2.25</v>
      </c>
      <c r="H25" s="18">
        <v>50</v>
      </c>
      <c r="I25" s="40">
        <f t="shared" si="0"/>
        <v>0</v>
      </c>
      <c r="J25" s="25" t="str">
        <f t="shared" si="1"/>
        <v>OK</v>
      </c>
      <c r="K25" s="98"/>
      <c r="L25" s="98"/>
      <c r="M25" s="98">
        <v>50</v>
      </c>
      <c r="N25" s="98"/>
      <c r="O25" s="98"/>
      <c r="P25" s="98"/>
      <c r="Q25" s="98"/>
      <c r="R25" s="98"/>
      <c r="S25" s="98"/>
      <c r="T25" s="43"/>
      <c r="U25" s="43"/>
      <c r="V25" s="43"/>
      <c r="W25" s="43"/>
      <c r="X25" s="43"/>
      <c r="Y25" s="43"/>
      <c r="Z25" s="43"/>
    </row>
    <row r="26" spans="1:26" ht="72.5">
      <c r="A26" s="237"/>
      <c r="B26" s="228"/>
      <c r="C26" s="54">
        <v>23</v>
      </c>
      <c r="D26" s="46" t="s">
        <v>59</v>
      </c>
      <c r="E26" s="46" t="s">
        <v>162</v>
      </c>
      <c r="F26" s="46" t="s">
        <v>17</v>
      </c>
      <c r="G26" s="72">
        <v>1.68</v>
      </c>
      <c r="H26" s="18">
        <v>50</v>
      </c>
      <c r="I26" s="40">
        <f t="shared" si="0"/>
        <v>0</v>
      </c>
      <c r="J26" s="25" t="str">
        <f t="shared" si="1"/>
        <v>OK</v>
      </c>
      <c r="K26" s="98"/>
      <c r="L26" s="98"/>
      <c r="M26" s="98">
        <v>50</v>
      </c>
      <c r="N26" s="98"/>
      <c r="O26" s="98"/>
      <c r="P26" s="98"/>
      <c r="Q26" s="98"/>
      <c r="R26" s="98"/>
      <c r="S26" s="98"/>
      <c r="T26" s="43"/>
      <c r="U26" s="43"/>
      <c r="V26" s="43"/>
      <c r="W26" s="43"/>
      <c r="X26" s="43"/>
      <c r="Y26" s="43"/>
      <c r="Z26" s="43"/>
    </row>
    <row r="27" spans="1:26" ht="72.5">
      <c r="A27" s="237"/>
      <c r="B27" s="228"/>
      <c r="C27" s="54">
        <v>24</v>
      </c>
      <c r="D27" s="46" t="s">
        <v>60</v>
      </c>
      <c r="E27" s="46" t="s">
        <v>163</v>
      </c>
      <c r="F27" s="46" t="s">
        <v>17</v>
      </c>
      <c r="G27" s="72">
        <v>2.4900000000000002</v>
      </c>
      <c r="H27" s="18">
        <v>60</v>
      </c>
      <c r="I27" s="40">
        <f t="shared" si="0"/>
        <v>0</v>
      </c>
      <c r="J27" s="25" t="str">
        <f t="shared" si="1"/>
        <v>OK</v>
      </c>
      <c r="K27" s="98"/>
      <c r="L27" s="98"/>
      <c r="M27" s="98">
        <v>60</v>
      </c>
      <c r="N27" s="98"/>
      <c r="O27" s="98"/>
      <c r="P27" s="98"/>
      <c r="Q27" s="98"/>
      <c r="R27" s="98"/>
      <c r="S27" s="98"/>
      <c r="T27" s="43"/>
      <c r="U27" s="43"/>
      <c r="V27" s="43"/>
      <c r="W27" s="43"/>
      <c r="X27" s="43"/>
      <c r="Y27" s="43"/>
      <c r="Z27" s="43"/>
    </row>
    <row r="28" spans="1:26" ht="72.5">
      <c r="A28" s="237"/>
      <c r="B28" s="228"/>
      <c r="C28" s="54">
        <v>25</v>
      </c>
      <c r="D28" s="46" t="s">
        <v>60</v>
      </c>
      <c r="E28" s="46" t="s">
        <v>164</v>
      </c>
      <c r="F28" s="46" t="s">
        <v>17</v>
      </c>
      <c r="G28" s="72">
        <v>1.57</v>
      </c>
      <c r="H28" s="18"/>
      <c r="I28" s="40">
        <f t="shared" si="0"/>
        <v>0</v>
      </c>
      <c r="J28" s="25" t="str">
        <f t="shared" si="1"/>
        <v>OK</v>
      </c>
      <c r="K28" s="98"/>
      <c r="L28" s="98"/>
      <c r="M28" s="98"/>
      <c r="N28" s="98"/>
      <c r="O28" s="98"/>
      <c r="P28" s="98"/>
      <c r="Q28" s="98"/>
      <c r="R28" s="98"/>
      <c r="S28" s="98"/>
      <c r="T28" s="43"/>
      <c r="U28" s="43"/>
      <c r="V28" s="43"/>
      <c r="W28" s="43"/>
      <c r="X28" s="43"/>
      <c r="Y28" s="43"/>
      <c r="Z28" s="43"/>
    </row>
    <row r="29" spans="1:26" ht="87">
      <c r="A29" s="237"/>
      <c r="B29" s="228"/>
      <c r="C29" s="54">
        <v>26</v>
      </c>
      <c r="D29" s="46" t="s">
        <v>61</v>
      </c>
      <c r="E29" s="68" t="s">
        <v>165</v>
      </c>
      <c r="F29" s="46" t="s">
        <v>17</v>
      </c>
      <c r="G29" s="72">
        <v>5.37</v>
      </c>
      <c r="H29" s="18">
        <v>60</v>
      </c>
      <c r="I29" s="40">
        <f t="shared" si="0"/>
        <v>0</v>
      </c>
      <c r="J29" s="25" t="str">
        <f t="shared" si="1"/>
        <v>OK</v>
      </c>
      <c r="K29" s="98"/>
      <c r="L29" s="98"/>
      <c r="M29" s="98">
        <v>60</v>
      </c>
      <c r="N29" s="98"/>
      <c r="O29" s="98"/>
      <c r="P29" s="98"/>
      <c r="Q29" s="98"/>
      <c r="R29" s="98"/>
      <c r="S29" s="98"/>
      <c r="T29" s="43"/>
      <c r="U29" s="43"/>
      <c r="V29" s="43"/>
      <c r="W29" s="43"/>
      <c r="X29" s="43"/>
      <c r="Y29" s="43"/>
      <c r="Z29" s="43"/>
    </row>
    <row r="30" spans="1:26" ht="87">
      <c r="A30" s="237"/>
      <c r="B30" s="228"/>
      <c r="C30" s="54">
        <v>27</v>
      </c>
      <c r="D30" s="46" t="s">
        <v>61</v>
      </c>
      <c r="E30" s="68" t="s">
        <v>166</v>
      </c>
      <c r="F30" s="46" t="s">
        <v>17</v>
      </c>
      <c r="G30" s="72">
        <v>2.6</v>
      </c>
      <c r="H30" s="18">
        <v>10</v>
      </c>
      <c r="I30" s="40">
        <f t="shared" si="0"/>
        <v>0</v>
      </c>
      <c r="J30" s="25" t="str">
        <f t="shared" si="1"/>
        <v>OK</v>
      </c>
      <c r="K30" s="98"/>
      <c r="L30" s="98"/>
      <c r="M30" s="98">
        <v>10</v>
      </c>
      <c r="N30" s="98"/>
      <c r="O30" s="98"/>
      <c r="P30" s="98"/>
      <c r="Q30" s="98"/>
      <c r="R30" s="98"/>
      <c r="S30" s="98"/>
      <c r="T30" s="43"/>
      <c r="U30" s="43"/>
      <c r="V30" s="43"/>
      <c r="W30" s="43"/>
      <c r="X30" s="43"/>
      <c r="Y30" s="43"/>
      <c r="Z30" s="43"/>
    </row>
    <row r="31" spans="1:26" ht="58">
      <c r="A31" s="237"/>
      <c r="B31" s="228"/>
      <c r="C31" s="54">
        <v>28</v>
      </c>
      <c r="D31" s="46" t="s">
        <v>62</v>
      </c>
      <c r="E31" s="68" t="s">
        <v>167</v>
      </c>
      <c r="F31" s="46" t="s">
        <v>232</v>
      </c>
      <c r="G31" s="72">
        <v>15.99</v>
      </c>
      <c r="H31" s="18"/>
      <c r="I31" s="40">
        <f t="shared" si="0"/>
        <v>0</v>
      </c>
      <c r="J31" s="25" t="str">
        <f t="shared" si="1"/>
        <v>OK</v>
      </c>
      <c r="K31" s="98"/>
      <c r="L31" s="98"/>
      <c r="M31" s="98"/>
      <c r="N31" s="98"/>
      <c r="O31" s="98"/>
      <c r="P31" s="98"/>
      <c r="Q31" s="98"/>
      <c r="R31" s="98"/>
      <c r="S31" s="98"/>
      <c r="T31" s="43"/>
      <c r="U31" s="43"/>
      <c r="V31" s="43"/>
      <c r="W31" s="43"/>
      <c r="X31" s="43"/>
      <c r="Y31" s="43"/>
      <c r="Z31" s="43"/>
    </row>
    <row r="32" spans="1:26" ht="87">
      <c r="A32" s="237"/>
      <c r="B32" s="224"/>
      <c r="C32" s="54">
        <v>29</v>
      </c>
      <c r="D32" s="46" t="s">
        <v>63</v>
      </c>
      <c r="E32" s="46" t="s">
        <v>168</v>
      </c>
      <c r="F32" s="46" t="s">
        <v>17</v>
      </c>
      <c r="G32" s="72">
        <v>4.9000000000000004</v>
      </c>
      <c r="H32" s="18">
        <v>70</v>
      </c>
      <c r="I32" s="40">
        <f t="shared" si="0"/>
        <v>0</v>
      </c>
      <c r="J32" s="25" t="str">
        <f t="shared" si="1"/>
        <v>OK</v>
      </c>
      <c r="K32" s="98"/>
      <c r="L32" s="98"/>
      <c r="M32" s="98">
        <v>70</v>
      </c>
      <c r="N32" s="98"/>
      <c r="O32" s="98"/>
      <c r="P32" s="98"/>
      <c r="Q32" s="98"/>
      <c r="R32" s="98"/>
      <c r="S32" s="98"/>
      <c r="T32" s="43"/>
      <c r="U32" s="43"/>
      <c r="V32" s="43"/>
      <c r="W32" s="43"/>
      <c r="X32" s="43"/>
      <c r="Y32" s="43"/>
      <c r="Z32" s="43"/>
    </row>
    <row r="33" spans="1:26" ht="58">
      <c r="A33" s="50">
        <v>10</v>
      </c>
      <c r="B33" s="58" t="s">
        <v>31</v>
      </c>
      <c r="C33" s="53">
        <v>30</v>
      </c>
      <c r="D33" s="47" t="s">
        <v>62</v>
      </c>
      <c r="E33" s="70" t="s">
        <v>169</v>
      </c>
      <c r="F33" s="47" t="s">
        <v>232</v>
      </c>
      <c r="G33" s="74">
        <v>5.64</v>
      </c>
      <c r="H33" s="18">
        <v>44</v>
      </c>
      <c r="I33" s="40">
        <f t="shared" si="0"/>
        <v>0</v>
      </c>
      <c r="J33" s="25" t="str">
        <f t="shared" si="1"/>
        <v>OK</v>
      </c>
      <c r="K33" s="98"/>
      <c r="L33" s="98"/>
      <c r="M33" s="98"/>
      <c r="N33" s="98"/>
      <c r="O33" s="98">
        <v>44</v>
      </c>
      <c r="P33" s="98"/>
      <c r="Q33" s="98"/>
      <c r="R33" s="98"/>
      <c r="S33" s="98"/>
      <c r="T33" s="43"/>
      <c r="U33" s="43"/>
      <c r="V33" s="43"/>
      <c r="W33" s="43"/>
      <c r="X33" s="43"/>
      <c r="Y33" s="43"/>
      <c r="Z33" s="43"/>
    </row>
    <row r="34" spans="1:26" ht="43.5">
      <c r="A34" s="238">
        <v>11</v>
      </c>
      <c r="B34" s="229" t="s">
        <v>27</v>
      </c>
      <c r="C34" s="51">
        <v>31</v>
      </c>
      <c r="D34" s="18" t="s">
        <v>64</v>
      </c>
      <c r="E34" s="18"/>
      <c r="F34" s="18" t="s">
        <v>17</v>
      </c>
      <c r="G34" s="73"/>
      <c r="H34" s="18"/>
      <c r="I34" s="40">
        <f t="shared" si="0"/>
        <v>0</v>
      </c>
      <c r="J34" s="25" t="str">
        <f t="shared" si="1"/>
        <v>OK</v>
      </c>
      <c r="K34" s="98"/>
      <c r="L34" s="98"/>
      <c r="M34" s="98"/>
      <c r="N34" s="98"/>
      <c r="O34" s="98"/>
      <c r="P34" s="98"/>
      <c r="Q34" s="98"/>
      <c r="R34" s="98"/>
      <c r="S34" s="98"/>
      <c r="T34" s="43"/>
      <c r="U34" s="43"/>
      <c r="V34" s="43"/>
      <c r="W34" s="43"/>
      <c r="X34" s="43"/>
      <c r="Y34" s="43"/>
      <c r="Z34" s="43"/>
    </row>
    <row r="35" spans="1:26" ht="23.5">
      <c r="A35" s="238"/>
      <c r="B35" s="236"/>
      <c r="C35" s="51">
        <v>32</v>
      </c>
      <c r="D35" s="18"/>
      <c r="E35" s="69"/>
      <c r="F35" s="18" t="s">
        <v>17</v>
      </c>
      <c r="G35" s="73"/>
      <c r="H35" s="18">
        <v>17</v>
      </c>
      <c r="I35" s="40">
        <f t="shared" si="0"/>
        <v>17</v>
      </c>
      <c r="J35" s="25" t="str">
        <f t="shared" si="1"/>
        <v>OK</v>
      </c>
      <c r="K35" s="98"/>
      <c r="L35" s="98"/>
      <c r="M35" s="98"/>
      <c r="N35" s="98"/>
      <c r="O35" s="98"/>
      <c r="P35" s="98"/>
      <c r="Q35" s="98"/>
      <c r="R35" s="98"/>
      <c r="S35" s="98"/>
      <c r="T35" s="43"/>
      <c r="U35" s="43"/>
      <c r="V35" s="43"/>
      <c r="W35" s="43"/>
      <c r="X35" s="43"/>
      <c r="Y35" s="43"/>
      <c r="Z35" s="43"/>
    </row>
    <row r="36" spans="1:26" ht="72.5">
      <c r="A36" s="238"/>
      <c r="B36" s="236"/>
      <c r="C36" s="51">
        <v>33</v>
      </c>
      <c r="D36" s="62" t="s">
        <v>65</v>
      </c>
      <c r="E36" s="69"/>
      <c r="F36" s="18" t="s">
        <v>233</v>
      </c>
      <c r="G36" s="73"/>
      <c r="H36" s="18">
        <v>40</v>
      </c>
      <c r="I36" s="40">
        <f t="shared" ref="I36:I67" si="2">H36-(SUM(K36:Z36))</f>
        <v>40</v>
      </c>
      <c r="J36" s="25" t="str">
        <f t="shared" si="1"/>
        <v>OK</v>
      </c>
      <c r="K36" s="98"/>
      <c r="L36" s="98"/>
      <c r="M36" s="98"/>
      <c r="N36" s="98"/>
      <c r="O36" s="98"/>
      <c r="P36" s="98"/>
      <c r="Q36" s="98"/>
      <c r="R36" s="98"/>
      <c r="S36" s="98"/>
      <c r="T36" s="43"/>
      <c r="U36" s="43"/>
      <c r="V36" s="43"/>
      <c r="W36" s="43"/>
      <c r="X36" s="43"/>
      <c r="Y36" s="43"/>
      <c r="Z36" s="43"/>
    </row>
    <row r="37" spans="1:26" ht="72.5">
      <c r="A37" s="238"/>
      <c r="B37" s="236"/>
      <c r="C37" s="51">
        <v>34</v>
      </c>
      <c r="D37" s="62" t="s">
        <v>65</v>
      </c>
      <c r="E37" s="69"/>
      <c r="F37" s="18" t="s">
        <v>233</v>
      </c>
      <c r="G37" s="73"/>
      <c r="H37" s="18"/>
      <c r="I37" s="40">
        <f t="shared" si="2"/>
        <v>0</v>
      </c>
      <c r="J37" s="25" t="str">
        <f t="shared" si="1"/>
        <v>OK</v>
      </c>
      <c r="K37" s="98"/>
      <c r="L37" s="98"/>
      <c r="M37" s="98"/>
      <c r="N37" s="98"/>
      <c r="O37" s="98"/>
      <c r="P37" s="98"/>
      <c r="Q37" s="98"/>
      <c r="R37" s="98"/>
      <c r="S37" s="98"/>
      <c r="T37" s="43"/>
      <c r="U37" s="43"/>
      <c r="V37" s="43"/>
      <c r="W37" s="43"/>
      <c r="X37" s="43"/>
      <c r="Y37" s="43"/>
      <c r="Z37" s="43"/>
    </row>
    <row r="38" spans="1:26" ht="58">
      <c r="A38" s="238"/>
      <c r="B38" s="236"/>
      <c r="C38" s="51">
        <v>35</v>
      </c>
      <c r="D38" s="62" t="s">
        <v>65</v>
      </c>
      <c r="E38" s="69"/>
      <c r="F38" s="18" t="s">
        <v>234</v>
      </c>
      <c r="G38" s="73"/>
      <c r="H38" s="18"/>
      <c r="I38" s="40">
        <f t="shared" si="2"/>
        <v>0</v>
      </c>
      <c r="J38" s="25" t="str">
        <f t="shared" si="1"/>
        <v>OK</v>
      </c>
      <c r="K38" s="98"/>
      <c r="L38" s="98"/>
      <c r="M38" s="98"/>
      <c r="N38" s="98"/>
      <c r="O38" s="98"/>
      <c r="P38" s="98"/>
      <c r="Q38" s="98"/>
      <c r="R38" s="98"/>
      <c r="S38" s="98"/>
      <c r="T38" s="43"/>
      <c r="U38" s="43"/>
      <c r="V38" s="43"/>
      <c r="W38" s="43"/>
      <c r="X38" s="43"/>
      <c r="Y38" s="43"/>
      <c r="Z38" s="43"/>
    </row>
    <row r="39" spans="1:26" ht="58">
      <c r="A39" s="238"/>
      <c r="B39" s="236"/>
      <c r="C39" s="51">
        <v>36</v>
      </c>
      <c r="D39" s="62" t="s">
        <v>66</v>
      </c>
      <c r="E39" s="18"/>
      <c r="F39" s="18" t="s">
        <v>234</v>
      </c>
      <c r="G39" s="73"/>
      <c r="H39" s="18"/>
      <c r="I39" s="40">
        <f t="shared" si="2"/>
        <v>0</v>
      </c>
      <c r="J39" s="25" t="str">
        <f t="shared" si="1"/>
        <v>OK</v>
      </c>
      <c r="K39" s="98"/>
      <c r="L39" s="98"/>
      <c r="M39" s="98"/>
      <c r="N39" s="98"/>
      <c r="O39" s="98"/>
      <c r="P39" s="98"/>
      <c r="Q39" s="98"/>
      <c r="R39" s="98"/>
      <c r="S39" s="98"/>
      <c r="T39" s="43"/>
      <c r="U39" s="43"/>
      <c r="V39" s="43"/>
      <c r="W39" s="43"/>
      <c r="X39" s="43"/>
      <c r="Y39" s="43"/>
      <c r="Z39" s="43"/>
    </row>
    <row r="40" spans="1:26" ht="58">
      <c r="A40" s="238"/>
      <c r="B40" s="236"/>
      <c r="C40" s="51">
        <v>37</v>
      </c>
      <c r="D40" s="62" t="s">
        <v>66</v>
      </c>
      <c r="E40" s="18"/>
      <c r="F40" s="18" t="s">
        <v>234</v>
      </c>
      <c r="G40" s="73"/>
      <c r="H40" s="18"/>
      <c r="I40" s="40">
        <f t="shared" si="2"/>
        <v>0</v>
      </c>
      <c r="J40" s="25" t="str">
        <f t="shared" si="1"/>
        <v>OK</v>
      </c>
      <c r="K40" s="98"/>
      <c r="L40" s="98"/>
      <c r="M40" s="98"/>
      <c r="N40" s="98"/>
      <c r="O40" s="98"/>
      <c r="P40" s="98"/>
      <c r="Q40" s="98"/>
      <c r="R40" s="98"/>
      <c r="S40" s="98"/>
      <c r="T40" s="43"/>
      <c r="U40" s="43"/>
      <c r="V40" s="43"/>
      <c r="W40" s="43"/>
      <c r="X40" s="43"/>
      <c r="Y40" s="43"/>
      <c r="Z40" s="43"/>
    </row>
    <row r="41" spans="1:26" ht="58">
      <c r="A41" s="238"/>
      <c r="B41" s="236"/>
      <c r="C41" s="51">
        <v>38</v>
      </c>
      <c r="D41" s="62" t="s">
        <v>66</v>
      </c>
      <c r="E41" s="18"/>
      <c r="F41" s="18" t="s">
        <v>234</v>
      </c>
      <c r="G41" s="73"/>
      <c r="H41" s="18">
        <v>12</v>
      </c>
      <c r="I41" s="40">
        <f t="shared" si="2"/>
        <v>12</v>
      </c>
      <c r="J41" s="25" t="str">
        <f t="shared" si="1"/>
        <v>OK</v>
      </c>
      <c r="K41" s="98"/>
      <c r="L41" s="98"/>
      <c r="M41" s="98"/>
      <c r="N41" s="98"/>
      <c r="O41" s="98"/>
      <c r="P41" s="98"/>
      <c r="Q41" s="98"/>
      <c r="R41" s="98"/>
      <c r="S41" s="98"/>
      <c r="T41" s="43"/>
      <c r="U41" s="43"/>
      <c r="V41" s="43"/>
      <c r="W41" s="43"/>
      <c r="X41" s="43"/>
      <c r="Y41" s="43"/>
      <c r="Z41" s="43"/>
    </row>
    <row r="42" spans="1:26" ht="58">
      <c r="A42" s="238"/>
      <c r="B42" s="236"/>
      <c r="C42" s="51">
        <v>39</v>
      </c>
      <c r="D42" s="62" t="s">
        <v>66</v>
      </c>
      <c r="E42" s="18"/>
      <c r="F42" s="18" t="s">
        <v>234</v>
      </c>
      <c r="G42" s="73"/>
      <c r="H42" s="18"/>
      <c r="I42" s="40">
        <f t="shared" si="2"/>
        <v>0</v>
      </c>
      <c r="J42" s="25" t="str">
        <f t="shared" si="1"/>
        <v>OK</v>
      </c>
      <c r="K42" s="98"/>
      <c r="L42" s="98"/>
      <c r="M42" s="98"/>
      <c r="N42" s="98"/>
      <c r="O42" s="98"/>
      <c r="P42" s="98"/>
      <c r="Q42" s="98"/>
      <c r="R42" s="98"/>
      <c r="S42" s="98"/>
      <c r="T42" s="43"/>
      <c r="U42" s="43"/>
      <c r="V42" s="43"/>
      <c r="W42" s="43"/>
      <c r="X42" s="43"/>
      <c r="Y42" s="43"/>
      <c r="Z42" s="43"/>
    </row>
    <row r="43" spans="1:26" ht="58">
      <c r="A43" s="238"/>
      <c r="B43" s="236"/>
      <c r="C43" s="51">
        <v>40</v>
      </c>
      <c r="D43" s="62" t="s">
        <v>66</v>
      </c>
      <c r="E43" s="18"/>
      <c r="F43" s="18" t="s">
        <v>234</v>
      </c>
      <c r="G43" s="73"/>
      <c r="H43" s="18"/>
      <c r="I43" s="40">
        <f t="shared" si="2"/>
        <v>0</v>
      </c>
      <c r="J43" s="25" t="str">
        <f t="shared" si="1"/>
        <v>OK</v>
      </c>
      <c r="K43" s="98"/>
      <c r="L43" s="98"/>
      <c r="M43" s="98"/>
      <c r="N43" s="98"/>
      <c r="O43" s="98"/>
      <c r="P43" s="98"/>
      <c r="Q43" s="98"/>
      <c r="R43" s="98"/>
      <c r="S43" s="98"/>
      <c r="T43" s="43"/>
      <c r="U43" s="43"/>
      <c r="V43" s="43"/>
      <c r="W43" s="43"/>
      <c r="X43" s="43"/>
      <c r="Y43" s="43"/>
      <c r="Z43" s="43"/>
    </row>
    <row r="44" spans="1:26" ht="58">
      <c r="A44" s="238"/>
      <c r="B44" s="230"/>
      <c r="C44" s="51">
        <v>41</v>
      </c>
      <c r="D44" s="62" t="s">
        <v>67</v>
      </c>
      <c r="E44" s="18"/>
      <c r="F44" s="18" t="s">
        <v>235</v>
      </c>
      <c r="G44" s="73"/>
      <c r="H44" s="18"/>
      <c r="I44" s="40">
        <f t="shared" si="2"/>
        <v>0</v>
      </c>
      <c r="J44" s="25" t="str">
        <f t="shared" si="1"/>
        <v>OK</v>
      </c>
      <c r="K44" s="98"/>
      <c r="L44" s="98"/>
      <c r="M44" s="98"/>
      <c r="N44" s="98"/>
      <c r="O44" s="98"/>
      <c r="P44" s="98"/>
      <c r="Q44" s="98"/>
      <c r="R44" s="98"/>
      <c r="S44" s="98"/>
      <c r="T44" s="43"/>
      <c r="U44" s="43"/>
      <c r="V44" s="43"/>
      <c r="W44" s="43"/>
      <c r="X44" s="43"/>
      <c r="Y44" s="43"/>
      <c r="Z44" s="43"/>
    </row>
    <row r="45" spans="1:26" ht="58">
      <c r="A45" s="239">
        <v>12</v>
      </c>
      <c r="B45" s="225" t="s">
        <v>30</v>
      </c>
      <c r="C45" s="53">
        <v>42</v>
      </c>
      <c r="D45" s="47" t="s">
        <v>68</v>
      </c>
      <c r="E45" s="47" t="s">
        <v>170</v>
      </c>
      <c r="F45" s="47" t="s">
        <v>236</v>
      </c>
      <c r="G45" s="74">
        <v>28</v>
      </c>
      <c r="H45" s="18">
        <v>74</v>
      </c>
      <c r="I45" s="40">
        <f t="shared" si="2"/>
        <v>10</v>
      </c>
      <c r="J45" s="25" t="str">
        <f t="shared" si="1"/>
        <v>OK</v>
      </c>
      <c r="K45" s="98"/>
      <c r="L45" s="98"/>
      <c r="M45" s="98">
        <v>64</v>
      </c>
      <c r="N45" s="98"/>
      <c r="O45" s="98"/>
      <c r="P45" s="98"/>
      <c r="Q45" s="98"/>
      <c r="R45" s="98"/>
      <c r="S45" s="98"/>
      <c r="T45" s="43"/>
      <c r="U45" s="43"/>
      <c r="V45" s="43"/>
      <c r="W45" s="43"/>
      <c r="X45" s="43"/>
      <c r="Y45" s="43"/>
      <c r="Z45" s="43"/>
    </row>
    <row r="46" spans="1:26" ht="58">
      <c r="A46" s="239"/>
      <c r="B46" s="226"/>
      <c r="C46" s="53">
        <v>43</v>
      </c>
      <c r="D46" s="47" t="s">
        <v>69</v>
      </c>
      <c r="E46" s="47" t="s">
        <v>171</v>
      </c>
      <c r="F46" s="47" t="s">
        <v>236</v>
      </c>
      <c r="G46" s="74">
        <v>28.14</v>
      </c>
      <c r="H46" s="18">
        <v>26</v>
      </c>
      <c r="I46" s="40">
        <f t="shared" si="2"/>
        <v>0</v>
      </c>
      <c r="J46" s="25" t="str">
        <f t="shared" si="1"/>
        <v>OK</v>
      </c>
      <c r="K46" s="98"/>
      <c r="L46" s="98"/>
      <c r="M46" s="98">
        <v>26</v>
      </c>
      <c r="N46" s="98"/>
      <c r="O46" s="98"/>
      <c r="P46" s="98"/>
      <c r="Q46" s="98"/>
      <c r="R46" s="98"/>
      <c r="S46" s="98"/>
      <c r="T46" s="43"/>
      <c r="U46" s="43"/>
      <c r="V46" s="43"/>
      <c r="W46" s="43"/>
      <c r="X46" s="43"/>
      <c r="Y46" s="43"/>
      <c r="Z46" s="43"/>
    </row>
    <row r="47" spans="1:26" ht="58">
      <c r="A47" s="239"/>
      <c r="B47" s="226"/>
      <c r="C47" s="53">
        <v>44</v>
      </c>
      <c r="D47" s="63" t="s">
        <v>70</v>
      </c>
      <c r="E47" s="47" t="s">
        <v>172</v>
      </c>
      <c r="F47" s="47" t="s">
        <v>236</v>
      </c>
      <c r="G47" s="74">
        <v>19</v>
      </c>
      <c r="H47" s="18"/>
      <c r="I47" s="40">
        <f t="shared" si="2"/>
        <v>0</v>
      </c>
      <c r="J47" s="25" t="str">
        <f t="shared" si="1"/>
        <v>OK</v>
      </c>
      <c r="K47" s="98"/>
      <c r="L47" s="98"/>
      <c r="M47" s="98"/>
      <c r="N47" s="98"/>
      <c r="O47" s="98"/>
      <c r="P47" s="98"/>
      <c r="Q47" s="98"/>
      <c r="R47" s="98"/>
      <c r="S47" s="98"/>
      <c r="T47" s="43"/>
      <c r="U47" s="43"/>
      <c r="V47" s="43"/>
      <c r="W47" s="43"/>
      <c r="X47" s="43"/>
      <c r="Y47" s="43"/>
      <c r="Z47" s="43"/>
    </row>
    <row r="48" spans="1:26" ht="58">
      <c r="A48" s="239"/>
      <c r="B48" s="227"/>
      <c r="C48" s="53">
        <v>45</v>
      </c>
      <c r="D48" s="63" t="s">
        <v>70</v>
      </c>
      <c r="E48" s="47" t="s">
        <v>173</v>
      </c>
      <c r="F48" s="47" t="s">
        <v>236</v>
      </c>
      <c r="G48" s="74">
        <v>19</v>
      </c>
      <c r="H48" s="18"/>
      <c r="I48" s="40">
        <f t="shared" si="2"/>
        <v>0</v>
      </c>
      <c r="J48" s="25" t="str">
        <f t="shared" si="1"/>
        <v>OK</v>
      </c>
      <c r="K48" s="98"/>
      <c r="L48" s="98"/>
      <c r="M48" s="98"/>
      <c r="N48" s="98"/>
      <c r="O48" s="98"/>
      <c r="P48" s="98"/>
      <c r="Q48" s="98"/>
      <c r="R48" s="98"/>
      <c r="S48" s="98"/>
      <c r="T48" s="43"/>
      <c r="U48" s="43"/>
      <c r="V48" s="43"/>
      <c r="W48" s="43"/>
      <c r="X48" s="43"/>
      <c r="Y48" s="43"/>
      <c r="Z48" s="43"/>
    </row>
    <row r="49" spans="1:26" ht="58">
      <c r="A49" s="237">
        <v>13</v>
      </c>
      <c r="B49" s="223" t="s">
        <v>30</v>
      </c>
      <c r="C49" s="54">
        <v>46</v>
      </c>
      <c r="D49" s="46" t="s">
        <v>71</v>
      </c>
      <c r="E49" s="46" t="s">
        <v>174</v>
      </c>
      <c r="F49" s="46" t="s">
        <v>236</v>
      </c>
      <c r="G49" s="72">
        <v>15.41</v>
      </c>
      <c r="H49" s="18">
        <v>34</v>
      </c>
      <c r="I49" s="40">
        <f t="shared" si="2"/>
        <v>0</v>
      </c>
      <c r="J49" s="25" t="str">
        <f t="shared" si="1"/>
        <v>OK</v>
      </c>
      <c r="K49" s="98"/>
      <c r="L49" s="98"/>
      <c r="M49" s="98">
        <v>34</v>
      </c>
      <c r="N49" s="98"/>
      <c r="O49" s="98"/>
      <c r="P49" s="98"/>
      <c r="Q49" s="98"/>
      <c r="R49" s="98"/>
      <c r="S49" s="98"/>
      <c r="T49" s="43"/>
      <c r="U49" s="43"/>
      <c r="V49" s="43"/>
      <c r="W49" s="43"/>
      <c r="X49" s="43"/>
      <c r="Y49" s="43"/>
      <c r="Z49" s="43"/>
    </row>
    <row r="50" spans="1:26" ht="58">
      <c r="A50" s="237"/>
      <c r="B50" s="228"/>
      <c r="C50" s="54">
        <v>47</v>
      </c>
      <c r="D50" s="46" t="s">
        <v>72</v>
      </c>
      <c r="E50" s="46" t="s">
        <v>175</v>
      </c>
      <c r="F50" s="46" t="s">
        <v>236</v>
      </c>
      <c r="G50" s="72">
        <v>15.41</v>
      </c>
      <c r="H50" s="18">
        <f>98-25</f>
        <v>73</v>
      </c>
      <c r="I50" s="40">
        <f t="shared" si="2"/>
        <v>0</v>
      </c>
      <c r="J50" s="25" t="str">
        <f t="shared" si="1"/>
        <v>OK</v>
      </c>
      <c r="K50" s="98"/>
      <c r="L50" s="98"/>
      <c r="M50" s="98">
        <v>73</v>
      </c>
      <c r="N50" s="98"/>
      <c r="O50" s="98"/>
      <c r="P50" s="98"/>
      <c r="Q50" s="98"/>
      <c r="R50" s="98"/>
      <c r="S50" s="98"/>
      <c r="T50" s="43"/>
      <c r="U50" s="43"/>
      <c r="V50" s="43"/>
      <c r="W50" s="43"/>
      <c r="X50" s="43"/>
      <c r="Y50" s="43"/>
      <c r="Z50" s="43"/>
    </row>
    <row r="51" spans="1:26" ht="58">
      <c r="A51" s="237"/>
      <c r="B51" s="228"/>
      <c r="C51" s="54">
        <v>48</v>
      </c>
      <c r="D51" s="46" t="s">
        <v>72</v>
      </c>
      <c r="E51" s="46" t="s">
        <v>175</v>
      </c>
      <c r="F51" s="46" t="s">
        <v>236</v>
      </c>
      <c r="G51" s="72">
        <v>15.41</v>
      </c>
      <c r="H51" s="18">
        <f>65-30</f>
        <v>35</v>
      </c>
      <c r="I51" s="40">
        <f t="shared" si="2"/>
        <v>0</v>
      </c>
      <c r="J51" s="25" t="str">
        <f t="shared" si="1"/>
        <v>OK</v>
      </c>
      <c r="K51" s="98"/>
      <c r="L51" s="98"/>
      <c r="M51" s="98">
        <v>35</v>
      </c>
      <c r="N51" s="98"/>
      <c r="O51" s="98"/>
      <c r="P51" s="98"/>
      <c r="Q51" s="98"/>
      <c r="R51" s="98"/>
      <c r="S51" s="98"/>
      <c r="T51" s="43"/>
      <c r="U51" s="43"/>
      <c r="V51" s="43"/>
      <c r="W51" s="43"/>
      <c r="X51" s="43"/>
      <c r="Y51" s="43"/>
      <c r="Z51" s="43"/>
    </row>
    <row r="52" spans="1:26" ht="43.5">
      <c r="A52" s="237"/>
      <c r="B52" s="224"/>
      <c r="C52" s="54">
        <v>49</v>
      </c>
      <c r="D52" s="46" t="s">
        <v>73</v>
      </c>
      <c r="E52" s="46" t="s">
        <v>176</v>
      </c>
      <c r="F52" s="46" t="s">
        <v>237</v>
      </c>
      <c r="G52" s="72">
        <v>1.29</v>
      </c>
      <c r="H52" s="18"/>
      <c r="I52" s="40">
        <f t="shared" si="2"/>
        <v>0</v>
      </c>
      <c r="J52" s="25" t="str">
        <f t="shared" si="1"/>
        <v>OK</v>
      </c>
      <c r="K52" s="98"/>
      <c r="L52" s="98"/>
      <c r="M52" s="98"/>
      <c r="N52" s="98"/>
      <c r="O52" s="98"/>
      <c r="P52" s="98"/>
      <c r="Q52" s="98"/>
      <c r="R52" s="98"/>
      <c r="S52" s="98"/>
      <c r="T52" s="43"/>
      <c r="U52" s="43"/>
      <c r="V52" s="43"/>
      <c r="W52" s="43"/>
      <c r="X52" s="43"/>
      <c r="Y52" s="43"/>
      <c r="Z52" s="43"/>
    </row>
    <row r="53" spans="1:26" ht="43.5">
      <c r="A53" s="239">
        <v>14</v>
      </c>
      <c r="B53" s="225" t="s">
        <v>32</v>
      </c>
      <c r="C53" s="53">
        <v>50</v>
      </c>
      <c r="D53" s="35" t="s">
        <v>74</v>
      </c>
      <c r="E53" s="47" t="s">
        <v>177</v>
      </c>
      <c r="F53" s="47" t="s">
        <v>237</v>
      </c>
      <c r="G53" s="74">
        <v>2.91</v>
      </c>
      <c r="H53" s="18">
        <v>262</v>
      </c>
      <c r="I53" s="40">
        <f t="shared" si="2"/>
        <v>0</v>
      </c>
      <c r="J53" s="25" t="str">
        <f t="shared" si="1"/>
        <v>OK</v>
      </c>
      <c r="K53" s="98"/>
      <c r="L53" s="98"/>
      <c r="M53" s="98"/>
      <c r="N53" s="98"/>
      <c r="O53" s="98"/>
      <c r="P53" s="98"/>
      <c r="Q53" s="98"/>
      <c r="R53" s="98">
        <v>262</v>
      </c>
      <c r="S53" s="98"/>
      <c r="T53" s="43"/>
      <c r="U53" s="43"/>
      <c r="V53" s="43"/>
      <c r="W53" s="43"/>
      <c r="X53" s="43"/>
      <c r="Y53" s="43"/>
      <c r="Z53" s="43"/>
    </row>
    <row r="54" spans="1:26" ht="43.5">
      <c r="A54" s="239"/>
      <c r="B54" s="227"/>
      <c r="C54" s="53">
        <v>51</v>
      </c>
      <c r="D54" s="35" t="s">
        <v>75</v>
      </c>
      <c r="E54" s="47" t="s">
        <v>177</v>
      </c>
      <c r="F54" s="47" t="s">
        <v>237</v>
      </c>
      <c r="G54" s="74">
        <v>5.83</v>
      </c>
      <c r="H54" s="18">
        <v>65</v>
      </c>
      <c r="I54" s="40">
        <f t="shared" si="2"/>
        <v>35</v>
      </c>
      <c r="J54" s="25" t="str">
        <f t="shared" si="1"/>
        <v>OK</v>
      </c>
      <c r="K54" s="98"/>
      <c r="L54" s="98"/>
      <c r="M54" s="98"/>
      <c r="N54" s="98"/>
      <c r="O54" s="98"/>
      <c r="P54" s="98"/>
      <c r="Q54" s="98"/>
      <c r="R54" s="98">
        <v>30</v>
      </c>
      <c r="S54" s="98"/>
      <c r="T54" s="43"/>
      <c r="U54" s="43"/>
      <c r="V54" s="43"/>
      <c r="W54" s="43"/>
      <c r="X54" s="43"/>
      <c r="Y54" s="43"/>
      <c r="Z54" s="43"/>
    </row>
    <row r="55" spans="1:26" ht="43.5">
      <c r="A55" s="237">
        <v>15</v>
      </c>
      <c r="B55" s="223" t="s">
        <v>28</v>
      </c>
      <c r="C55" s="54">
        <v>52</v>
      </c>
      <c r="D55" s="61" t="s">
        <v>76</v>
      </c>
      <c r="E55" s="46" t="s">
        <v>178</v>
      </c>
      <c r="F55" s="46" t="s">
        <v>237</v>
      </c>
      <c r="G55" s="72">
        <v>47.83</v>
      </c>
      <c r="H55" s="18">
        <v>6</v>
      </c>
      <c r="I55" s="40">
        <f t="shared" si="2"/>
        <v>0</v>
      </c>
      <c r="J55" s="25" t="str">
        <f t="shared" si="1"/>
        <v>OK</v>
      </c>
      <c r="K55" s="98"/>
      <c r="L55" s="98"/>
      <c r="M55" s="98"/>
      <c r="N55" s="98">
        <v>6</v>
      </c>
      <c r="O55" s="98"/>
      <c r="P55" s="98"/>
      <c r="Q55" s="98"/>
      <c r="R55" s="98"/>
      <c r="S55" s="98"/>
      <c r="T55" s="43"/>
      <c r="U55" s="43"/>
      <c r="V55" s="43"/>
      <c r="W55" s="43"/>
      <c r="X55" s="43"/>
      <c r="Y55" s="43"/>
      <c r="Z55" s="43"/>
    </row>
    <row r="56" spans="1:26" ht="43.5">
      <c r="A56" s="237"/>
      <c r="B56" s="228"/>
      <c r="C56" s="54">
        <v>53</v>
      </c>
      <c r="D56" s="61" t="s">
        <v>77</v>
      </c>
      <c r="E56" s="46" t="s">
        <v>179</v>
      </c>
      <c r="F56" s="46" t="s">
        <v>237</v>
      </c>
      <c r="G56" s="72">
        <v>15.94</v>
      </c>
      <c r="H56" s="18">
        <v>28</v>
      </c>
      <c r="I56" s="40">
        <f t="shared" si="2"/>
        <v>0</v>
      </c>
      <c r="J56" s="25" t="str">
        <f t="shared" si="1"/>
        <v>OK</v>
      </c>
      <c r="K56" s="98"/>
      <c r="L56" s="98"/>
      <c r="M56" s="98"/>
      <c r="N56" s="98">
        <v>28</v>
      </c>
      <c r="O56" s="98"/>
      <c r="P56" s="98"/>
      <c r="Q56" s="98"/>
      <c r="R56" s="98"/>
      <c r="S56" s="98"/>
      <c r="T56" s="43"/>
      <c r="U56" s="43"/>
      <c r="V56" s="43"/>
      <c r="W56" s="43"/>
      <c r="X56" s="43"/>
      <c r="Y56" s="43"/>
      <c r="Z56" s="43"/>
    </row>
    <row r="57" spans="1:26" ht="43.5">
      <c r="A57" s="237"/>
      <c r="B57" s="228"/>
      <c r="C57" s="54">
        <v>54</v>
      </c>
      <c r="D57" s="61" t="s">
        <v>78</v>
      </c>
      <c r="E57" s="46" t="s">
        <v>180</v>
      </c>
      <c r="F57" s="46" t="s">
        <v>237</v>
      </c>
      <c r="G57" s="72">
        <v>25.51</v>
      </c>
      <c r="H57" s="18">
        <v>6</v>
      </c>
      <c r="I57" s="40">
        <f t="shared" si="2"/>
        <v>0</v>
      </c>
      <c r="J57" s="25" t="str">
        <f t="shared" si="1"/>
        <v>OK</v>
      </c>
      <c r="K57" s="98"/>
      <c r="L57" s="98"/>
      <c r="M57" s="98"/>
      <c r="N57" s="98">
        <v>6</v>
      </c>
      <c r="O57" s="98"/>
      <c r="P57" s="98"/>
      <c r="Q57" s="98"/>
      <c r="R57" s="98"/>
      <c r="S57" s="98"/>
      <c r="T57" s="43"/>
      <c r="U57" s="43"/>
      <c r="V57" s="43"/>
      <c r="W57" s="43"/>
      <c r="X57" s="43"/>
      <c r="Y57" s="43"/>
      <c r="Z57" s="43"/>
    </row>
    <row r="58" spans="1:26" ht="29">
      <c r="A58" s="237"/>
      <c r="B58" s="224"/>
      <c r="C58" s="54">
        <v>55</v>
      </c>
      <c r="D58" s="61" t="s">
        <v>79</v>
      </c>
      <c r="E58" s="46" t="s">
        <v>181</v>
      </c>
      <c r="F58" s="46"/>
      <c r="G58" s="72">
        <v>44.64</v>
      </c>
      <c r="H58" s="18">
        <v>25</v>
      </c>
      <c r="I58" s="40">
        <f t="shared" si="2"/>
        <v>0</v>
      </c>
      <c r="J58" s="25" t="str">
        <f t="shared" si="1"/>
        <v>OK</v>
      </c>
      <c r="K58" s="98"/>
      <c r="L58" s="98"/>
      <c r="M58" s="98"/>
      <c r="N58" s="98">
        <v>25</v>
      </c>
      <c r="O58" s="98"/>
      <c r="P58" s="98"/>
      <c r="Q58" s="98"/>
      <c r="R58" s="98"/>
      <c r="S58" s="98"/>
      <c r="T58" s="43"/>
      <c r="U58" s="43"/>
      <c r="V58" s="43"/>
      <c r="W58" s="43"/>
      <c r="X58" s="43"/>
      <c r="Y58" s="43"/>
      <c r="Z58" s="43"/>
    </row>
    <row r="59" spans="1:26" ht="43.5">
      <c r="A59" s="240">
        <v>16</v>
      </c>
      <c r="B59" s="225" t="s">
        <v>32</v>
      </c>
      <c r="C59" s="53">
        <v>56</v>
      </c>
      <c r="D59" s="35" t="s">
        <v>80</v>
      </c>
      <c r="E59" s="47" t="s">
        <v>177</v>
      </c>
      <c r="F59" s="47" t="s">
        <v>237</v>
      </c>
      <c r="G59" s="74">
        <v>3.4</v>
      </c>
      <c r="H59" s="18">
        <v>33</v>
      </c>
      <c r="I59" s="40">
        <f t="shared" si="2"/>
        <v>0</v>
      </c>
      <c r="J59" s="25" t="str">
        <f t="shared" si="1"/>
        <v>OK</v>
      </c>
      <c r="K59" s="98"/>
      <c r="L59" s="98"/>
      <c r="M59" s="98"/>
      <c r="N59" s="98"/>
      <c r="O59" s="98"/>
      <c r="P59" s="98"/>
      <c r="Q59" s="98"/>
      <c r="R59" s="98">
        <v>33</v>
      </c>
      <c r="S59" s="98"/>
      <c r="T59" s="43"/>
      <c r="U59" s="43"/>
      <c r="V59" s="43"/>
      <c r="W59" s="43"/>
      <c r="X59" s="43"/>
      <c r="Y59" s="43"/>
      <c r="Z59" s="43"/>
    </row>
    <row r="60" spans="1:26" ht="43.5">
      <c r="A60" s="241"/>
      <c r="B60" s="226"/>
      <c r="C60" s="53">
        <v>57</v>
      </c>
      <c r="D60" s="35" t="s">
        <v>81</v>
      </c>
      <c r="E60" s="47" t="s">
        <v>177</v>
      </c>
      <c r="F60" s="47" t="s">
        <v>237</v>
      </c>
      <c r="G60" s="74">
        <v>34.049999999999997</v>
      </c>
      <c r="H60" s="18">
        <v>7</v>
      </c>
      <c r="I60" s="40">
        <f t="shared" si="2"/>
        <v>0</v>
      </c>
      <c r="J60" s="25" t="str">
        <f t="shared" si="1"/>
        <v>OK</v>
      </c>
      <c r="K60" s="98"/>
      <c r="L60" s="98"/>
      <c r="M60" s="98"/>
      <c r="N60" s="98"/>
      <c r="O60" s="98"/>
      <c r="P60" s="98"/>
      <c r="Q60" s="98"/>
      <c r="R60" s="98">
        <v>7</v>
      </c>
      <c r="S60" s="98"/>
      <c r="T60" s="43"/>
      <c r="U60" s="43"/>
      <c r="V60" s="43"/>
      <c r="W60" s="43"/>
      <c r="X60" s="43"/>
      <c r="Y60" s="43"/>
      <c r="Z60" s="43"/>
    </row>
    <row r="61" spans="1:26" ht="43.5">
      <c r="A61" s="242"/>
      <c r="B61" s="227"/>
      <c r="C61" s="53">
        <v>58</v>
      </c>
      <c r="D61" s="35" t="s">
        <v>82</v>
      </c>
      <c r="E61" s="35" t="s">
        <v>177</v>
      </c>
      <c r="F61" s="47" t="s">
        <v>238</v>
      </c>
      <c r="G61" s="74">
        <v>51.07</v>
      </c>
      <c r="H61" s="18"/>
      <c r="I61" s="40">
        <f t="shared" si="2"/>
        <v>0</v>
      </c>
      <c r="J61" s="25" t="str">
        <f t="shared" si="1"/>
        <v>OK</v>
      </c>
      <c r="K61" s="98"/>
      <c r="L61" s="98"/>
      <c r="M61" s="98"/>
      <c r="N61" s="98"/>
      <c r="O61" s="98"/>
      <c r="P61" s="98"/>
      <c r="Q61" s="98"/>
      <c r="R61" s="98"/>
      <c r="S61" s="98"/>
      <c r="T61" s="43"/>
      <c r="U61" s="43"/>
      <c r="V61" s="43"/>
      <c r="W61" s="43"/>
      <c r="X61" s="43"/>
      <c r="Y61" s="43"/>
      <c r="Z61" s="43"/>
    </row>
    <row r="62" spans="1:26" ht="43.5">
      <c r="A62" s="238">
        <v>17</v>
      </c>
      <c r="B62" s="229" t="s">
        <v>27</v>
      </c>
      <c r="C62" s="51">
        <v>59</v>
      </c>
      <c r="D62" s="62" t="s">
        <v>83</v>
      </c>
      <c r="E62" s="18" t="s">
        <v>182</v>
      </c>
      <c r="F62" s="18" t="s">
        <v>237</v>
      </c>
      <c r="G62" s="73"/>
      <c r="H62" s="18">
        <v>10</v>
      </c>
      <c r="I62" s="40">
        <f t="shared" si="2"/>
        <v>10</v>
      </c>
      <c r="J62" s="25" t="str">
        <f t="shared" si="1"/>
        <v>OK</v>
      </c>
      <c r="K62" s="98"/>
      <c r="L62" s="98"/>
      <c r="M62" s="98"/>
      <c r="N62" s="98"/>
      <c r="O62" s="98"/>
      <c r="P62" s="98"/>
      <c r="Q62" s="98"/>
      <c r="R62" s="98"/>
      <c r="S62" s="98"/>
      <c r="T62" s="43"/>
      <c r="U62" s="43"/>
      <c r="V62" s="43"/>
      <c r="W62" s="43"/>
      <c r="X62" s="43"/>
      <c r="Y62" s="43"/>
      <c r="Z62" s="43"/>
    </row>
    <row r="63" spans="1:26" ht="43.5">
      <c r="A63" s="238"/>
      <c r="B63" s="236"/>
      <c r="C63" s="51">
        <v>60</v>
      </c>
      <c r="D63" s="62" t="s">
        <v>83</v>
      </c>
      <c r="E63" s="18" t="s">
        <v>183</v>
      </c>
      <c r="F63" s="18" t="s">
        <v>237</v>
      </c>
      <c r="G63" s="73"/>
      <c r="H63" s="18"/>
      <c r="I63" s="40">
        <f t="shared" si="2"/>
        <v>0</v>
      </c>
      <c r="J63" s="25" t="str">
        <f t="shared" si="1"/>
        <v>OK</v>
      </c>
      <c r="K63" s="98"/>
      <c r="L63" s="98"/>
      <c r="M63" s="98"/>
      <c r="N63" s="98"/>
      <c r="O63" s="98"/>
      <c r="P63" s="98"/>
      <c r="Q63" s="98"/>
      <c r="R63" s="98"/>
      <c r="S63" s="98"/>
      <c r="T63" s="43"/>
      <c r="U63" s="43"/>
      <c r="V63" s="43"/>
      <c r="W63" s="43"/>
      <c r="X63" s="43"/>
      <c r="Y63" s="43"/>
      <c r="Z63" s="43"/>
    </row>
    <row r="64" spans="1:26" ht="43.5">
      <c r="A64" s="238"/>
      <c r="B64" s="230"/>
      <c r="C64" s="51">
        <v>61</v>
      </c>
      <c r="D64" s="62" t="s">
        <v>83</v>
      </c>
      <c r="E64" s="18" t="s">
        <v>184</v>
      </c>
      <c r="F64" s="18" t="s">
        <v>237</v>
      </c>
      <c r="G64" s="73"/>
      <c r="H64" s="18"/>
      <c r="I64" s="40">
        <f t="shared" si="2"/>
        <v>0</v>
      </c>
      <c r="J64" s="25" t="str">
        <f t="shared" si="1"/>
        <v>OK</v>
      </c>
      <c r="K64" s="98"/>
      <c r="L64" s="98"/>
      <c r="M64" s="98"/>
      <c r="N64" s="98"/>
      <c r="O64" s="98"/>
      <c r="P64" s="98"/>
      <c r="Q64" s="98"/>
      <c r="R64" s="98"/>
      <c r="S64" s="98"/>
      <c r="T64" s="43"/>
      <c r="U64" s="43"/>
      <c r="V64" s="43"/>
      <c r="W64" s="43"/>
      <c r="X64" s="43"/>
      <c r="Y64" s="43"/>
      <c r="Z64" s="43"/>
    </row>
    <row r="65" spans="1:26" ht="43.5">
      <c r="A65" s="50">
        <v>18</v>
      </c>
      <c r="B65" s="59" t="s">
        <v>26</v>
      </c>
      <c r="C65" s="53">
        <v>62</v>
      </c>
      <c r="D65" s="35" t="s">
        <v>84</v>
      </c>
      <c r="E65" s="47" t="s">
        <v>185</v>
      </c>
      <c r="F65" s="47" t="s">
        <v>239</v>
      </c>
      <c r="G65" s="74">
        <v>35.130000000000003</v>
      </c>
      <c r="H65" s="18">
        <v>10</v>
      </c>
      <c r="I65" s="40">
        <f t="shared" si="2"/>
        <v>0</v>
      </c>
      <c r="J65" s="25" t="str">
        <f t="shared" si="1"/>
        <v>OK</v>
      </c>
      <c r="K65" s="98">
        <v>10</v>
      </c>
      <c r="L65" s="98"/>
      <c r="M65" s="98"/>
      <c r="N65" s="98"/>
      <c r="O65" s="98"/>
      <c r="P65" s="98"/>
      <c r="Q65" s="98"/>
      <c r="R65" s="98"/>
      <c r="S65" s="98"/>
      <c r="T65" s="43"/>
      <c r="U65" s="43"/>
      <c r="V65" s="43"/>
      <c r="W65" s="43"/>
      <c r="X65" s="43"/>
      <c r="Y65" s="43"/>
      <c r="Z65" s="43"/>
    </row>
    <row r="66" spans="1:26" ht="29">
      <c r="A66" s="237">
        <v>19</v>
      </c>
      <c r="B66" s="223" t="s">
        <v>32</v>
      </c>
      <c r="C66" s="54">
        <v>63</v>
      </c>
      <c r="D66" s="61" t="s">
        <v>85</v>
      </c>
      <c r="E66" s="46" t="s">
        <v>186</v>
      </c>
      <c r="F66" s="46" t="s">
        <v>5</v>
      </c>
      <c r="G66" s="72">
        <v>11.28</v>
      </c>
      <c r="H66" s="18">
        <v>5</v>
      </c>
      <c r="I66" s="40">
        <f t="shared" si="2"/>
        <v>0</v>
      </c>
      <c r="J66" s="25" t="str">
        <f t="shared" si="1"/>
        <v>OK</v>
      </c>
      <c r="K66" s="98"/>
      <c r="L66" s="98"/>
      <c r="M66" s="98"/>
      <c r="N66" s="98"/>
      <c r="O66" s="98"/>
      <c r="P66" s="98"/>
      <c r="Q66" s="98"/>
      <c r="R66" s="98">
        <v>5</v>
      </c>
      <c r="S66" s="98"/>
      <c r="T66" s="43"/>
      <c r="U66" s="43"/>
      <c r="V66" s="43"/>
      <c r="W66" s="43"/>
      <c r="X66" s="43"/>
      <c r="Y66" s="43"/>
      <c r="Z66" s="43"/>
    </row>
    <row r="67" spans="1:26" ht="29">
      <c r="A67" s="237"/>
      <c r="B67" s="228"/>
      <c r="C67" s="54">
        <v>64</v>
      </c>
      <c r="D67" s="61" t="s">
        <v>86</v>
      </c>
      <c r="E67" s="46" t="s">
        <v>186</v>
      </c>
      <c r="F67" s="46" t="s">
        <v>5</v>
      </c>
      <c r="G67" s="72">
        <v>11.28</v>
      </c>
      <c r="H67" s="18"/>
      <c r="I67" s="40">
        <f t="shared" si="2"/>
        <v>0</v>
      </c>
      <c r="J67" s="25" t="str">
        <f t="shared" si="1"/>
        <v>OK</v>
      </c>
      <c r="K67" s="98"/>
      <c r="L67" s="98"/>
      <c r="M67" s="98"/>
      <c r="N67" s="98"/>
      <c r="O67" s="98"/>
      <c r="P67" s="98"/>
      <c r="Q67" s="98"/>
      <c r="R67" s="98"/>
      <c r="S67" s="98"/>
      <c r="T67" s="43"/>
      <c r="U67" s="43"/>
      <c r="V67" s="43"/>
      <c r="W67" s="43"/>
      <c r="X67" s="43"/>
      <c r="Y67" s="43"/>
      <c r="Z67" s="43"/>
    </row>
    <row r="68" spans="1:26" ht="23.5">
      <c r="A68" s="237"/>
      <c r="B68" s="228"/>
      <c r="C68" s="54">
        <v>65</v>
      </c>
      <c r="D68" s="61" t="s">
        <v>87</v>
      </c>
      <c r="E68" s="46" t="s">
        <v>186</v>
      </c>
      <c r="F68" s="46" t="s">
        <v>5</v>
      </c>
      <c r="G68" s="72">
        <v>28.22</v>
      </c>
      <c r="H68" s="18"/>
      <c r="I68" s="40">
        <f t="shared" ref="I68:I99" si="3">H68-(SUM(K68:Z68))</f>
        <v>0</v>
      </c>
      <c r="J68" s="25" t="str">
        <f t="shared" si="1"/>
        <v>OK</v>
      </c>
      <c r="K68" s="98"/>
      <c r="L68" s="98"/>
      <c r="M68" s="98"/>
      <c r="N68" s="98"/>
      <c r="O68" s="98"/>
      <c r="P68" s="98"/>
      <c r="Q68" s="98"/>
      <c r="R68" s="98"/>
      <c r="S68" s="98"/>
      <c r="T68" s="43"/>
      <c r="U68" s="43"/>
      <c r="V68" s="43"/>
      <c r="W68" s="43"/>
      <c r="X68" s="43"/>
      <c r="Y68" s="43"/>
      <c r="Z68" s="43"/>
    </row>
    <row r="69" spans="1:26" ht="23.5">
      <c r="A69" s="237"/>
      <c r="B69" s="228"/>
      <c r="C69" s="54">
        <v>66</v>
      </c>
      <c r="D69" s="61" t="s">
        <v>87</v>
      </c>
      <c r="E69" s="46" t="s">
        <v>186</v>
      </c>
      <c r="F69" s="46" t="s">
        <v>5</v>
      </c>
      <c r="G69" s="72">
        <v>28.22</v>
      </c>
      <c r="H69" s="18">
        <v>11</v>
      </c>
      <c r="I69" s="40">
        <f t="shared" si="3"/>
        <v>0</v>
      </c>
      <c r="J69" s="25" t="str">
        <f t="shared" ref="J69:J132" si="4">IF(I69&lt;0,"ATENÇÃO","OK")</f>
        <v>OK</v>
      </c>
      <c r="K69" s="98"/>
      <c r="L69" s="98"/>
      <c r="M69" s="98"/>
      <c r="N69" s="98"/>
      <c r="O69" s="98"/>
      <c r="P69" s="98"/>
      <c r="Q69" s="98"/>
      <c r="R69" s="98">
        <v>11</v>
      </c>
      <c r="S69" s="98"/>
      <c r="T69" s="43"/>
      <c r="U69" s="43"/>
      <c r="V69" s="43"/>
      <c r="W69" s="43"/>
      <c r="X69" s="43"/>
      <c r="Y69" s="43"/>
      <c r="Z69" s="43"/>
    </row>
    <row r="70" spans="1:26" ht="23.5">
      <c r="A70" s="237"/>
      <c r="B70" s="224"/>
      <c r="C70" s="54">
        <v>67</v>
      </c>
      <c r="D70" s="61" t="s">
        <v>88</v>
      </c>
      <c r="E70" s="46" t="s">
        <v>186</v>
      </c>
      <c r="F70" s="46" t="s">
        <v>5</v>
      </c>
      <c r="G70" s="72">
        <v>14.11</v>
      </c>
      <c r="H70" s="18">
        <v>10</v>
      </c>
      <c r="I70" s="40">
        <f t="shared" si="3"/>
        <v>0</v>
      </c>
      <c r="J70" s="25" t="str">
        <f t="shared" si="4"/>
        <v>OK</v>
      </c>
      <c r="K70" s="98"/>
      <c r="L70" s="98"/>
      <c r="M70" s="98"/>
      <c r="N70" s="98"/>
      <c r="O70" s="98"/>
      <c r="P70" s="98"/>
      <c r="Q70" s="98"/>
      <c r="R70" s="98">
        <v>10</v>
      </c>
      <c r="S70" s="98"/>
      <c r="T70" s="43"/>
      <c r="U70" s="43"/>
      <c r="V70" s="43"/>
      <c r="W70" s="43"/>
      <c r="X70" s="43"/>
      <c r="Y70" s="43"/>
      <c r="Z70" s="43"/>
    </row>
    <row r="71" spans="1:26" ht="43.5">
      <c r="A71" s="239">
        <v>20</v>
      </c>
      <c r="B71" s="225" t="s">
        <v>33</v>
      </c>
      <c r="C71" s="53">
        <v>68</v>
      </c>
      <c r="D71" s="35" t="s">
        <v>89</v>
      </c>
      <c r="E71" s="47" t="s">
        <v>187</v>
      </c>
      <c r="F71" s="47" t="s">
        <v>237</v>
      </c>
      <c r="G71" s="74">
        <v>61.77</v>
      </c>
      <c r="H71" s="18">
        <f>14-6</f>
        <v>8</v>
      </c>
      <c r="I71" s="40">
        <f t="shared" si="3"/>
        <v>0</v>
      </c>
      <c r="J71" s="25" t="str">
        <f t="shared" si="4"/>
        <v>OK</v>
      </c>
      <c r="K71" s="98"/>
      <c r="L71" s="98"/>
      <c r="M71" s="98"/>
      <c r="N71" s="98"/>
      <c r="O71" s="98"/>
      <c r="P71" s="98">
        <v>8</v>
      </c>
      <c r="Q71" s="98"/>
      <c r="R71" s="98"/>
      <c r="S71" s="98"/>
      <c r="T71" s="43"/>
      <c r="U71" s="43"/>
      <c r="V71" s="43"/>
      <c r="W71" s="43"/>
      <c r="X71" s="43"/>
      <c r="Y71" s="43"/>
      <c r="Z71" s="43"/>
    </row>
    <row r="72" spans="1:26" ht="43.5">
      <c r="A72" s="239"/>
      <c r="B72" s="226"/>
      <c r="C72" s="53">
        <v>69</v>
      </c>
      <c r="D72" s="35" t="s">
        <v>90</v>
      </c>
      <c r="E72" s="47" t="s">
        <v>188</v>
      </c>
      <c r="F72" s="47" t="s">
        <v>237</v>
      </c>
      <c r="G72" s="74">
        <v>42.55</v>
      </c>
      <c r="H72" s="18">
        <v>9</v>
      </c>
      <c r="I72" s="40">
        <f t="shared" si="3"/>
        <v>0</v>
      </c>
      <c r="J72" s="25" t="str">
        <f t="shared" si="4"/>
        <v>OK</v>
      </c>
      <c r="K72" s="98"/>
      <c r="L72" s="98"/>
      <c r="M72" s="98"/>
      <c r="N72" s="98"/>
      <c r="O72" s="98"/>
      <c r="P72" s="98">
        <v>9</v>
      </c>
      <c r="Q72" s="98"/>
      <c r="R72" s="98"/>
      <c r="S72" s="98"/>
      <c r="T72" s="43"/>
      <c r="U72" s="43"/>
      <c r="V72" s="43"/>
      <c r="W72" s="43"/>
      <c r="X72" s="43"/>
      <c r="Y72" s="43"/>
      <c r="Z72" s="43"/>
    </row>
    <row r="73" spans="1:26" ht="43.5">
      <c r="A73" s="239"/>
      <c r="B73" s="226"/>
      <c r="C73" s="53">
        <v>70</v>
      </c>
      <c r="D73" s="35" t="s">
        <v>91</v>
      </c>
      <c r="E73" s="47" t="s">
        <v>189</v>
      </c>
      <c r="F73" s="47" t="s">
        <v>237</v>
      </c>
      <c r="G73" s="74">
        <v>69.38</v>
      </c>
      <c r="H73" s="18">
        <v>1</v>
      </c>
      <c r="I73" s="40">
        <f t="shared" si="3"/>
        <v>0</v>
      </c>
      <c r="J73" s="25" t="str">
        <f t="shared" si="4"/>
        <v>OK</v>
      </c>
      <c r="K73" s="98"/>
      <c r="L73" s="98"/>
      <c r="M73" s="98"/>
      <c r="N73" s="98"/>
      <c r="O73" s="98"/>
      <c r="P73" s="98">
        <v>1</v>
      </c>
      <c r="Q73" s="98"/>
      <c r="R73" s="98"/>
      <c r="S73" s="98"/>
      <c r="T73" s="43"/>
      <c r="U73" s="43"/>
      <c r="V73" s="43"/>
      <c r="W73" s="43"/>
      <c r="X73" s="43"/>
      <c r="Y73" s="43"/>
      <c r="Z73" s="43"/>
    </row>
    <row r="74" spans="1:26" ht="43.5">
      <c r="A74" s="239"/>
      <c r="B74" s="227"/>
      <c r="C74" s="53">
        <v>71</v>
      </c>
      <c r="D74" s="35" t="s">
        <v>92</v>
      </c>
      <c r="E74" s="47" t="s">
        <v>190</v>
      </c>
      <c r="F74" s="47" t="s">
        <v>237</v>
      </c>
      <c r="G74" s="74">
        <v>61.85</v>
      </c>
      <c r="H74" s="18">
        <v>8</v>
      </c>
      <c r="I74" s="40">
        <f t="shared" si="3"/>
        <v>0</v>
      </c>
      <c r="J74" s="25" t="str">
        <f t="shared" si="4"/>
        <v>OK</v>
      </c>
      <c r="K74" s="98"/>
      <c r="L74" s="98"/>
      <c r="M74" s="98"/>
      <c r="N74" s="98"/>
      <c r="O74" s="98"/>
      <c r="P74" s="98">
        <v>8</v>
      </c>
      <c r="Q74" s="98"/>
      <c r="R74" s="98"/>
      <c r="S74" s="98"/>
      <c r="T74" s="43"/>
      <c r="U74" s="43"/>
      <c r="V74" s="43"/>
      <c r="W74" s="43"/>
      <c r="X74" s="43"/>
      <c r="Y74" s="43"/>
      <c r="Z74" s="43"/>
    </row>
    <row r="75" spans="1:26" ht="72.5">
      <c r="A75" s="51">
        <v>21</v>
      </c>
      <c r="B75" s="55" t="s">
        <v>27</v>
      </c>
      <c r="C75" s="51">
        <v>72</v>
      </c>
      <c r="D75" s="64" t="s">
        <v>93</v>
      </c>
      <c r="E75" s="18" t="s">
        <v>191</v>
      </c>
      <c r="F75" s="18" t="s">
        <v>240</v>
      </c>
      <c r="G75" s="73">
        <v>34</v>
      </c>
      <c r="H75" s="18">
        <v>12</v>
      </c>
      <c r="I75" s="40">
        <f t="shared" si="3"/>
        <v>12</v>
      </c>
      <c r="J75" s="25" t="str">
        <f t="shared" si="4"/>
        <v>OK</v>
      </c>
      <c r="K75" s="98"/>
      <c r="L75" s="98"/>
      <c r="M75" s="98"/>
      <c r="N75" s="98"/>
      <c r="O75" s="98"/>
      <c r="P75" s="98"/>
      <c r="Q75" s="98"/>
      <c r="R75" s="98"/>
      <c r="S75" s="98"/>
      <c r="T75" s="43"/>
      <c r="U75" s="43"/>
      <c r="V75" s="43"/>
      <c r="W75" s="43"/>
      <c r="X75" s="43"/>
      <c r="Y75" s="43"/>
      <c r="Z75" s="43"/>
    </row>
    <row r="76" spans="1:26" ht="43.5">
      <c r="A76" s="239">
        <v>22</v>
      </c>
      <c r="B76" s="225" t="s">
        <v>33</v>
      </c>
      <c r="C76" s="53">
        <v>73</v>
      </c>
      <c r="D76" s="35" t="s">
        <v>94</v>
      </c>
      <c r="E76" s="47" t="s">
        <v>192</v>
      </c>
      <c r="F76" s="47" t="s">
        <v>237</v>
      </c>
      <c r="G76" s="74">
        <v>29.45</v>
      </c>
      <c r="H76" s="18">
        <v>15</v>
      </c>
      <c r="I76" s="40">
        <f t="shared" si="3"/>
        <v>0</v>
      </c>
      <c r="J76" s="25" t="str">
        <f t="shared" si="4"/>
        <v>OK</v>
      </c>
      <c r="K76" s="98"/>
      <c r="L76" s="98"/>
      <c r="M76" s="98"/>
      <c r="N76" s="98"/>
      <c r="O76" s="98"/>
      <c r="P76" s="98">
        <v>15</v>
      </c>
      <c r="Q76" s="98"/>
      <c r="R76" s="98"/>
      <c r="S76" s="98"/>
      <c r="T76" s="43"/>
      <c r="U76" s="43"/>
      <c r="V76" s="43"/>
      <c r="W76" s="43"/>
      <c r="X76" s="43"/>
      <c r="Y76" s="43"/>
      <c r="Z76" s="43"/>
    </row>
    <row r="77" spans="1:26" ht="43.5">
      <c r="A77" s="239"/>
      <c r="B77" s="226"/>
      <c r="C77" s="53">
        <v>74</v>
      </c>
      <c r="D77" s="35" t="s">
        <v>95</v>
      </c>
      <c r="E77" s="47" t="s">
        <v>193</v>
      </c>
      <c r="F77" s="47" t="s">
        <v>237</v>
      </c>
      <c r="G77" s="74">
        <v>27.95</v>
      </c>
      <c r="H77" s="18"/>
      <c r="I77" s="40">
        <f t="shared" si="3"/>
        <v>0</v>
      </c>
      <c r="J77" s="25" t="str">
        <f t="shared" si="4"/>
        <v>OK</v>
      </c>
      <c r="K77" s="98"/>
      <c r="L77" s="98"/>
      <c r="M77" s="98"/>
      <c r="N77" s="98"/>
      <c r="O77" s="98"/>
      <c r="P77" s="98"/>
      <c r="Q77" s="98"/>
      <c r="R77" s="98"/>
      <c r="S77" s="98"/>
      <c r="T77" s="43"/>
      <c r="U77" s="43"/>
      <c r="V77" s="43"/>
      <c r="W77" s="43"/>
      <c r="X77" s="43"/>
      <c r="Y77" s="43"/>
      <c r="Z77" s="43"/>
    </row>
    <row r="78" spans="1:26" ht="23.5">
      <c r="A78" s="239"/>
      <c r="B78" s="226"/>
      <c r="C78" s="53">
        <v>75</v>
      </c>
      <c r="D78" s="35" t="s">
        <v>96</v>
      </c>
      <c r="E78" s="47" t="s">
        <v>194</v>
      </c>
      <c r="F78" s="47" t="s">
        <v>17</v>
      </c>
      <c r="G78" s="74">
        <v>41.45</v>
      </c>
      <c r="H78" s="18"/>
      <c r="I78" s="40">
        <f t="shared" si="3"/>
        <v>0</v>
      </c>
      <c r="J78" s="25" t="str">
        <f t="shared" si="4"/>
        <v>OK</v>
      </c>
      <c r="K78" s="98"/>
      <c r="L78" s="98"/>
      <c r="M78" s="98"/>
      <c r="N78" s="98"/>
      <c r="O78" s="98"/>
      <c r="P78" s="98"/>
      <c r="Q78" s="98"/>
      <c r="R78" s="98"/>
      <c r="S78" s="98"/>
      <c r="T78" s="43"/>
      <c r="U78" s="43"/>
      <c r="V78" s="43"/>
      <c r="W78" s="43"/>
      <c r="X78" s="43"/>
      <c r="Y78" s="43"/>
      <c r="Z78" s="43"/>
    </row>
    <row r="79" spans="1:26" ht="29">
      <c r="A79" s="239"/>
      <c r="B79" s="227"/>
      <c r="C79" s="53">
        <v>76</v>
      </c>
      <c r="D79" s="35" t="s">
        <v>97</v>
      </c>
      <c r="E79" s="47" t="s">
        <v>195</v>
      </c>
      <c r="F79" s="47" t="s">
        <v>17</v>
      </c>
      <c r="G79" s="74">
        <v>93.95</v>
      </c>
      <c r="H79" s="18"/>
      <c r="I79" s="40">
        <f t="shared" si="3"/>
        <v>0</v>
      </c>
      <c r="J79" s="25" t="str">
        <f t="shared" si="4"/>
        <v>OK</v>
      </c>
      <c r="K79" s="98"/>
      <c r="L79" s="98"/>
      <c r="M79" s="98"/>
      <c r="N79" s="98"/>
      <c r="O79" s="98"/>
      <c r="P79" s="98"/>
      <c r="Q79" s="98"/>
      <c r="R79" s="98"/>
      <c r="S79" s="98"/>
      <c r="T79" s="43"/>
      <c r="U79" s="43"/>
      <c r="V79" s="43"/>
      <c r="W79" s="43"/>
      <c r="X79" s="43"/>
      <c r="Y79" s="43"/>
      <c r="Z79" s="43"/>
    </row>
    <row r="80" spans="1:26" ht="43.5">
      <c r="A80" s="49">
        <v>23</v>
      </c>
      <c r="B80" s="56" t="s">
        <v>30</v>
      </c>
      <c r="C80" s="54">
        <v>77</v>
      </c>
      <c r="D80" s="61" t="s">
        <v>98</v>
      </c>
      <c r="E80" s="46" t="s">
        <v>196</v>
      </c>
      <c r="F80" s="46" t="s">
        <v>17</v>
      </c>
      <c r="G80" s="72">
        <v>13.27</v>
      </c>
      <c r="H80" s="18">
        <v>69</v>
      </c>
      <c r="I80" s="40">
        <f t="shared" si="3"/>
        <v>25</v>
      </c>
      <c r="J80" s="25" t="str">
        <f t="shared" si="4"/>
        <v>OK</v>
      </c>
      <c r="K80" s="98"/>
      <c r="L80" s="98"/>
      <c r="M80" s="98">
        <v>44</v>
      </c>
      <c r="N80" s="98"/>
      <c r="O80" s="98"/>
      <c r="P80" s="98"/>
      <c r="Q80" s="98"/>
      <c r="R80" s="98"/>
      <c r="S80" s="98"/>
      <c r="T80" s="43"/>
      <c r="U80" s="43"/>
      <c r="V80" s="43"/>
      <c r="W80" s="43"/>
      <c r="X80" s="43"/>
      <c r="Y80" s="43"/>
      <c r="Z80" s="43"/>
    </row>
    <row r="81" spans="1:26" ht="37">
      <c r="A81" s="50">
        <v>24</v>
      </c>
      <c r="B81" s="59" t="s">
        <v>34</v>
      </c>
      <c r="C81" s="53">
        <v>78</v>
      </c>
      <c r="D81" s="35" t="s">
        <v>99</v>
      </c>
      <c r="E81" s="47" t="s">
        <v>197</v>
      </c>
      <c r="F81" s="47" t="s">
        <v>17</v>
      </c>
      <c r="G81" s="74">
        <v>127.8</v>
      </c>
      <c r="H81" s="18">
        <v>49</v>
      </c>
      <c r="I81" s="40">
        <f t="shared" si="3"/>
        <v>49</v>
      </c>
      <c r="J81" s="25" t="str">
        <f t="shared" si="4"/>
        <v>OK</v>
      </c>
      <c r="K81" s="98"/>
      <c r="L81" s="98"/>
      <c r="M81" s="98"/>
      <c r="N81" s="98"/>
      <c r="O81" s="98"/>
      <c r="P81" s="98"/>
      <c r="Q81" s="98"/>
      <c r="R81" s="98"/>
      <c r="S81" s="98"/>
      <c r="T81" s="43"/>
      <c r="U81" s="43"/>
      <c r="V81" s="43"/>
      <c r="W81" s="43"/>
      <c r="X81" s="43"/>
      <c r="Y81" s="43"/>
      <c r="Z81" s="43"/>
    </row>
    <row r="82" spans="1:26" ht="29">
      <c r="A82" s="49">
        <v>25</v>
      </c>
      <c r="B82" s="56" t="s">
        <v>35</v>
      </c>
      <c r="C82" s="54">
        <v>79</v>
      </c>
      <c r="D82" s="61" t="s">
        <v>100</v>
      </c>
      <c r="E82" s="46" t="s">
        <v>198</v>
      </c>
      <c r="F82" s="46" t="s">
        <v>17</v>
      </c>
      <c r="G82" s="72">
        <v>117.73</v>
      </c>
      <c r="H82" s="18">
        <v>10</v>
      </c>
      <c r="I82" s="40">
        <f t="shared" si="3"/>
        <v>10</v>
      </c>
      <c r="J82" s="25" t="str">
        <f t="shared" si="4"/>
        <v>OK</v>
      </c>
      <c r="K82" s="98"/>
      <c r="L82" s="98"/>
      <c r="M82" s="98"/>
      <c r="N82" s="98"/>
      <c r="O82" s="98"/>
      <c r="P82" s="98"/>
      <c r="Q82" s="98"/>
      <c r="R82" s="98"/>
      <c r="S82" s="98"/>
      <c r="T82" s="43"/>
      <c r="U82" s="43"/>
      <c r="V82" s="43"/>
      <c r="W82" s="43"/>
      <c r="X82" s="43"/>
      <c r="Y82" s="43"/>
      <c r="Z82" s="43"/>
    </row>
    <row r="83" spans="1:26" ht="29">
      <c r="A83" s="244">
        <v>26</v>
      </c>
      <c r="B83" s="229" t="s">
        <v>27</v>
      </c>
      <c r="C83" s="51">
        <v>80</v>
      </c>
      <c r="D83" s="62" t="s">
        <v>101</v>
      </c>
      <c r="E83" s="18"/>
      <c r="F83" s="18" t="s">
        <v>17</v>
      </c>
      <c r="G83" s="73"/>
      <c r="H83" s="18"/>
      <c r="I83" s="40">
        <f t="shared" si="3"/>
        <v>0</v>
      </c>
      <c r="J83" s="25" t="str">
        <f t="shared" si="4"/>
        <v>OK</v>
      </c>
      <c r="K83" s="98"/>
      <c r="L83" s="98"/>
      <c r="M83" s="98"/>
      <c r="N83" s="98"/>
      <c r="O83" s="98"/>
      <c r="P83" s="98"/>
      <c r="Q83" s="98"/>
      <c r="R83" s="98"/>
      <c r="S83" s="98"/>
      <c r="T83" s="43"/>
      <c r="U83" s="43"/>
      <c r="V83" s="43"/>
      <c r="W83" s="43"/>
      <c r="X83" s="43"/>
      <c r="Y83" s="43"/>
      <c r="Z83" s="43"/>
    </row>
    <row r="84" spans="1:26" ht="29">
      <c r="A84" s="245"/>
      <c r="B84" s="230"/>
      <c r="C84" s="51">
        <v>81</v>
      </c>
      <c r="D84" s="62" t="s">
        <v>102</v>
      </c>
      <c r="E84" s="18"/>
      <c r="F84" s="18" t="s">
        <v>17</v>
      </c>
      <c r="G84" s="73"/>
      <c r="H84" s="18"/>
      <c r="I84" s="40">
        <f t="shared" si="3"/>
        <v>0</v>
      </c>
      <c r="J84" s="25" t="str">
        <f t="shared" si="4"/>
        <v>OK</v>
      </c>
      <c r="K84" s="98"/>
      <c r="L84" s="98"/>
      <c r="M84" s="98"/>
      <c r="N84" s="98"/>
      <c r="O84" s="98"/>
      <c r="P84" s="98"/>
      <c r="Q84" s="98"/>
      <c r="R84" s="98"/>
      <c r="S84" s="98"/>
      <c r="T84" s="43"/>
      <c r="U84" s="43"/>
      <c r="V84" s="43"/>
      <c r="W84" s="43"/>
      <c r="X84" s="43"/>
      <c r="Y84" s="43"/>
      <c r="Z84" s="43"/>
    </row>
    <row r="85" spans="1:26" ht="58">
      <c r="A85" s="246">
        <v>27</v>
      </c>
      <c r="B85" s="229" t="s">
        <v>27</v>
      </c>
      <c r="C85" s="51">
        <v>82</v>
      </c>
      <c r="D85" s="62" t="s">
        <v>103</v>
      </c>
      <c r="E85" s="18"/>
      <c r="F85" s="18" t="s">
        <v>241</v>
      </c>
      <c r="G85" s="73"/>
      <c r="H85" s="18">
        <v>6</v>
      </c>
      <c r="I85" s="40">
        <f t="shared" si="3"/>
        <v>6</v>
      </c>
      <c r="J85" s="25" t="str">
        <f t="shared" si="4"/>
        <v>OK</v>
      </c>
      <c r="K85" s="98"/>
      <c r="L85" s="98"/>
      <c r="M85" s="98"/>
      <c r="N85" s="98"/>
      <c r="O85" s="98"/>
      <c r="P85" s="98"/>
      <c r="Q85" s="98"/>
      <c r="R85" s="98"/>
      <c r="S85" s="98"/>
      <c r="T85" s="43"/>
      <c r="U85" s="43"/>
      <c r="V85" s="43"/>
      <c r="W85" s="43"/>
      <c r="X85" s="43"/>
      <c r="Y85" s="43"/>
      <c r="Z85" s="43"/>
    </row>
    <row r="86" spans="1:26" ht="58">
      <c r="A86" s="246"/>
      <c r="B86" s="230"/>
      <c r="C86" s="51">
        <v>83</v>
      </c>
      <c r="D86" s="62" t="s">
        <v>103</v>
      </c>
      <c r="E86" s="18"/>
      <c r="F86" s="18" t="s">
        <v>241</v>
      </c>
      <c r="G86" s="73"/>
      <c r="H86" s="18">
        <v>30</v>
      </c>
      <c r="I86" s="40">
        <f t="shared" si="3"/>
        <v>30</v>
      </c>
      <c r="J86" s="25" t="str">
        <f t="shared" si="4"/>
        <v>OK</v>
      </c>
      <c r="K86" s="98"/>
      <c r="L86" s="98"/>
      <c r="M86" s="98"/>
      <c r="N86" s="98"/>
      <c r="O86" s="98"/>
      <c r="P86" s="98"/>
      <c r="Q86" s="98"/>
      <c r="R86" s="98"/>
      <c r="S86" s="98"/>
      <c r="T86" s="43"/>
      <c r="U86" s="43"/>
      <c r="V86" s="43"/>
      <c r="W86" s="43"/>
      <c r="X86" s="43"/>
      <c r="Y86" s="43"/>
      <c r="Z86" s="43"/>
    </row>
    <row r="87" spans="1:26" ht="23.5">
      <c r="A87" s="239">
        <v>28</v>
      </c>
      <c r="B87" s="225" t="s">
        <v>33</v>
      </c>
      <c r="C87" s="53">
        <v>84</v>
      </c>
      <c r="D87" s="35" t="s">
        <v>104</v>
      </c>
      <c r="E87" s="47" t="s">
        <v>199</v>
      </c>
      <c r="F87" s="47" t="s">
        <v>17</v>
      </c>
      <c r="G87" s="74">
        <v>19.21</v>
      </c>
      <c r="H87" s="18">
        <v>7</v>
      </c>
      <c r="I87" s="40">
        <f t="shared" si="3"/>
        <v>0</v>
      </c>
      <c r="J87" s="25" t="str">
        <f t="shared" si="4"/>
        <v>OK</v>
      </c>
      <c r="K87" s="98"/>
      <c r="L87" s="98"/>
      <c r="M87" s="98"/>
      <c r="N87" s="98"/>
      <c r="O87" s="98"/>
      <c r="P87" s="98">
        <v>7</v>
      </c>
      <c r="Q87" s="98"/>
      <c r="R87" s="98"/>
      <c r="S87" s="98"/>
      <c r="T87" s="43"/>
      <c r="U87" s="43"/>
      <c r="V87" s="43"/>
      <c r="W87" s="43"/>
      <c r="X87" s="43"/>
      <c r="Y87" s="43"/>
      <c r="Z87" s="43"/>
    </row>
    <row r="88" spans="1:26" ht="23.5">
      <c r="A88" s="239"/>
      <c r="B88" s="227"/>
      <c r="C88" s="53">
        <v>85</v>
      </c>
      <c r="D88" s="35" t="s">
        <v>105</v>
      </c>
      <c r="E88" s="47" t="s">
        <v>200</v>
      </c>
      <c r="F88" s="47" t="s">
        <v>17</v>
      </c>
      <c r="G88" s="74">
        <v>19.09</v>
      </c>
      <c r="H88" s="18">
        <f>57-12</f>
        <v>45</v>
      </c>
      <c r="I88" s="40">
        <f t="shared" si="3"/>
        <v>0</v>
      </c>
      <c r="J88" s="25" t="str">
        <f t="shared" si="4"/>
        <v>OK</v>
      </c>
      <c r="K88" s="98"/>
      <c r="L88" s="98"/>
      <c r="M88" s="98"/>
      <c r="N88" s="98"/>
      <c r="O88" s="98"/>
      <c r="P88" s="98">
        <v>45</v>
      </c>
      <c r="Q88" s="98"/>
      <c r="R88" s="98"/>
      <c r="S88" s="98"/>
      <c r="T88" s="43"/>
      <c r="U88" s="43"/>
      <c r="V88" s="43"/>
      <c r="W88" s="43"/>
      <c r="X88" s="43"/>
      <c r="Y88" s="43"/>
      <c r="Z88" s="43"/>
    </row>
    <row r="89" spans="1:26" ht="23.5">
      <c r="A89" s="237">
        <v>29</v>
      </c>
      <c r="B89" s="223" t="s">
        <v>36</v>
      </c>
      <c r="C89" s="54">
        <v>86</v>
      </c>
      <c r="D89" s="61" t="s">
        <v>106</v>
      </c>
      <c r="E89" s="46" t="s">
        <v>201</v>
      </c>
      <c r="F89" s="46" t="s">
        <v>17</v>
      </c>
      <c r="G89" s="72">
        <v>91.63</v>
      </c>
      <c r="H89" s="18"/>
      <c r="I89" s="40">
        <f t="shared" si="3"/>
        <v>0</v>
      </c>
      <c r="J89" s="25" t="str">
        <f t="shared" si="4"/>
        <v>OK</v>
      </c>
      <c r="K89" s="98"/>
      <c r="L89" s="98"/>
      <c r="M89" s="98"/>
      <c r="N89" s="98"/>
      <c r="O89" s="98"/>
      <c r="P89" s="98"/>
      <c r="Q89" s="98"/>
      <c r="R89" s="98"/>
      <c r="S89" s="98"/>
      <c r="T89" s="43"/>
      <c r="U89" s="43"/>
      <c r="V89" s="43"/>
      <c r="W89" s="43"/>
      <c r="X89" s="43"/>
      <c r="Y89" s="43"/>
      <c r="Z89" s="43"/>
    </row>
    <row r="90" spans="1:26" ht="23.5">
      <c r="A90" s="237"/>
      <c r="B90" s="224"/>
      <c r="C90" s="54">
        <v>87</v>
      </c>
      <c r="D90" s="61" t="s">
        <v>107</v>
      </c>
      <c r="E90" s="46" t="s">
        <v>202</v>
      </c>
      <c r="F90" s="46" t="s">
        <v>17</v>
      </c>
      <c r="G90" s="72">
        <v>107.61</v>
      </c>
      <c r="H90" s="18">
        <v>5</v>
      </c>
      <c r="I90" s="40">
        <f t="shared" si="3"/>
        <v>5</v>
      </c>
      <c r="J90" s="25" t="str">
        <f t="shared" si="4"/>
        <v>OK</v>
      </c>
      <c r="K90" s="98"/>
      <c r="L90" s="98"/>
      <c r="M90" s="98"/>
      <c r="N90" s="98"/>
      <c r="O90" s="98"/>
      <c r="P90" s="98"/>
      <c r="Q90" s="98"/>
      <c r="R90" s="98"/>
      <c r="S90" s="98"/>
      <c r="T90" s="43"/>
      <c r="U90" s="43"/>
      <c r="V90" s="43"/>
      <c r="W90" s="43"/>
      <c r="X90" s="43"/>
      <c r="Y90" s="43"/>
      <c r="Z90" s="43"/>
    </row>
    <row r="91" spans="1:26" ht="43.5">
      <c r="A91" s="239">
        <v>30</v>
      </c>
      <c r="B91" s="225" t="s">
        <v>33</v>
      </c>
      <c r="C91" s="53">
        <v>88</v>
      </c>
      <c r="D91" s="35" t="s">
        <v>108</v>
      </c>
      <c r="E91" s="47" t="s">
        <v>203</v>
      </c>
      <c r="F91" s="47" t="s">
        <v>17</v>
      </c>
      <c r="G91" s="74">
        <v>83.17</v>
      </c>
      <c r="H91" s="18"/>
      <c r="I91" s="40">
        <f t="shared" si="3"/>
        <v>0</v>
      </c>
      <c r="J91" s="25" t="str">
        <f t="shared" si="4"/>
        <v>OK</v>
      </c>
      <c r="K91" s="98"/>
      <c r="L91" s="98"/>
      <c r="M91" s="98"/>
      <c r="N91" s="98"/>
      <c r="O91" s="98"/>
      <c r="P91" s="98"/>
      <c r="Q91" s="98"/>
      <c r="R91" s="98"/>
      <c r="S91" s="98"/>
      <c r="T91" s="43"/>
      <c r="U91" s="43"/>
      <c r="V91" s="43"/>
      <c r="W91" s="43"/>
      <c r="X91" s="43"/>
      <c r="Y91" s="43"/>
      <c r="Z91" s="43"/>
    </row>
    <row r="92" spans="1:26" ht="43.5">
      <c r="A92" s="239"/>
      <c r="B92" s="226"/>
      <c r="C92" s="53">
        <v>89</v>
      </c>
      <c r="D92" s="35" t="s">
        <v>109</v>
      </c>
      <c r="E92" s="47" t="s">
        <v>204</v>
      </c>
      <c r="F92" s="47" t="s">
        <v>17</v>
      </c>
      <c r="G92" s="74">
        <v>85.12</v>
      </c>
      <c r="H92" s="18">
        <v>6</v>
      </c>
      <c r="I92" s="40">
        <f t="shared" si="3"/>
        <v>0</v>
      </c>
      <c r="J92" s="25" t="str">
        <f t="shared" si="4"/>
        <v>OK</v>
      </c>
      <c r="K92" s="98"/>
      <c r="L92" s="98"/>
      <c r="M92" s="98"/>
      <c r="N92" s="98"/>
      <c r="O92" s="98"/>
      <c r="P92" s="98">
        <v>6</v>
      </c>
      <c r="Q92" s="98"/>
      <c r="R92" s="98"/>
      <c r="S92" s="98"/>
      <c r="T92" s="43"/>
      <c r="U92" s="43"/>
      <c r="V92" s="43"/>
      <c r="W92" s="43"/>
      <c r="X92" s="43"/>
      <c r="Y92" s="43"/>
      <c r="Z92" s="43"/>
    </row>
    <row r="93" spans="1:26" ht="29">
      <c r="A93" s="239"/>
      <c r="B93" s="226"/>
      <c r="C93" s="53">
        <v>90</v>
      </c>
      <c r="D93" s="35" t="s">
        <v>110</v>
      </c>
      <c r="E93" s="47" t="s">
        <v>205</v>
      </c>
      <c r="F93" s="47" t="s">
        <v>17</v>
      </c>
      <c r="G93" s="74">
        <v>195.4</v>
      </c>
      <c r="H93" s="18">
        <v>9</v>
      </c>
      <c r="I93" s="40">
        <f t="shared" si="3"/>
        <v>0</v>
      </c>
      <c r="J93" s="25" t="str">
        <f t="shared" si="4"/>
        <v>OK</v>
      </c>
      <c r="K93" s="98"/>
      <c r="L93" s="98"/>
      <c r="M93" s="98"/>
      <c r="N93" s="98"/>
      <c r="O93" s="98"/>
      <c r="P93" s="98">
        <v>9</v>
      </c>
      <c r="Q93" s="98"/>
      <c r="R93" s="98"/>
      <c r="S93" s="98"/>
      <c r="T93" s="43"/>
      <c r="U93" s="43"/>
      <c r="V93" s="43"/>
      <c r="W93" s="43"/>
      <c r="X93" s="43"/>
      <c r="Y93" s="43"/>
      <c r="Z93" s="43"/>
    </row>
    <row r="94" spans="1:26" ht="43.5">
      <c r="A94" s="239"/>
      <c r="B94" s="227"/>
      <c r="C94" s="53">
        <v>91</v>
      </c>
      <c r="D94" s="35" t="s">
        <v>111</v>
      </c>
      <c r="E94" s="47" t="s">
        <v>206</v>
      </c>
      <c r="F94" s="47" t="s">
        <v>242</v>
      </c>
      <c r="G94" s="74">
        <v>152.54</v>
      </c>
      <c r="H94" s="18">
        <v>5</v>
      </c>
      <c r="I94" s="40">
        <f t="shared" si="3"/>
        <v>0</v>
      </c>
      <c r="J94" s="25" t="str">
        <f t="shared" si="4"/>
        <v>OK</v>
      </c>
      <c r="K94" s="98"/>
      <c r="L94" s="98"/>
      <c r="M94" s="98"/>
      <c r="N94" s="98"/>
      <c r="O94" s="98"/>
      <c r="P94" s="98">
        <v>5</v>
      </c>
      <c r="Q94" s="98"/>
      <c r="R94" s="98"/>
      <c r="S94" s="98"/>
      <c r="T94" s="43"/>
      <c r="U94" s="43"/>
      <c r="V94" s="43"/>
      <c r="W94" s="43"/>
      <c r="X94" s="43"/>
      <c r="Y94" s="43"/>
      <c r="Z94" s="43"/>
    </row>
    <row r="95" spans="1:26" ht="29">
      <c r="A95" s="49">
        <v>31</v>
      </c>
      <c r="B95" s="56" t="s">
        <v>33</v>
      </c>
      <c r="C95" s="54">
        <v>92</v>
      </c>
      <c r="D95" s="61" t="s">
        <v>112</v>
      </c>
      <c r="E95" s="46" t="s">
        <v>207</v>
      </c>
      <c r="F95" s="46" t="s">
        <v>17</v>
      </c>
      <c r="G95" s="72">
        <v>27.01</v>
      </c>
      <c r="H95" s="18"/>
      <c r="I95" s="40">
        <f t="shared" si="3"/>
        <v>0</v>
      </c>
      <c r="J95" s="25" t="str">
        <f t="shared" si="4"/>
        <v>OK</v>
      </c>
      <c r="K95" s="98"/>
      <c r="L95" s="98"/>
      <c r="M95" s="98"/>
      <c r="N95" s="98"/>
      <c r="O95" s="98"/>
      <c r="P95" s="98"/>
      <c r="Q95" s="98"/>
      <c r="R95" s="98"/>
      <c r="S95" s="98"/>
      <c r="T95" s="43"/>
      <c r="U95" s="43"/>
      <c r="V95" s="43"/>
      <c r="W95" s="43"/>
      <c r="X95" s="43"/>
      <c r="Y95" s="43"/>
      <c r="Z95" s="43"/>
    </row>
    <row r="96" spans="1:26" ht="58">
      <c r="A96" s="50">
        <v>32</v>
      </c>
      <c r="B96" s="59" t="s">
        <v>36</v>
      </c>
      <c r="C96" s="53">
        <v>93</v>
      </c>
      <c r="D96" s="35" t="s">
        <v>113</v>
      </c>
      <c r="E96" s="47" t="s">
        <v>208</v>
      </c>
      <c r="F96" s="47" t="s">
        <v>17</v>
      </c>
      <c r="G96" s="74">
        <v>360.9</v>
      </c>
      <c r="H96" s="18">
        <v>2</v>
      </c>
      <c r="I96" s="40">
        <f t="shared" si="3"/>
        <v>2</v>
      </c>
      <c r="J96" s="25" t="str">
        <f t="shared" si="4"/>
        <v>OK</v>
      </c>
      <c r="K96" s="98"/>
      <c r="L96" s="98"/>
      <c r="M96" s="98"/>
      <c r="N96" s="98"/>
      <c r="O96" s="98"/>
      <c r="P96" s="98"/>
      <c r="Q96" s="98"/>
      <c r="R96" s="98"/>
      <c r="S96" s="98"/>
      <c r="T96" s="43"/>
      <c r="U96" s="43"/>
      <c r="V96" s="43"/>
      <c r="W96" s="43"/>
      <c r="X96" s="43"/>
      <c r="Y96" s="43"/>
      <c r="Z96" s="43"/>
    </row>
    <row r="97" spans="1:26" ht="23.5">
      <c r="A97" s="238">
        <v>33</v>
      </c>
      <c r="B97" s="231" t="s">
        <v>37</v>
      </c>
      <c r="C97" s="51">
        <v>94</v>
      </c>
      <c r="D97" s="62" t="s">
        <v>114</v>
      </c>
      <c r="E97" s="18"/>
      <c r="F97" s="18" t="s">
        <v>17</v>
      </c>
      <c r="G97" s="73"/>
      <c r="H97" s="18"/>
      <c r="I97" s="40">
        <f t="shared" si="3"/>
        <v>0</v>
      </c>
      <c r="J97" s="25" t="str">
        <f t="shared" si="4"/>
        <v>OK</v>
      </c>
      <c r="K97" s="98"/>
      <c r="L97" s="98"/>
      <c r="M97" s="98"/>
      <c r="N97" s="98"/>
      <c r="O97" s="98"/>
      <c r="P97" s="98"/>
      <c r="Q97" s="98"/>
      <c r="R97" s="98"/>
      <c r="S97" s="98"/>
      <c r="T97" s="43"/>
      <c r="U97" s="43"/>
      <c r="V97" s="43"/>
      <c r="W97" s="43"/>
      <c r="X97" s="43"/>
      <c r="Y97" s="43"/>
      <c r="Z97" s="43"/>
    </row>
    <row r="98" spans="1:26" ht="29">
      <c r="A98" s="238"/>
      <c r="B98" s="231"/>
      <c r="C98" s="51">
        <v>95</v>
      </c>
      <c r="D98" s="62" t="s">
        <v>115</v>
      </c>
      <c r="E98" s="18"/>
      <c r="F98" s="18" t="s">
        <v>243</v>
      </c>
      <c r="G98" s="73"/>
      <c r="H98" s="18">
        <v>6</v>
      </c>
      <c r="I98" s="40">
        <f t="shared" si="3"/>
        <v>6</v>
      </c>
      <c r="J98" s="25" t="str">
        <f t="shared" si="4"/>
        <v>OK</v>
      </c>
      <c r="K98" s="98"/>
      <c r="L98" s="98"/>
      <c r="M98" s="98"/>
      <c r="N98" s="98"/>
      <c r="O98" s="98"/>
      <c r="P98" s="98"/>
      <c r="Q98" s="98"/>
      <c r="R98" s="98"/>
      <c r="S98" s="98"/>
      <c r="T98" s="43"/>
      <c r="U98" s="43"/>
      <c r="V98" s="43"/>
      <c r="W98" s="43"/>
      <c r="X98" s="43"/>
      <c r="Y98" s="43"/>
      <c r="Z98" s="43"/>
    </row>
    <row r="99" spans="1:26" ht="23.5">
      <c r="A99" s="238"/>
      <c r="B99" s="231"/>
      <c r="C99" s="51">
        <v>96</v>
      </c>
      <c r="D99" s="62" t="s">
        <v>116</v>
      </c>
      <c r="E99" s="18"/>
      <c r="F99" s="18" t="s">
        <v>244</v>
      </c>
      <c r="G99" s="73"/>
      <c r="H99" s="18"/>
      <c r="I99" s="40">
        <f t="shared" si="3"/>
        <v>0</v>
      </c>
      <c r="J99" s="25" t="str">
        <f t="shared" si="4"/>
        <v>OK</v>
      </c>
      <c r="K99" s="98"/>
      <c r="L99" s="98"/>
      <c r="M99" s="98"/>
      <c r="N99" s="98"/>
      <c r="O99" s="98"/>
      <c r="P99" s="98"/>
      <c r="Q99" s="98"/>
      <c r="R99" s="98"/>
      <c r="S99" s="98"/>
      <c r="T99" s="43"/>
      <c r="U99" s="43"/>
      <c r="V99" s="43"/>
      <c r="W99" s="43"/>
      <c r="X99" s="43"/>
      <c r="Y99" s="43"/>
      <c r="Z99" s="43"/>
    </row>
    <row r="100" spans="1:26" ht="23.5">
      <c r="A100" s="238"/>
      <c r="B100" s="231"/>
      <c r="C100" s="51">
        <v>97</v>
      </c>
      <c r="D100" s="62" t="s">
        <v>117</v>
      </c>
      <c r="E100" s="18"/>
      <c r="F100" s="18" t="s">
        <v>17</v>
      </c>
      <c r="G100" s="73"/>
      <c r="H100" s="18"/>
      <c r="I100" s="40">
        <f t="shared" ref="I100:I131" si="5">H100-(SUM(K100:Z100))</f>
        <v>0</v>
      </c>
      <c r="J100" s="25" t="str">
        <f t="shared" si="4"/>
        <v>OK</v>
      </c>
      <c r="K100" s="98"/>
      <c r="L100" s="98"/>
      <c r="M100" s="98"/>
      <c r="N100" s="98"/>
      <c r="O100" s="98"/>
      <c r="P100" s="98"/>
      <c r="Q100" s="98"/>
      <c r="R100" s="98"/>
      <c r="S100" s="98"/>
      <c r="T100" s="43"/>
      <c r="U100" s="43"/>
      <c r="V100" s="43"/>
      <c r="W100" s="43"/>
      <c r="X100" s="43"/>
      <c r="Y100" s="43"/>
      <c r="Z100" s="43"/>
    </row>
    <row r="101" spans="1:26" ht="23.5">
      <c r="A101" s="238"/>
      <c r="B101" s="231"/>
      <c r="C101" s="51">
        <v>98</v>
      </c>
      <c r="D101" s="62" t="s">
        <v>118</v>
      </c>
      <c r="E101" s="18"/>
      <c r="F101" s="18" t="s">
        <v>17</v>
      </c>
      <c r="G101" s="73"/>
      <c r="H101" s="18"/>
      <c r="I101" s="40">
        <f t="shared" si="5"/>
        <v>0</v>
      </c>
      <c r="J101" s="25" t="str">
        <f t="shared" si="4"/>
        <v>OK</v>
      </c>
      <c r="K101" s="98"/>
      <c r="L101" s="98"/>
      <c r="M101" s="98"/>
      <c r="N101" s="98"/>
      <c r="O101" s="98"/>
      <c r="P101" s="98"/>
      <c r="Q101" s="98"/>
      <c r="R101" s="98"/>
      <c r="S101" s="98"/>
      <c r="T101" s="43"/>
      <c r="U101" s="43"/>
      <c r="V101" s="43"/>
      <c r="W101" s="43"/>
      <c r="X101" s="43"/>
      <c r="Y101" s="43"/>
      <c r="Z101" s="43"/>
    </row>
    <row r="102" spans="1:26" ht="43.5">
      <c r="A102" s="239">
        <v>34</v>
      </c>
      <c r="B102" s="232" t="s">
        <v>26</v>
      </c>
      <c r="C102" s="53">
        <v>99</v>
      </c>
      <c r="D102" s="35" t="s">
        <v>119</v>
      </c>
      <c r="E102" s="71" t="s">
        <v>209</v>
      </c>
      <c r="F102" s="47" t="s">
        <v>17</v>
      </c>
      <c r="G102" s="74">
        <v>25.85</v>
      </c>
      <c r="H102" s="18"/>
      <c r="I102" s="40">
        <f t="shared" si="5"/>
        <v>0</v>
      </c>
      <c r="J102" s="25" t="str">
        <f t="shared" si="4"/>
        <v>OK</v>
      </c>
      <c r="K102" s="98"/>
      <c r="L102" s="98"/>
      <c r="M102" s="98"/>
      <c r="N102" s="98"/>
      <c r="O102" s="98"/>
      <c r="P102" s="98"/>
      <c r="Q102" s="98"/>
      <c r="R102" s="98"/>
      <c r="S102" s="98"/>
      <c r="T102" s="43"/>
      <c r="U102" s="43"/>
      <c r="V102" s="43"/>
      <c r="W102" s="43"/>
      <c r="X102" s="43"/>
      <c r="Y102" s="43"/>
      <c r="Z102" s="43"/>
    </row>
    <row r="103" spans="1:26" ht="29">
      <c r="A103" s="239"/>
      <c r="B103" s="233"/>
      <c r="C103" s="53">
        <v>100</v>
      </c>
      <c r="D103" s="65" t="s">
        <v>120</v>
      </c>
      <c r="E103" s="71" t="s">
        <v>210</v>
      </c>
      <c r="F103" s="63" t="s">
        <v>245</v>
      </c>
      <c r="G103" s="74">
        <v>13.49</v>
      </c>
      <c r="H103" s="18">
        <v>15</v>
      </c>
      <c r="I103" s="40">
        <f t="shared" si="5"/>
        <v>0</v>
      </c>
      <c r="J103" s="25" t="str">
        <f t="shared" si="4"/>
        <v>OK</v>
      </c>
      <c r="K103" s="98">
        <v>15</v>
      </c>
      <c r="L103" s="98"/>
      <c r="M103" s="98"/>
      <c r="N103" s="98"/>
      <c r="O103" s="98"/>
      <c r="P103" s="98"/>
      <c r="Q103" s="98"/>
      <c r="R103" s="98"/>
      <c r="S103" s="98"/>
      <c r="T103" s="43"/>
      <c r="U103" s="43"/>
      <c r="V103" s="43"/>
      <c r="W103" s="43"/>
      <c r="X103" s="43"/>
      <c r="Y103" s="43"/>
      <c r="Z103" s="43"/>
    </row>
    <row r="104" spans="1:26" ht="29">
      <c r="A104" s="239"/>
      <c r="B104" s="233"/>
      <c r="C104" s="53">
        <v>101</v>
      </c>
      <c r="D104" s="35" t="s">
        <v>121</v>
      </c>
      <c r="E104" s="47" t="e">
        <f>+E106+E105</f>
        <v>#VALUE!</v>
      </c>
      <c r="F104" s="47" t="s">
        <v>244</v>
      </c>
      <c r="G104" s="74">
        <v>3.02</v>
      </c>
      <c r="H104" s="18">
        <v>10</v>
      </c>
      <c r="I104" s="40">
        <f t="shared" si="5"/>
        <v>0</v>
      </c>
      <c r="J104" s="25" t="str">
        <f t="shared" si="4"/>
        <v>OK</v>
      </c>
      <c r="K104" s="98">
        <v>10</v>
      </c>
      <c r="L104" s="98"/>
      <c r="M104" s="98"/>
      <c r="N104" s="98"/>
      <c r="O104" s="98"/>
      <c r="P104" s="98"/>
      <c r="Q104" s="98"/>
      <c r="R104" s="98"/>
      <c r="S104" s="98"/>
      <c r="T104" s="43"/>
      <c r="U104" s="43"/>
      <c r="V104" s="43"/>
      <c r="W104" s="43"/>
      <c r="X104" s="43"/>
      <c r="Y104" s="43"/>
      <c r="Z104" s="43"/>
    </row>
    <row r="105" spans="1:26" ht="58">
      <c r="A105" s="239"/>
      <c r="B105" s="234"/>
      <c r="C105" s="53">
        <v>102</v>
      </c>
      <c r="D105" s="35" t="s">
        <v>122</v>
      </c>
      <c r="E105" s="47" t="s">
        <v>211</v>
      </c>
      <c r="F105" s="47" t="s">
        <v>17</v>
      </c>
      <c r="G105" s="74">
        <v>202</v>
      </c>
      <c r="H105" s="18"/>
      <c r="I105" s="40">
        <f t="shared" si="5"/>
        <v>0</v>
      </c>
      <c r="J105" s="25" t="str">
        <f t="shared" si="4"/>
        <v>OK</v>
      </c>
      <c r="K105" s="98"/>
      <c r="L105" s="98"/>
      <c r="M105" s="98"/>
      <c r="N105" s="98"/>
      <c r="O105" s="98"/>
      <c r="P105" s="98"/>
      <c r="Q105" s="98"/>
      <c r="R105" s="98"/>
      <c r="S105" s="98"/>
      <c r="T105" s="43"/>
      <c r="U105" s="43"/>
      <c r="V105" s="43"/>
      <c r="W105" s="43"/>
      <c r="X105" s="43"/>
      <c r="Y105" s="43"/>
      <c r="Z105" s="43"/>
    </row>
    <row r="106" spans="1:26" ht="23.5">
      <c r="A106" s="235">
        <v>35</v>
      </c>
      <c r="B106" s="223" t="s">
        <v>38</v>
      </c>
      <c r="C106" s="54">
        <v>103</v>
      </c>
      <c r="D106" s="61" t="s">
        <v>123</v>
      </c>
      <c r="E106" s="46" t="s">
        <v>212</v>
      </c>
      <c r="F106" s="46" t="s">
        <v>17</v>
      </c>
      <c r="G106" s="72">
        <v>109.5</v>
      </c>
      <c r="H106" s="18">
        <v>62</v>
      </c>
      <c r="I106" s="40">
        <f t="shared" si="5"/>
        <v>37</v>
      </c>
      <c r="J106" s="25" t="str">
        <f t="shared" si="4"/>
        <v>OK</v>
      </c>
      <c r="K106" s="98"/>
      <c r="L106" s="98"/>
      <c r="M106" s="98"/>
      <c r="N106" s="98"/>
      <c r="O106" s="98"/>
      <c r="P106" s="98"/>
      <c r="Q106" s="98"/>
      <c r="R106" s="98"/>
      <c r="S106" s="98">
        <v>25</v>
      </c>
      <c r="T106" s="43"/>
      <c r="U106" s="43"/>
      <c r="V106" s="43"/>
      <c r="W106" s="43"/>
      <c r="X106" s="43"/>
      <c r="Y106" s="43"/>
      <c r="Z106" s="43"/>
    </row>
    <row r="107" spans="1:26" ht="23.5">
      <c r="A107" s="235"/>
      <c r="B107" s="224"/>
      <c r="C107" s="54">
        <v>104</v>
      </c>
      <c r="D107" s="61" t="s">
        <v>123</v>
      </c>
      <c r="E107" s="46" t="s">
        <v>212</v>
      </c>
      <c r="F107" s="46" t="s">
        <v>17</v>
      </c>
      <c r="G107" s="72">
        <v>143.47999999999999</v>
      </c>
      <c r="H107" s="18">
        <v>11</v>
      </c>
      <c r="I107" s="40">
        <f t="shared" si="5"/>
        <v>5</v>
      </c>
      <c r="J107" s="25" t="str">
        <f t="shared" si="4"/>
        <v>OK</v>
      </c>
      <c r="K107" s="98"/>
      <c r="L107" s="98"/>
      <c r="M107" s="98"/>
      <c r="N107" s="98"/>
      <c r="O107" s="98"/>
      <c r="P107" s="98"/>
      <c r="Q107" s="98"/>
      <c r="R107" s="98"/>
      <c r="S107" s="98">
        <v>6</v>
      </c>
      <c r="T107" s="43"/>
      <c r="U107" s="43"/>
      <c r="V107" s="43"/>
      <c r="W107" s="43"/>
      <c r="X107" s="43"/>
      <c r="Y107" s="43"/>
      <c r="Z107" s="43"/>
    </row>
    <row r="108" spans="1:26" ht="58">
      <c r="A108" s="243">
        <v>36</v>
      </c>
      <c r="B108" s="225" t="s">
        <v>38</v>
      </c>
      <c r="C108" s="53">
        <v>105</v>
      </c>
      <c r="D108" s="35" t="s">
        <v>124</v>
      </c>
      <c r="E108" s="47" t="s">
        <v>213</v>
      </c>
      <c r="F108" s="47" t="s">
        <v>236</v>
      </c>
      <c r="G108" s="74">
        <v>34.39</v>
      </c>
      <c r="H108" s="18">
        <v>35</v>
      </c>
      <c r="I108" s="40">
        <f t="shared" si="5"/>
        <v>0</v>
      </c>
      <c r="J108" s="25" t="str">
        <f t="shared" si="4"/>
        <v>OK</v>
      </c>
      <c r="K108" s="98"/>
      <c r="L108" s="98"/>
      <c r="M108" s="98"/>
      <c r="N108" s="98"/>
      <c r="O108" s="98"/>
      <c r="P108" s="98"/>
      <c r="Q108" s="98"/>
      <c r="R108" s="98"/>
      <c r="S108" s="98">
        <v>35</v>
      </c>
      <c r="T108" s="43"/>
      <c r="U108" s="43"/>
      <c r="V108" s="43"/>
      <c r="W108" s="43"/>
      <c r="X108" s="43"/>
      <c r="Y108" s="43"/>
      <c r="Z108" s="43"/>
    </row>
    <row r="109" spans="1:26" ht="23.5">
      <c r="A109" s="243"/>
      <c r="B109" s="227"/>
      <c r="C109" s="53">
        <v>106</v>
      </c>
      <c r="D109" s="35" t="s">
        <v>124</v>
      </c>
      <c r="E109" s="47" t="s">
        <v>213</v>
      </c>
      <c r="F109" s="47"/>
      <c r="G109" s="74">
        <v>47.69</v>
      </c>
      <c r="H109" s="18">
        <v>40</v>
      </c>
      <c r="I109" s="40">
        <f t="shared" si="5"/>
        <v>0</v>
      </c>
      <c r="J109" s="25" t="str">
        <f t="shared" si="4"/>
        <v>OK</v>
      </c>
      <c r="K109" s="98"/>
      <c r="L109" s="98"/>
      <c r="M109" s="98"/>
      <c r="N109" s="98"/>
      <c r="O109" s="98"/>
      <c r="P109" s="98"/>
      <c r="Q109" s="98"/>
      <c r="R109" s="98"/>
      <c r="S109" s="98">
        <v>40</v>
      </c>
      <c r="T109" s="43"/>
      <c r="U109" s="43"/>
      <c r="V109" s="43"/>
      <c r="W109" s="43"/>
      <c r="X109" s="43"/>
      <c r="Y109" s="43"/>
      <c r="Z109" s="43"/>
    </row>
    <row r="110" spans="1:26" ht="29">
      <c r="A110" s="235">
        <v>37</v>
      </c>
      <c r="B110" s="223" t="s">
        <v>33</v>
      </c>
      <c r="C110" s="54">
        <v>107</v>
      </c>
      <c r="D110" s="61" t="s">
        <v>125</v>
      </c>
      <c r="E110" s="46" t="s">
        <v>214</v>
      </c>
      <c r="F110" s="46" t="s">
        <v>243</v>
      </c>
      <c r="G110" s="72">
        <v>110.5</v>
      </c>
      <c r="H110" s="18">
        <v>2</v>
      </c>
      <c r="I110" s="40">
        <f t="shared" si="5"/>
        <v>0</v>
      </c>
      <c r="J110" s="25" t="str">
        <f t="shared" si="4"/>
        <v>OK</v>
      </c>
      <c r="K110" s="98"/>
      <c r="L110" s="98"/>
      <c r="M110" s="98"/>
      <c r="N110" s="98"/>
      <c r="O110" s="98"/>
      <c r="P110" s="98">
        <v>2</v>
      </c>
      <c r="Q110" s="98"/>
      <c r="R110" s="98"/>
      <c r="S110" s="98"/>
      <c r="T110" s="43"/>
      <c r="U110" s="43"/>
      <c r="V110" s="43"/>
      <c r="W110" s="43"/>
      <c r="X110" s="43"/>
      <c r="Y110" s="43"/>
      <c r="Z110" s="43"/>
    </row>
    <row r="111" spans="1:26" ht="29">
      <c r="A111" s="235"/>
      <c r="B111" s="224"/>
      <c r="C111" s="54">
        <v>108</v>
      </c>
      <c r="D111" s="61" t="s">
        <v>126</v>
      </c>
      <c r="E111" s="46" t="s">
        <v>215</v>
      </c>
      <c r="F111" s="46" t="s">
        <v>243</v>
      </c>
      <c r="G111" s="72">
        <v>100.15</v>
      </c>
      <c r="H111" s="18">
        <v>2</v>
      </c>
      <c r="I111" s="40">
        <f t="shared" si="5"/>
        <v>0</v>
      </c>
      <c r="J111" s="25" t="str">
        <f t="shared" si="4"/>
        <v>OK</v>
      </c>
      <c r="K111" s="98"/>
      <c r="L111" s="98"/>
      <c r="M111" s="98"/>
      <c r="N111" s="98"/>
      <c r="O111" s="98"/>
      <c r="P111" s="98">
        <v>2</v>
      </c>
      <c r="Q111" s="98"/>
      <c r="R111" s="98"/>
      <c r="S111" s="98"/>
      <c r="T111" s="43"/>
      <c r="U111" s="43"/>
      <c r="V111" s="43"/>
      <c r="W111" s="43"/>
      <c r="X111" s="43"/>
      <c r="Y111" s="43"/>
      <c r="Z111" s="43"/>
    </row>
    <row r="112" spans="1:26" ht="43.5">
      <c r="A112" s="243">
        <v>38</v>
      </c>
      <c r="B112" s="225" t="s">
        <v>39</v>
      </c>
      <c r="C112" s="53">
        <v>109</v>
      </c>
      <c r="D112" s="35" t="s">
        <v>127</v>
      </c>
      <c r="E112" s="47" t="s">
        <v>216</v>
      </c>
      <c r="F112" s="47" t="s">
        <v>17</v>
      </c>
      <c r="G112" s="74">
        <v>44</v>
      </c>
      <c r="H112" s="18">
        <v>29</v>
      </c>
      <c r="I112" s="40">
        <f t="shared" si="5"/>
        <v>0</v>
      </c>
      <c r="J112" s="25" t="str">
        <f t="shared" si="4"/>
        <v>OK</v>
      </c>
      <c r="K112" s="98"/>
      <c r="L112" s="98"/>
      <c r="M112" s="98"/>
      <c r="N112" s="98"/>
      <c r="O112" s="98"/>
      <c r="P112" s="98"/>
      <c r="Q112" s="98">
        <v>29</v>
      </c>
      <c r="R112" s="98"/>
      <c r="S112" s="98"/>
      <c r="T112" s="43"/>
      <c r="U112" s="43"/>
      <c r="V112" s="43"/>
      <c r="W112" s="43"/>
      <c r="X112" s="43"/>
      <c r="Y112" s="43"/>
      <c r="Z112" s="43"/>
    </row>
    <row r="113" spans="1:26" ht="29">
      <c r="A113" s="243"/>
      <c r="B113" s="226"/>
      <c r="C113" s="53">
        <v>110</v>
      </c>
      <c r="D113" s="35" t="s">
        <v>128</v>
      </c>
      <c r="E113" s="47" t="s">
        <v>217</v>
      </c>
      <c r="F113" s="47" t="s">
        <v>17</v>
      </c>
      <c r="G113" s="74">
        <v>12.9</v>
      </c>
      <c r="H113" s="18"/>
      <c r="I113" s="40">
        <f t="shared" si="5"/>
        <v>0</v>
      </c>
      <c r="J113" s="25" t="str">
        <f t="shared" si="4"/>
        <v>OK</v>
      </c>
      <c r="K113" s="98"/>
      <c r="L113" s="98"/>
      <c r="M113" s="98"/>
      <c r="N113" s="98"/>
      <c r="O113" s="98"/>
      <c r="P113" s="98"/>
      <c r="Q113" s="98"/>
      <c r="R113" s="98"/>
      <c r="S113" s="98"/>
      <c r="T113" s="43"/>
      <c r="U113" s="43"/>
      <c r="V113" s="43"/>
      <c r="W113" s="43"/>
      <c r="X113" s="43"/>
      <c r="Y113" s="43"/>
      <c r="Z113" s="43"/>
    </row>
    <row r="114" spans="1:26" ht="29">
      <c r="A114" s="243"/>
      <c r="B114" s="226"/>
      <c r="C114" s="53">
        <v>111</v>
      </c>
      <c r="D114" s="35" t="s">
        <v>129</v>
      </c>
      <c r="E114" s="47" t="s">
        <v>217</v>
      </c>
      <c r="F114" s="47" t="s">
        <v>17</v>
      </c>
      <c r="G114" s="74">
        <v>35</v>
      </c>
      <c r="H114" s="18">
        <v>16</v>
      </c>
      <c r="I114" s="40">
        <f t="shared" si="5"/>
        <v>0</v>
      </c>
      <c r="J114" s="25" t="str">
        <f t="shared" si="4"/>
        <v>OK</v>
      </c>
      <c r="K114" s="98"/>
      <c r="L114" s="98"/>
      <c r="M114" s="98"/>
      <c r="N114" s="98"/>
      <c r="O114" s="98"/>
      <c r="P114" s="98"/>
      <c r="Q114" s="98">
        <v>16</v>
      </c>
      <c r="R114" s="98"/>
      <c r="S114" s="98"/>
      <c r="T114" s="43"/>
      <c r="U114" s="43"/>
      <c r="V114" s="43"/>
      <c r="W114" s="43"/>
      <c r="X114" s="43"/>
      <c r="Y114" s="43"/>
      <c r="Z114" s="43"/>
    </row>
    <row r="115" spans="1:26" ht="29">
      <c r="A115" s="243"/>
      <c r="B115" s="226"/>
      <c r="C115" s="53">
        <v>112</v>
      </c>
      <c r="D115" s="35" t="s">
        <v>130</v>
      </c>
      <c r="E115" s="47" t="s">
        <v>217</v>
      </c>
      <c r="F115" s="47" t="s">
        <v>17</v>
      </c>
      <c r="G115" s="74">
        <v>14.9</v>
      </c>
      <c r="H115" s="18">
        <v>4</v>
      </c>
      <c r="I115" s="40">
        <f t="shared" si="5"/>
        <v>0</v>
      </c>
      <c r="J115" s="25" t="str">
        <f t="shared" si="4"/>
        <v>OK</v>
      </c>
      <c r="K115" s="98"/>
      <c r="L115" s="98"/>
      <c r="M115" s="98"/>
      <c r="N115" s="98"/>
      <c r="O115" s="98"/>
      <c r="P115" s="98"/>
      <c r="Q115" s="98">
        <v>4</v>
      </c>
      <c r="R115" s="98"/>
      <c r="S115" s="98"/>
      <c r="T115" s="43"/>
      <c r="U115" s="43"/>
      <c r="V115" s="43"/>
      <c r="W115" s="43"/>
      <c r="X115" s="43"/>
      <c r="Y115" s="43"/>
      <c r="Z115" s="43"/>
    </row>
    <row r="116" spans="1:26" ht="29">
      <c r="A116" s="243"/>
      <c r="B116" s="227"/>
      <c r="C116" s="53">
        <v>113</v>
      </c>
      <c r="D116" s="35" t="s">
        <v>131</v>
      </c>
      <c r="E116" s="47" t="s">
        <v>217</v>
      </c>
      <c r="F116" s="47" t="s">
        <v>17</v>
      </c>
      <c r="G116" s="74">
        <v>34.799999999999997</v>
      </c>
      <c r="H116" s="18">
        <v>10</v>
      </c>
      <c r="I116" s="40">
        <f t="shared" si="5"/>
        <v>0</v>
      </c>
      <c r="J116" s="25" t="str">
        <f t="shared" si="4"/>
        <v>OK</v>
      </c>
      <c r="K116" s="98"/>
      <c r="L116" s="98"/>
      <c r="M116" s="98"/>
      <c r="N116" s="98"/>
      <c r="O116" s="98"/>
      <c r="P116" s="98"/>
      <c r="Q116" s="98">
        <v>10</v>
      </c>
      <c r="R116" s="98"/>
      <c r="S116" s="98"/>
      <c r="T116" s="43"/>
      <c r="U116" s="43"/>
      <c r="V116" s="43"/>
      <c r="W116" s="43"/>
      <c r="X116" s="43"/>
      <c r="Y116" s="43"/>
      <c r="Z116" s="43"/>
    </row>
    <row r="117" spans="1:26" ht="23.5">
      <c r="A117" s="235">
        <v>39</v>
      </c>
      <c r="B117" s="223" t="s">
        <v>30</v>
      </c>
      <c r="C117" s="54">
        <v>114</v>
      </c>
      <c r="D117" s="61" t="s">
        <v>132</v>
      </c>
      <c r="E117" s="46" t="s">
        <v>218</v>
      </c>
      <c r="F117" s="46" t="s">
        <v>17</v>
      </c>
      <c r="G117" s="72">
        <v>119.09</v>
      </c>
      <c r="H117" s="18">
        <v>11</v>
      </c>
      <c r="I117" s="40">
        <f t="shared" si="5"/>
        <v>0</v>
      </c>
      <c r="J117" s="25" t="str">
        <f t="shared" si="4"/>
        <v>OK</v>
      </c>
      <c r="K117" s="98"/>
      <c r="L117" s="98"/>
      <c r="M117" s="98">
        <v>11</v>
      </c>
      <c r="N117" s="98"/>
      <c r="O117" s="98"/>
      <c r="P117" s="98"/>
      <c r="Q117" s="98"/>
      <c r="R117" s="98"/>
      <c r="S117" s="98"/>
      <c r="T117" s="43"/>
      <c r="U117" s="43"/>
      <c r="V117" s="43"/>
      <c r="W117" s="43"/>
      <c r="X117" s="43"/>
      <c r="Y117" s="43"/>
      <c r="Z117" s="43"/>
    </row>
    <row r="118" spans="1:26" ht="23.5">
      <c r="A118" s="235"/>
      <c r="B118" s="228"/>
      <c r="C118" s="54">
        <v>115</v>
      </c>
      <c r="D118" s="61" t="s">
        <v>132</v>
      </c>
      <c r="E118" s="46" t="s">
        <v>219</v>
      </c>
      <c r="F118" s="46" t="s">
        <v>17</v>
      </c>
      <c r="G118" s="72">
        <v>119.09</v>
      </c>
      <c r="H118" s="18">
        <v>1</v>
      </c>
      <c r="I118" s="40">
        <f t="shared" si="5"/>
        <v>0</v>
      </c>
      <c r="J118" s="25" t="str">
        <f t="shared" si="4"/>
        <v>OK</v>
      </c>
      <c r="K118" s="98"/>
      <c r="L118" s="98"/>
      <c r="M118" s="98">
        <v>1</v>
      </c>
      <c r="N118" s="98"/>
      <c r="O118" s="98"/>
      <c r="P118" s="98"/>
      <c r="Q118" s="98"/>
      <c r="R118" s="98"/>
      <c r="S118" s="98"/>
      <c r="T118" s="43"/>
      <c r="U118" s="43"/>
      <c r="V118" s="43"/>
      <c r="W118" s="43"/>
      <c r="X118" s="43"/>
      <c r="Y118" s="43"/>
      <c r="Z118" s="43"/>
    </row>
    <row r="119" spans="1:26" ht="23.5">
      <c r="A119" s="235"/>
      <c r="B119" s="228"/>
      <c r="C119" s="54">
        <v>116</v>
      </c>
      <c r="D119" s="61" t="s">
        <v>133</v>
      </c>
      <c r="E119" s="46" t="s">
        <v>220</v>
      </c>
      <c r="F119" s="46" t="s">
        <v>17</v>
      </c>
      <c r="G119" s="72">
        <v>25.52</v>
      </c>
      <c r="H119" s="18">
        <v>2</v>
      </c>
      <c r="I119" s="40">
        <f t="shared" si="5"/>
        <v>0</v>
      </c>
      <c r="J119" s="25" t="str">
        <f t="shared" si="4"/>
        <v>OK</v>
      </c>
      <c r="K119" s="98"/>
      <c r="L119" s="98"/>
      <c r="M119" s="98">
        <v>2</v>
      </c>
      <c r="N119" s="98"/>
      <c r="O119" s="98"/>
      <c r="P119" s="98"/>
      <c r="Q119" s="98"/>
      <c r="R119" s="98"/>
      <c r="S119" s="98"/>
      <c r="T119" s="43"/>
      <c r="U119" s="43"/>
      <c r="V119" s="43"/>
      <c r="W119" s="43"/>
      <c r="X119" s="43"/>
      <c r="Y119" s="43"/>
      <c r="Z119" s="43"/>
    </row>
    <row r="120" spans="1:26" ht="23.5">
      <c r="A120" s="235"/>
      <c r="B120" s="224"/>
      <c r="C120" s="54">
        <v>117</v>
      </c>
      <c r="D120" s="61" t="s">
        <v>133</v>
      </c>
      <c r="E120" s="46" t="s">
        <v>221</v>
      </c>
      <c r="F120" s="46" t="s">
        <v>17</v>
      </c>
      <c r="G120" s="72">
        <v>27.23</v>
      </c>
      <c r="H120" s="18">
        <v>3</v>
      </c>
      <c r="I120" s="40">
        <f t="shared" si="5"/>
        <v>0</v>
      </c>
      <c r="J120" s="25" t="str">
        <f t="shared" si="4"/>
        <v>OK</v>
      </c>
      <c r="K120" s="98"/>
      <c r="L120" s="98"/>
      <c r="M120" s="98">
        <v>3</v>
      </c>
      <c r="N120" s="98"/>
      <c r="O120" s="98"/>
      <c r="P120" s="98"/>
      <c r="Q120" s="98"/>
      <c r="R120" s="98"/>
      <c r="S120" s="98"/>
      <c r="T120" s="43"/>
      <c r="U120" s="43"/>
      <c r="V120" s="43"/>
      <c r="W120" s="43"/>
      <c r="X120" s="43"/>
      <c r="Y120" s="43"/>
      <c r="Z120" s="43"/>
    </row>
    <row r="121" spans="1:26" ht="29">
      <c r="A121" s="243">
        <v>40</v>
      </c>
      <c r="B121" s="225" t="s">
        <v>39</v>
      </c>
      <c r="C121" s="53">
        <v>118</v>
      </c>
      <c r="D121" s="35" t="s">
        <v>134</v>
      </c>
      <c r="E121" s="47" t="s">
        <v>222</v>
      </c>
      <c r="F121" s="47" t="s">
        <v>17</v>
      </c>
      <c r="G121" s="74">
        <v>1585</v>
      </c>
      <c r="H121" s="18">
        <v>1</v>
      </c>
      <c r="I121" s="40">
        <f t="shared" si="5"/>
        <v>0</v>
      </c>
      <c r="J121" s="25" t="str">
        <f t="shared" si="4"/>
        <v>OK</v>
      </c>
      <c r="K121" s="98"/>
      <c r="L121" s="98"/>
      <c r="M121" s="98"/>
      <c r="N121" s="98"/>
      <c r="O121" s="98"/>
      <c r="P121" s="98"/>
      <c r="Q121" s="98">
        <v>1</v>
      </c>
      <c r="R121" s="98"/>
      <c r="S121" s="98"/>
      <c r="T121" s="43"/>
      <c r="U121" s="43"/>
      <c r="V121" s="43"/>
      <c r="W121" s="43"/>
      <c r="X121" s="43"/>
      <c r="Y121" s="43"/>
      <c r="Z121" s="43"/>
    </row>
    <row r="122" spans="1:26" ht="29">
      <c r="A122" s="243"/>
      <c r="B122" s="226"/>
      <c r="C122" s="53">
        <v>119</v>
      </c>
      <c r="D122" s="35" t="s">
        <v>135</v>
      </c>
      <c r="E122" s="47" t="s">
        <v>222</v>
      </c>
      <c r="F122" s="47" t="s">
        <v>17</v>
      </c>
      <c r="G122" s="74">
        <v>1040</v>
      </c>
      <c r="H122" s="18">
        <v>1</v>
      </c>
      <c r="I122" s="40">
        <f t="shared" si="5"/>
        <v>0</v>
      </c>
      <c r="J122" s="25" t="str">
        <f t="shared" si="4"/>
        <v>OK</v>
      </c>
      <c r="K122" s="98"/>
      <c r="L122" s="98"/>
      <c r="M122" s="98"/>
      <c r="N122" s="98"/>
      <c r="O122" s="98"/>
      <c r="P122" s="98"/>
      <c r="Q122" s="98">
        <v>1</v>
      </c>
      <c r="R122" s="98"/>
      <c r="S122" s="98"/>
      <c r="T122" s="43"/>
      <c r="U122" s="43"/>
      <c r="V122" s="43"/>
      <c r="W122" s="43"/>
      <c r="X122" s="43"/>
      <c r="Y122" s="43"/>
      <c r="Z122" s="43"/>
    </row>
    <row r="123" spans="1:26" ht="29">
      <c r="A123" s="243"/>
      <c r="B123" s="227"/>
      <c r="C123" s="53">
        <v>120</v>
      </c>
      <c r="D123" s="35" t="s">
        <v>136</v>
      </c>
      <c r="E123" s="47" t="s">
        <v>223</v>
      </c>
      <c r="F123" s="47" t="s">
        <v>17</v>
      </c>
      <c r="G123" s="74">
        <v>111</v>
      </c>
      <c r="H123" s="18"/>
      <c r="I123" s="40">
        <f t="shared" si="5"/>
        <v>0</v>
      </c>
      <c r="J123" s="25" t="str">
        <f t="shared" si="4"/>
        <v>OK</v>
      </c>
      <c r="K123" s="98"/>
      <c r="L123" s="98"/>
      <c r="M123" s="98"/>
      <c r="N123" s="98"/>
      <c r="O123" s="98"/>
      <c r="P123" s="98"/>
      <c r="Q123" s="98"/>
      <c r="R123" s="98"/>
      <c r="S123" s="98"/>
      <c r="T123" s="43"/>
      <c r="U123" s="43"/>
      <c r="V123" s="43"/>
      <c r="W123" s="43"/>
      <c r="X123" s="43"/>
      <c r="Y123" s="43"/>
      <c r="Z123" s="43"/>
    </row>
    <row r="124" spans="1:26" ht="55.5">
      <c r="A124" s="52">
        <v>41</v>
      </c>
      <c r="B124" s="60" t="s">
        <v>40</v>
      </c>
      <c r="C124" s="54">
        <v>121</v>
      </c>
      <c r="D124" s="66" t="s">
        <v>137</v>
      </c>
      <c r="E124" s="45" t="s">
        <v>224</v>
      </c>
      <c r="F124" s="46" t="s">
        <v>17</v>
      </c>
      <c r="G124" s="75">
        <v>192.51</v>
      </c>
      <c r="H124" s="18">
        <v>61</v>
      </c>
      <c r="I124" s="40">
        <f t="shared" si="5"/>
        <v>61</v>
      </c>
      <c r="J124" s="25" t="str">
        <f t="shared" si="4"/>
        <v>OK</v>
      </c>
      <c r="K124" s="98"/>
      <c r="L124" s="98"/>
      <c r="M124" s="98"/>
      <c r="N124" s="98"/>
      <c r="O124" s="98"/>
      <c r="P124" s="98"/>
      <c r="Q124" s="98"/>
      <c r="R124" s="98"/>
      <c r="S124" s="98"/>
      <c r="T124" s="43"/>
      <c r="U124" s="43"/>
      <c r="V124" s="43"/>
      <c r="W124" s="43"/>
      <c r="X124" s="43"/>
      <c r="Y124" s="43"/>
      <c r="Z124" s="43"/>
    </row>
    <row r="125" spans="1:26" ht="74">
      <c r="A125" s="53">
        <v>42</v>
      </c>
      <c r="B125" s="58" t="s">
        <v>41</v>
      </c>
      <c r="C125" s="53">
        <v>122</v>
      </c>
      <c r="D125" s="67" t="s">
        <v>138</v>
      </c>
      <c r="E125" s="44" t="s">
        <v>225</v>
      </c>
      <c r="F125" s="47" t="s">
        <v>17</v>
      </c>
      <c r="G125" s="76">
        <v>25.01</v>
      </c>
      <c r="H125" s="18">
        <v>12</v>
      </c>
      <c r="I125" s="40">
        <f t="shared" si="5"/>
        <v>12</v>
      </c>
      <c r="J125" s="25" t="str">
        <f t="shared" si="4"/>
        <v>OK</v>
      </c>
      <c r="K125" s="98"/>
      <c r="L125" s="98"/>
      <c r="M125" s="98"/>
      <c r="N125" s="98"/>
      <c r="O125" s="98"/>
      <c r="P125" s="98"/>
      <c r="Q125" s="98"/>
      <c r="R125" s="98"/>
      <c r="S125" s="98"/>
      <c r="T125" s="43"/>
      <c r="U125" s="43"/>
      <c r="V125" s="43"/>
      <c r="W125" s="43"/>
      <c r="X125" s="43"/>
      <c r="Y125" s="43"/>
      <c r="Z125" s="43"/>
    </row>
    <row r="126" spans="1:26" ht="23.5">
      <c r="A126" s="51">
        <v>43</v>
      </c>
      <c r="B126" s="55" t="s">
        <v>37</v>
      </c>
      <c r="C126" s="51">
        <v>123</v>
      </c>
      <c r="D126" s="62" t="s">
        <v>139</v>
      </c>
      <c r="E126" s="62"/>
      <c r="F126" s="18" t="s">
        <v>246</v>
      </c>
      <c r="G126" s="73"/>
      <c r="H126" s="18">
        <v>2</v>
      </c>
      <c r="I126" s="40">
        <f t="shared" si="5"/>
        <v>2</v>
      </c>
      <c r="J126" s="25" t="str">
        <f t="shared" si="4"/>
        <v>OK</v>
      </c>
      <c r="K126" s="98"/>
      <c r="L126" s="98"/>
      <c r="M126" s="98"/>
      <c r="N126" s="98"/>
      <c r="O126" s="98"/>
      <c r="P126" s="98"/>
      <c r="Q126" s="98"/>
      <c r="R126" s="98"/>
      <c r="S126" s="98"/>
      <c r="T126" s="43"/>
      <c r="U126" s="43"/>
      <c r="V126" s="43"/>
      <c r="W126" s="43"/>
      <c r="X126" s="43"/>
      <c r="Y126" s="43"/>
      <c r="Z126" s="43"/>
    </row>
    <row r="127" spans="1:26" ht="23.5">
      <c r="A127" s="51">
        <v>44</v>
      </c>
      <c r="B127" s="55" t="s">
        <v>37</v>
      </c>
      <c r="C127" s="51">
        <v>124</v>
      </c>
      <c r="D127" s="62" t="s">
        <v>140</v>
      </c>
      <c r="E127" s="62"/>
      <c r="F127" s="18"/>
      <c r="G127" s="73"/>
      <c r="H127" s="18"/>
      <c r="I127" s="40">
        <f t="shared" si="5"/>
        <v>0</v>
      </c>
      <c r="J127" s="25" t="str">
        <f t="shared" si="4"/>
        <v>OK</v>
      </c>
      <c r="K127" s="98"/>
      <c r="L127" s="98"/>
      <c r="M127" s="98"/>
      <c r="N127" s="98"/>
      <c r="O127" s="98"/>
      <c r="P127" s="98"/>
      <c r="Q127" s="98"/>
      <c r="R127" s="98"/>
      <c r="S127" s="98"/>
      <c r="T127" s="43"/>
      <c r="U127" s="43"/>
      <c r="V127" s="43"/>
      <c r="W127" s="43"/>
      <c r="X127" s="43"/>
      <c r="Y127" s="43"/>
      <c r="Z127" s="43"/>
    </row>
    <row r="128" spans="1:26" ht="23.5">
      <c r="A128" s="51">
        <v>45</v>
      </c>
      <c r="B128" s="55" t="s">
        <v>37</v>
      </c>
      <c r="C128" s="51">
        <v>125</v>
      </c>
      <c r="D128" s="62" t="s">
        <v>141</v>
      </c>
      <c r="E128" s="62"/>
      <c r="F128" s="18"/>
      <c r="G128" s="73"/>
      <c r="H128" s="18"/>
      <c r="I128" s="40">
        <f t="shared" si="5"/>
        <v>0</v>
      </c>
      <c r="J128" s="25" t="str">
        <f t="shared" si="4"/>
        <v>OK</v>
      </c>
      <c r="K128" s="98"/>
      <c r="L128" s="98"/>
      <c r="M128" s="98"/>
      <c r="N128" s="98"/>
      <c r="O128" s="98"/>
      <c r="P128" s="98"/>
      <c r="Q128" s="98"/>
      <c r="R128" s="98"/>
      <c r="S128" s="98"/>
      <c r="T128" s="43"/>
      <c r="U128" s="43"/>
      <c r="V128" s="43"/>
      <c r="W128" s="43"/>
      <c r="X128" s="43"/>
      <c r="Y128" s="43"/>
      <c r="Z128" s="43"/>
    </row>
    <row r="129" spans="1:26" ht="23.5">
      <c r="A129" s="51">
        <v>46</v>
      </c>
      <c r="B129" s="55" t="s">
        <v>37</v>
      </c>
      <c r="C129" s="51">
        <v>126</v>
      </c>
      <c r="D129" s="62" t="s">
        <v>142</v>
      </c>
      <c r="E129" s="62"/>
      <c r="F129" s="18"/>
      <c r="G129" s="73"/>
      <c r="H129" s="18"/>
      <c r="I129" s="40">
        <f t="shared" si="5"/>
        <v>0</v>
      </c>
      <c r="J129" s="25" t="str">
        <f t="shared" si="4"/>
        <v>OK</v>
      </c>
      <c r="K129" s="98"/>
      <c r="L129" s="98"/>
      <c r="M129" s="98"/>
      <c r="N129" s="98"/>
      <c r="O129" s="98"/>
      <c r="P129" s="98"/>
      <c r="Q129" s="98"/>
      <c r="R129" s="98"/>
      <c r="S129" s="98"/>
      <c r="T129" s="43"/>
      <c r="U129" s="43"/>
      <c r="V129" s="43"/>
      <c r="W129" s="43"/>
      <c r="X129" s="43"/>
      <c r="Y129" s="43"/>
      <c r="Z129" s="43"/>
    </row>
    <row r="130" spans="1:26" ht="29">
      <c r="A130" s="235">
        <v>47</v>
      </c>
      <c r="B130" s="223" t="s">
        <v>42</v>
      </c>
      <c r="C130" s="54">
        <v>127</v>
      </c>
      <c r="D130" s="61" t="s">
        <v>143</v>
      </c>
      <c r="E130" s="61" t="s">
        <v>226</v>
      </c>
      <c r="F130" s="46"/>
      <c r="G130" s="72">
        <v>3245.49</v>
      </c>
      <c r="H130" s="18"/>
      <c r="I130" s="40">
        <f t="shared" si="5"/>
        <v>0</v>
      </c>
      <c r="J130" s="25" t="str">
        <f t="shared" si="4"/>
        <v>OK</v>
      </c>
      <c r="K130" s="98"/>
      <c r="L130" s="98"/>
      <c r="M130" s="98"/>
      <c r="N130" s="98"/>
      <c r="O130" s="98"/>
      <c r="P130" s="98"/>
      <c r="Q130" s="98"/>
      <c r="R130" s="98"/>
      <c r="S130" s="98"/>
      <c r="T130" s="43"/>
      <c r="U130" s="43"/>
      <c r="V130" s="43"/>
      <c r="W130" s="43"/>
      <c r="X130" s="43"/>
      <c r="Y130" s="43"/>
      <c r="Z130" s="43"/>
    </row>
    <row r="131" spans="1:26" ht="23.5">
      <c r="A131" s="235"/>
      <c r="B131" s="224"/>
      <c r="C131" s="54">
        <v>128</v>
      </c>
      <c r="D131" s="61" t="s">
        <v>144</v>
      </c>
      <c r="E131" s="61" t="s">
        <v>227</v>
      </c>
      <c r="F131" s="46" t="s">
        <v>247</v>
      </c>
      <c r="G131" s="72">
        <v>1054.19</v>
      </c>
      <c r="H131" s="18"/>
      <c r="I131" s="40">
        <f t="shared" si="5"/>
        <v>0</v>
      </c>
      <c r="J131" s="25" t="str">
        <f t="shared" si="4"/>
        <v>OK</v>
      </c>
      <c r="K131" s="98"/>
      <c r="L131" s="98"/>
      <c r="M131" s="98"/>
      <c r="N131" s="98"/>
      <c r="O131" s="98"/>
      <c r="P131" s="98"/>
      <c r="Q131" s="98"/>
      <c r="R131" s="98"/>
      <c r="S131" s="98"/>
      <c r="T131" s="43"/>
      <c r="U131" s="43"/>
      <c r="V131" s="43"/>
      <c r="W131" s="43"/>
      <c r="X131" s="43"/>
      <c r="Y131" s="43"/>
      <c r="Z131" s="43"/>
    </row>
    <row r="132" spans="1:26" ht="43.5">
      <c r="A132" s="51">
        <v>48</v>
      </c>
      <c r="B132" s="55" t="s">
        <v>37</v>
      </c>
      <c r="C132" s="51">
        <v>129</v>
      </c>
      <c r="D132" s="62" t="s">
        <v>145</v>
      </c>
      <c r="E132" s="62"/>
      <c r="F132" s="18" t="s">
        <v>21</v>
      </c>
      <c r="G132" s="73"/>
      <c r="H132" s="18"/>
      <c r="I132" s="40">
        <f t="shared" ref="I132" si="6">H132-(SUM(K132:Z132))</f>
        <v>0</v>
      </c>
      <c r="J132" s="25" t="str">
        <f t="shared" si="4"/>
        <v>OK</v>
      </c>
      <c r="K132" s="98"/>
      <c r="L132" s="98"/>
      <c r="M132" s="98"/>
      <c r="N132" s="98"/>
      <c r="O132" s="98"/>
      <c r="P132" s="98"/>
      <c r="Q132" s="98"/>
      <c r="R132" s="98"/>
      <c r="S132" s="98"/>
      <c r="T132" s="43"/>
      <c r="U132" s="43"/>
      <c r="V132" s="43"/>
      <c r="W132" s="43"/>
      <c r="X132" s="43"/>
      <c r="Y132" s="43"/>
      <c r="Z132" s="43"/>
    </row>
    <row r="133" spans="1:26">
      <c r="H133" s="4">
        <f>SUM(H4:H132)</f>
        <v>1970</v>
      </c>
      <c r="I133" s="4">
        <f>SUM(I4:I132)</f>
        <v>396</v>
      </c>
    </row>
  </sheetData>
  <mergeCells count="80">
    <mergeCell ref="R1:R2"/>
    <mergeCell ref="A1:C1"/>
    <mergeCell ref="D1:G1"/>
    <mergeCell ref="H1:J1"/>
    <mergeCell ref="K1:K2"/>
    <mergeCell ref="L1:L2"/>
    <mergeCell ref="X1:X2"/>
    <mergeCell ref="Y1:Y2"/>
    <mergeCell ref="Z1:Z2"/>
    <mergeCell ref="A2:J2"/>
    <mergeCell ref="A4:A6"/>
    <mergeCell ref="B4:B6"/>
    <mergeCell ref="S1:S2"/>
    <mergeCell ref="T1:T2"/>
    <mergeCell ref="U1:U2"/>
    <mergeCell ref="V1:V2"/>
    <mergeCell ref="W1:W2"/>
    <mergeCell ref="M1:M2"/>
    <mergeCell ref="N1:N2"/>
    <mergeCell ref="O1:O2"/>
    <mergeCell ref="P1:P2"/>
    <mergeCell ref="Q1:Q2"/>
    <mergeCell ref="A9:A10"/>
    <mergeCell ref="B9:B10"/>
    <mergeCell ref="A11:A17"/>
    <mergeCell ref="B11:B17"/>
    <mergeCell ref="A19:A21"/>
    <mergeCell ref="B19:B21"/>
    <mergeCell ref="A22:A24"/>
    <mergeCell ref="B22:B24"/>
    <mergeCell ref="A25:A32"/>
    <mergeCell ref="B25:B32"/>
    <mergeCell ref="A34:A44"/>
    <mergeCell ref="B34:B44"/>
    <mergeCell ref="A45:A48"/>
    <mergeCell ref="B45:B48"/>
    <mergeCell ref="A49:A52"/>
    <mergeCell ref="B49:B52"/>
    <mergeCell ref="A53:A54"/>
    <mergeCell ref="B53:B54"/>
    <mergeCell ref="A55:A58"/>
    <mergeCell ref="B55:B58"/>
    <mergeCell ref="A59:A61"/>
    <mergeCell ref="B59:B61"/>
    <mergeCell ref="A62:A64"/>
    <mergeCell ref="B62:B64"/>
    <mergeCell ref="A66:A70"/>
    <mergeCell ref="B66:B70"/>
    <mergeCell ref="A71:A74"/>
    <mergeCell ref="B71:B74"/>
    <mergeCell ref="A76:A79"/>
    <mergeCell ref="B76:B79"/>
    <mergeCell ref="A83:A84"/>
    <mergeCell ref="B83:B84"/>
    <mergeCell ref="A85:A86"/>
    <mergeCell ref="B85:B86"/>
    <mergeCell ref="A87:A88"/>
    <mergeCell ref="B87:B88"/>
    <mergeCell ref="A89:A90"/>
    <mergeCell ref="B89:B90"/>
    <mergeCell ref="A91:A94"/>
    <mergeCell ref="B91:B94"/>
    <mergeCell ref="A97:A101"/>
    <mergeCell ref="B97:B101"/>
    <mergeCell ref="A102:A105"/>
    <mergeCell ref="B102:B105"/>
    <mergeCell ref="A106:A107"/>
    <mergeCell ref="B106:B107"/>
    <mergeCell ref="A108:A109"/>
    <mergeCell ref="B108:B109"/>
    <mergeCell ref="A121:A123"/>
    <mergeCell ref="B121:B123"/>
    <mergeCell ref="A130:A131"/>
    <mergeCell ref="B130:B131"/>
    <mergeCell ref="A110:A111"/>
    <mergeCell ref="B110:B111"/>
    <mergeCell ref="A112:A116"/>
    <mergeCell ref="B112:B116"/>
    <mergeCell ref="A117:A120"/>
    <mergeCell ref="B117:B120"/>
  </mergeCells>
  <conditionalFormatting sqref="T4:Z132">
    <cfRule type="cellIs" dxfId="35" priority="16" stopIfTrue="1" operator="greaterThan">
      <formula>0</formula>
    </cfRule>
    <cfRule type="cellIs" dxfId="34" priority="17" stopIfTrue="1" operator="greaterThan">
      <formula>0</formula>
    </cfRule>
    <cfRule type="cellIs" dxfId="33" priority="18" stopIfTrue="1" operator="greaterThan">
      <formula>0</formula>
    </cfRule>
  </conditionalFormatting>
  <conditionalFormatting sqref="Q4:R4">
    <cfRule type="cellIs" dxfId="32" priority="4" stopIfTrue="1" operator="greaterThan">
      <formula>0</formula>
    </cfRule>
    <cfRule type="cellIs" dxfId="31" priority="5" stopIfTrue="1" operator="greaterThan">
      <formula>0</formula>
    </cfRule>
    <cfRule type="cellIs" dxfId="30" priority="6" stopIfTrue="1" operator="greaterThan">
      <formula>0</formula>
    </cfRule>
  </conditionalFormatting>
  <conditionalFormatting sqref="S4:S132 Q5:R132 K4:P132">
    <cfRule type="cellIs" dxfId="29" priority="7" stopIfTrue="1" operator="greaterThan">
      <formula>0</formula>
    </cfRule>
    <cfRule type="cellIs" dxfId="28" priority="8" stopIfTrue="1" operator="greaterThan">
      <formula>0</formula>
    </cfRule>
    <cfRule type="cellIs" dxfId="27" priority="9" stopIfTrue="1" operator="greaterThan">
      <formula>0</formula>
    </cfRule>
  </conditionalFormatting>
  <pageMargins left="0.511811024" right="0.511811024" top="0.78740157499999996" bottom="0.78740157499999996" header="0.31496062000000002" footer="0.31496062000000002"/>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6E86B-EAE4-4002-9D71-FDFC4E6AB0CC}">
  <sheetPr>
    <tabColor rgb="FF92D050"/>
  </sheetPr>
  <dimension ref="A1:AA170"/>
  <sheetViews>
    <sheetView topLeftCell="A49" zoomScale="85" zoomScaleNormal="85" workbookViewId="0">
      <selection activeCell="H53" sqref="H53"/>
    </sheetView>
  </sheetViews>
  <sheetFormatPr defaultColWidth="9.7265625" defaultRowHeight="14.5"/>
  <cols>
    <col min="1" max="1" width="7.1796875" style="31" customWidth="1"/>
    <col min="2" max="2" width="13.7265625" style="31" customWidth="1"/>
    <col min="3" max="3" width="6.7265625" style="26" bestFit="1" customWidth="1"/>
    <col min="4" max="4" width="26.81640625" style="31" customWidth="1"/>
    <col min="5" max="5" width="19" style="31" customWidth="1"/>
    <col min="6" max="6" width="10.81640625" style="31" customWidth="1"/>
    <col min="7" max="7" width="13.453125" style="33" bestFit="1" customWidth="1"/>
    <col min="8" max="8" width="12.7265625" style="4" customWidth="1"/>
    <col min="9" max="9" width="13.26953125" style="27" customWidth="1"/>
    <col min="10" max="10" width="12.54296875" style="5" customWidth="1"/>
    <col min="11" max="19" width="16.453125" style="95" customWidth="1"/>
    <col min="20" max="20" width="14" style="6" customWidth="1"/>
    <col min="21" max="21" width="14.26953125" style="6" customWidth="1"/>
    <col min="22" max="27" width="12.7265625" style="2" customWidth="1"/>
    <col min="28" max="16384" width="9.7265625" style="2"/>
  </cols>
  <sheetData>
    <row r="1" spans="1:27" ht="31.75" customHeight="1">
      <c r="A1" s="249" t="s">
        <v>22</v>
      </c>
      <c r="B1" s="249"/>
      <c r="C1" s="249"/>
      <c r="D1" s="249" t="s">
        <v>23</v>
      </c>
      <c r="E1" s="249"/>
      <c r="F1" s="249"/>
      <c r="G1" s="249"/>
      <c r="H1" s="249" t="s">
        <v>24</v>
      </c>
      <c r="I1" s="249"/>
      <c r="J1" s="249"/>
      <c r="K1" s="222" t="s">
        <v>627</v>
      </c>
      <c r="L1" s="256" t="s">
        <v>631</v>
      </c>
      <c r="M1" s="222" t="s">
        <v>628</v>
      </c>
      <c r="N1" s="222" t="s">
        <v>629</v>
      </c>
      <c r="O1" s="222" t="s">
        <v>630</v>
      </c>
      <c r="P1" s="254" t="s">
        <v>632</v>
      </c>
      <c r="Q1" s="254" t="s">
        <v>633</v>
      </c>
      <c r="R1" s="254" t="s">
        <v>634</v>
      </c>
      <c r="S1" s="254" t="s">
        <v>635</v>
      </c>
      <c r="T1" s="247" t="s">
        <v>20</v>
      </c>
      <c r="U1" s="247" t="s">
        <v>20</v>
      </c>
      <c r="V1" s="247" t="s">
        <v>20</v>
      </c>
      <c r="W1" s="247" t="s">
        <v>20</v>
      </c>
      <c r="X1" s="247" t="s">
        <v>20</v>
      </c>
      <c r="Y1" s="247" t="s">
        <v>20</v>
      </c>
      <c r="Z1" s="247" t="s">
        <v>20</v>
      </c>
      <c r="AA1" s="247" t="s">
        <v>20</v>
      </c>
    </row>
    <row r="2" spans="1:27" ht="24" customHeight="1">
      <c r="A2" s="249" t="s">
        <v>16</v>
      </c>
      <c r="B2" s="249"/>
      <c r="C2" s="249"/>
      <c r="D2" s="249"/>
      <c r="E2" s="249"/>
      <c r="F2" s="249"/>
      <c r="G2" s="249"/>
      <c r="H2" s="249"/>
      <c r="I2" s="249"/>
      <c r="J2" s="249"/>
      <c r="K2" s="222"/>
      <c r="L2" s="257"/>
      <c r="M2" s="222"/>
      <c r="N2" s="222"/>
      <c r="O2" s="222"/>
      <c r="P2" s="254"/>
      <c r="Q2" s="254"/>
      <c r="R2" s="254"/>
      <c r="S2" s="254"/>
      <c r="T2" s="247"/>
      <c r="U2" s="247"/>
      <c r="V2" s="247"/>
      <c r="W2" s="247"/>
      <c r="X2" s="247"/>
      <c r="Y2" s="247"/>
      <c r="Z2" s="247"/>
      <c r="AA2" s="247"/>
    </row>
    <row r="3" spans="1:27" s="3" customFormat="1" ht="47.25" customHeight="1">
      <c r="A3" s="36" t="s">
        <v>25</v>
      </c>
      <c r="B3" s="39" t="s">
        <v>18</v>
      </c>
      <c r="C3" s="36" t="s">
        <v>4</v>
      </c>
      <c r="D3" s="39" t="s">
        <v>146</v>
      </c>
      <c r="E3" s="37" t="s">
        <v>19</v>
      </c>
      <c r="F3" s="36" t="s">
        <v>5</v>
      </c>
      <c r="G3" s="32" t="s">
        <v>2</v>
      </c>
      <c r="H3" s="21" t="s">
        <v>7</v>
      </c>
      <c r="I3" s="22" t="s">
        <v>0</v>
      </c>
      <c r="J3" s="19" t="s">
        <v>3</v>
      </c>
      <c r="K3" s="93">
        <v>45400</v>
      </c>
      <c r="L3" s="221">
        <v>45406</v>
      </c>
      <c r="M3" s="93">
        <v>45400</v>
      </c>
      <c r="N3" s="93">
        <v>45401</v>
      </c>
      <c r="O3" s="93">
        <v>45406</v>
      </c>
      <c r="P3" s="221">
        <v>45347</v>
      </c>
      <c r="Q3" s="221">
        <v>45350</v>
      </c>
      <c r="R3" s="221">
        <v>45350</v>
      </c>
      <c r="S3" s="221">
        <v>45350</v>
      </c>
      <c r="T3" s="42" t="s">
        <v>1</v>
      </c>
      <c r="U3" s="42" t="s">
        <v>1</v>
      </c>
      <c r="V3" s="42" t="s">
        <v>1</v>
      </c>
      <c r="W3" s="42" t="s">
        <v>1</v>
      </c>
      <c r="X3" s="42" t="s">
        <v>1</v>
      </c>
      <c r="Y3" s="42" t="s">
        <v>1</v>
      </c>
      <c r="Z3" s="42" t="s">
        <v>1</v>
      </c>
      <c r="AA3" s="42" t="s">
        <v>1</v>
      </c>
    </row>
    <row r="4" spans="1:27" ht="50.15" customHeight="1">
      <c r="A4" s="237">
        <v>1</v>
      </c>
      <c r="B4" s="223" t="s">
        <v>26</v>
      </c>
      <c r="C4" s="54">
        <v>1</v>
      </c>
      <c r="D4" s="61" t="s">
        <v>43</v>
      </c>
      <c r="E4" s="46" t="s">
        <v>147</v>
      </c>
      <c r="F4" s="46" t="s">
        <v>17</v>
      </c>
      <c r="G4" s="72">
        <v>62.41</v>
      </c>
      <c r="H4" s="18">
        <v>2</v>
      </c>
      <c r="I4" s="40">
        <f t="shared" ref="I4:I35" si="0">H4-(SUM(K4:AA4))</f>
        <v>0</v>
      </c>
      <c r="J4" s="25" t="str">
        <f>IF(I4&lt;0,"ATENÇÃO","OK")</f>
        <v>OK</v>
      </c>
      <c r="K4" s="98"/>
      <c r="L4" s="98"/>
      <c r="M4" s="98"/>
      <c r="N4" s="98">
        <v>2</v>
      </c>
      <c r="O4" s="98"/>
      <c r="P4" s="98"/>
      <c r="Q4" s="98"/>
      <c r="R4" s="98"/>
      <c r="S4" s="98"/>
      <c r="T4" s="43"/>
      <c r="U4" s="43"/>
      <c r="V4" s="43"/>
      <c r="W4" s="43"/>
      <c r="X4" s="43"/>
      <c r="Y4" s="43"/>
      <c r="Z4" s="43"/>
      <c r="AA4" s="43"/>
    </row>
    <row r="5" spans="1:27" ht="27" customHeight="1">
      <c r="A5" s="237"/>
      <c r="B5" s="228"/>
      <c r="C5" s="54">
        <v>2</v>
      </c>
      <c r="D5" s="61" t="s">
        <v>44</v>
      </c>
      <c r="E5" s="46" t="s">
        <v>148</v>
      </c>
      <c r="F5" s="46" t="s">
        <v>17</v>
      </c>
      <c r="G5" s="72">
        <v>58.41</v>
      </c>
      <c r="H5" s="18"/>
      <c r="I5" s="40">
        <f t="shared" si="0"/>
        <v>0</v>
      </c>
      <c r="J5" s="25" t="str">
        <f t="shared" ref="J5:J68" si="1">IF(I5&lt;0,"ATENÇÃO","OK")</f>
        <v>OK</v>
      </c>
      <c r="K5" s="98"/>
      <c r="L5" s="98"/>
      <c r="M5" s="98"/>
      <c r="N5" s="98"/>
      <c r="O5" s="98"/>
      <c r="P5" s="98"/>
      <c r="Q5" s="98"/>
      <c r="R5" s="98"/>
      <c r="S5" s="98"/>
      <c r="T5" s="43"/>
      <c r="U5" s="43"/>
      <c r="V5" s="43"/>
      <c r="W5" s="43"/>
      <c r="X5" s="43"/>
      <c r="Y5" s="43"/>
      <c r="Z5" s="43"/>
      <c r="AA5" s="43"/>
    </row>
    <row r="6" spans="1:27" ht="50.15" customHeight="1">
      <c r="A6" s="237"/>
      <c r="B6" s="224"/>
      <c r="C6" s="54">
        <v>3</v>
      </c>
      <c r="D6" s="61" t="s">
        <v>45</v>
      </c>
      <c r="E6" s="68" t="s">
        <v>149</v>
      </c>
      <c r="F6" s="46" t="s">
        <v>17</v>
      </c>
      <c r="G6" s="72">
        <v>181.86</v>
      </c>
      <c r="H6" s="18"/>
      <c r="I6" s="40">
        <f t="shared" si="0"/>
        <v>0</v>
      </c>
      <c r="J6" s="25" t="str">
        <f t="shared" si="1"/>
        <v>OK</v>
      </c>
      <c r="K6" s="98"/>
      <c r="L6" s="98"/>
      <c r="M6" s="98"/>
      <c r="N6" s="98"/>
      <c r="O6" s="98"/>
      <c r="P6" s="98"/>
      <c r="Q6" s="98"/>
      <c r="R6" s="98"/>
      <c r="S6" s="98"/>
      <c r="T6" s="43"/>
      <c r="U6" s="43"/>
      <c r="V6" s="43"/>
      <c r="W6" s="43"/>
      <c r="X6" s="43"/>
      <c r="Y6" s="43"/>
      <c r="Z6" s="43"/>
      <c r="AA6" s="43"/>
    </row>
    <row r="7" spans="1:27" ht="50.15" customHeight="1">
      <c r="A7" s="48">
        <v>2</v>
      </c>
      <c r="B7" s="55" t="s">
        <v>27</v>
      </c>
      <c r="C7" s="51">
        <v>4</v>
      </c>
      <c r="D7" s="62" t="s">
        <v>46</v>
      </c>
      <c r="E7" s="18"/>
      <c r="F7" s="18" t="s">
        <v>17</v>
      </c>
      <c r="G7" s="73"/>
      <c r="H7" s="18">
        <v>2</v>
      </c>
      <c r="I7" s="40">
        <f t="shared" si="0"/>
        <v>2</v>
      </c>
      <c r="J7" s="25" t="str">
        <f t="shared" si="1"/>
        <v>OK</v>
      </c>
      <c r="K7" s="98"/>
      <c r="L7" s="98"/>
      <c r="M7" s="98"/>
      <c r="N7" s="98"/>
      <c r="O7" s="98"/>
      <c r="P7" s="98"/>
      <c r="Q7" s="98"/>
      <c r="R7" s="98"/>
      <c r="S7" s="98"/>
      <c r="T7" s="43"/>
      <c r="U7" s="43"/>
      <c r="V7" s="43"/>
      <c r="W7" s="43"/>
      <c r="X7" s="43"/>
      <c r="Y7" s="43"/>
      <c r="Z7" s="43"/>
      <c r="AA7" s="43"/>
    </row>
    <row r="8" spans="1:27" ht="50.15" customHeight="1">
      <c r="A8" s="49">
        <v>3</v>
      </c>
      <c r="B8" s="56" t="s">
        <v>28</v>
      </c>
      <c r="C8" s="54">
        <v>5</v>
      </c>
      <c r="D8" s="61" t="s">
        <v>47</v>
      </c>
      <c r="E8" s="46" t="s">
        <v>150</v>
      </c>
      <c r="F8" s="46" t="s">
        <v>17</v>
      </c>
      <c r="G8" s="72">
        <v>30.46</v>
      </c>
      <c r="H8" s="18">
        <v>26</v>
      </c>
      <c r="I8" s="40">
        <f t="shared" si="0"/>
        <v>26</v>
      </c>
      <c r="J8" s="25" t="str">
        <f t="shared" si="1"/>
        <v>OK</v>
      </c>
      <c r="K8" s="98"/>
      <c r="L8" s="98"/>
      <c r="M8" s="98"/>
      <c r="N8" s="98"/>
      <c r="O8" s="98"/>
      <c r="P8" s="98"/>
      <c r="Q8" s="98"/>
      <c r="R8" s="98"/>
      <c r="S8" s="98"/>
      <c r="T8" s="43"/>
      <c r="U8" s="43"/>
      <c r="V8" s="43"/>
      <c r="W8" s="43"/>
      <c r="X8" s="43"/>
      <c r="Y8" s="43"/>
      <c r="Z8" s="43"/>
      <c r="AA8" s="43"/>
    </row>
    <row r="9" spans="1:27" ht="50.15" customHeight="1">
      <c r="A9" s="238">
        <v>4</v>
      </c>
      <c r="B9" s="229" t="s">
        <v>27</v>
      </c>
      <c r="C9" s="51">
        <v>6</v>
      </c>
      <c r="D9" s="62" t="s">
        <v>48</v>
      </c>
      <c r="E9" s="18" t="s">
        <v>151</v>
      </c>
      <c r="F9" s="18" t="s">
        <v>228</v>
      </c>
      <c r="G9" s="73"/>
      <c r="H9" s="18">
        <v>4</v>
      </c>
      <c r="I9" s="40">
        <f t="shared" si="0"/>
        <v>4</v>
      </c>
      <c r="J9" s="25" t="str">
        <f t="shared" si="1"/>
        <v>OK</v>
      </c>
      <c r="K9" s="98"/>
      <c r="L9" s="98"/>
      <c r="M9" s="98"/>
      <c r="N9" s="98"/>
      <c r="O9" s="98"/>
      <c r="P9" s="98"/>
      <c r="Q9" s="98"/>
      <c r="R9" s="98"/>
      <c r="S9" s="98"/>
      <c r="T9" s="43"/>
      <c r="U9" s="43"/>
      <c r="V9" s="43"/>
      <c r="W9" s="43"/>
      <c r="X9" s="43"/>
      <c r="Y9" s="43"/>
      <c r="Z9" s="43"/>
      <c r="AA9" s="43"/>
    </row>
    <row r="10" spans="1:27" ht="50.15" customHeight="1">
      <c r="A10" s="238"/>
      <c r="B10" s="230"/>
      <c r="C10" s="51">
        <v>7</v>
      </c>
      <c r="D10" s="62" t="s">
        <v>48</v>
      </c>
      <c r="E10" s="18" t="s">
        <v>151</v>
      </c>
      <c r="F10" s="18" t="s">
        <v>229</v>
      </c>
      <c r="G10" s="73"/>
      <c r="H10" s="18">
        <v>2</v>
      </c>
      <c r="I10" s="40">
        <f t="shared" si="0"/>
        <v>2</v>
      </c>
      <c r="J10" s="25" t="str">
        <f t="shared" si="1"/>
        <v>OK</v>
      </c>
      <c r="K10" s="98"/>
      <c r="L10" s="98"/>
      <c r="M10" s="98"/>
      <c r="N10" s="98"/>
      <c r="O10" s="98"/>
      <c r="P10" s="98"/>
      <c r="Q10" s="98"/>
      <c r="R10" s="98"/>
      <c r="S10" s="98"/>
      <c r="T10" s="43"/>
      <c r="U10" s="43"/>
      <c r="V10" s="43"/>
      <c r="W10" s="43"/>
      <c r="X10" s="43"/>
      <c r="Y10" s="43"/>
      <c r="Z10" s="43"/>
      <c r="AA10" s="43"/>
    </row>
    <row r="11" spans="1:27" ht="50.15" customHeight="1">
      <c r="A11" s="237">
        <v>5</v>
      </c>
      <c r="B11" s="223" t="s">
        <v>29</v>
      </c>
      <c r="C11" s="54">
        <v>8</v>
      </c>
      <c r="D11" s="61" t="s">
        <v>49</v>
      </c>
      <c r="E11" s="46" t="s">
        <v>152</v>
      </c>
      <c r="F11" s="46" t="s">
        <v>17</v>
      </c>
      <c r="G11" s="72">
        <v>4</v>
      </c>
      <c r="H11" s="18">
        <v>10</v>
      </c>
      <c r="I11" s="40">
        <f t="shared" si="0"/>
        <v>10</v>
      </c>
      <c r="J11" s="25" t="str">
        <f t="shared" si="1"/>
        <v>OK</v>
      </c>
      <c r="K11" s="98"/>
      <c r="L11" s="98"/>
      <c r="M11" s="98"/>
      <c r="N11" s="98"/>
      <c r="O11" s="98"/>
      <c r="P11" s="98"/>
      <c r="Q11" s="98"/>
      <c r="R11" s="98"/>
      <c r="S11" s="98"/>
      <c r="T11" s="43"/>
      <c r="U11" s="43"/>
      <c r="V11" s="43"/>
      <c r="W11" s="43"/>
      <c r="X11" s="43"/>
      <c r="Y11" s="43"/>
      <c r="Z11" s="43"/>
      <c r="AA11" s="43"/>
    </row>
    <row r="12" spans="1:27" ht="50.15" customHeight="1">
      <c r="A12" s="237"/>
      <c r="B12" s="228"/>
      <c r="C12" s="54">
        <v>9</v>
      </c>
      <c r="D12" s="61" t="s">
        <v>49</v>
      </c>
      <c r="E12" s="46" t="s">
        <v>152</v>
      </c>
      <c r="F12" s="46" t="s">
        <v>17</v>
      </c>
      <c r="G12" s="72">
        <v>4</v>
      </c>
      <c r="H12" s="18">
        <v>0</v>
      </c>
      <c r="I12" s="40">
        <f t="shared" si="0"/>
        <v>0</v>
      </c>
      <c r="J12" s="25" t="str">
        <f t="shared" si="1"/>
        <v>OK</v>
      </c>
      <c r="K12" s="98"/>
      <c r="L12" s="98"/>
      <c r="M12" s="98"/>
      <c r="N12" s="98"/>
      <c r="O12" s="98"/>
      <c r="P12" s="98"/>
      <c r="Q12" s="98"/>
      <c r="R12" s="98"/>
      <c r="S12" s="98"/>
      <c r="T12" s="43"/>
      <c r="U12" s="43"/>
      <c r="V12" s="43"/>
      <c r="W12" s="43"/>
      <c r="X12" s="43"/>
      <c r="Y12" s="43"/>
      <c r="Z12" s="43"/>
      <c r="AA12" s="43"/>
    </row>
    <row r="13" spans="1:27" ht="34.5" customHeight="1">
      <c r="A13" s="237"/>
      <c r="B13" s="228"/>
      <c r="C13" s="54">
        <v>10</v>
      </c>
      <c r="D13" s="61" t="s">
        <v>49</v>
      </c>
      <c r="E13" s="46" t="s">
        <v>152</v>
      </c>
      <c r="F13" s="46" t="s">
        <v>17</v>
      </c>
      <c r="G13" s="72">
        <v>4</v>
      </c>
      <c r="H13" s="18">
        <v>8</v>
      </c>
      <c r="I13" s="40">
        <f t="shared" si="0"/>
        <v>8</v>
      </c>
      <c r="J13" s="25" t="str">
        <f t="shared" si="1"/>
        <v>OK</v>
      </c>
      <c r="K13" s="98"/>
      <c r="L13" s="98"/>
      <c r="M13" s="98"/>
      <c r="N13" s="98"/>
      <c r="O13" s="98"/>
      <c r="P13" s="98"/>
      <c r="Q13" s="98"/>
      <c r="R13" s="98"/>
      <c r="S13" s="98"/>
      <c r="T13" s="43"/>
      <c r="U13" s="43"/>
      <c r="V13" s="43"/>
      <c r="W13" s="43"/>
      <c r="X13" s="43"/>
      <c r="Y13" s="43"/>
      <c r="Z13" s="43"/>
      <c r="AA13" s="43"/>
    </row>
    <row r="14" spans="1:27" ht="39.75" customHeight="1">
      <c r="A14" s="237"/>
      <c r="B14" s="228"/>
      <c r="C14" s="54">
        <v>11</v>
      </c>
      <c r="D14" s="61" t="s">
        <v>49</v>
      </c>
      <c r="E14" s="46" t="s">
        <v>152</v>
      </c>
      <c r="F14" s="46" t="s">
        <v>17</v>
      </c>
      <c r="G14" s="72">
        <v>6</v>
      </c>
      <c r="H14" s="18">
        <v>5</v>
      </c>
      <c r="I14" s="40">
        <f t="shared" si="0"/>
        <v>5</v>
      </c>
      <c r="J14" s="25" t="str">
        <f t="shared" si="1"/>
        <v>OK</v>
      </c>
      <c r="K14" s="98"/>
      <c r="L14" s="98"/>
      <c r="M14" s="98"/>
      <c r="N14" s="98"/>
      <c r="O14" s="98"/>
      <c r="P14" s="98"/>
      <c r="Q14" s="98"/>
      <c r="R14" s="98"/>
      <c r="S14" s="98"/>
      <c r="T14" s="43"/>
      <c r="U14" s="43"/>
      <c r="V14" s="43"/>
      <c r="W14" s="43"/>
      <c r="X14" s="43"/>
      <c r="Y14" s="43"/>
      <c r="Z14" s="43"/>
      <c r="AA14" s="43"/>
    </row>
    <row r="15" spans="1:27" ht="50.15" customHeight="1">
      <c r="A15" s="237"/>
      <c r="B15" s="228"/>
      <c r="C15" s="54">
        <v>12</v>
      </c>
      <c r="D15" s="46" t="s">
        <v>50</v>
      </c>
      <c r="E15" s="46" t="s">
        <v>153</v>
      </c>
      <c r="F15" s="46" t="s">
        <v>17</v>
      </c>
      <c r="G15" s="72">
        <v>8</v>
      </c>
      <c r="H15" s="18">
        <f>25-6</f>
        <v>19</v>
      </c>
      <c r="I15" s="40">
        <f t="shared" si="0"/>
        <v>19</v>
      </c>
      <c r="J15" s="25" t="str">
        <f t="shared" si="1"/>
        <v>OK</v>
      </c>
      <c r="K15" s="98"/>
      <c r="L15" s="98"/>
      <c r="M15" s="98"/>
      <c r="N15" s="98"/>
      <c r="O15" s="98"/>
      <c r="P15" s="98"/>
      <c r="Q15" s="98"/>
      <c r="R15" s="98"/>
      <c r="S15" s="98"/>
      <c r="T15" s="43"/>
      <c r="U15" s="43"/>
      <c r="V15" s="43"/>
      <c r="W15" s="43"/>
      <c r="X15" s="43"/>
      <c r="Y15" s="43"/>
      <c r="Z15" s="43"/>
      <c r="AA15" s="43"/>
    </row>
    <row r="16" spans="1:27" ht="50.15" customHeight="1">
      <c r="A16" s="237"/>
      <c r="B16" s="228"/>
      <c r="C16" s="54">
        <v>13</v>
      </c>
      <c r="D16" s="46" t="s">
        <v>50</v>
      </c>
      <c r="E16" s="46" t="s">
        <v>153</v>
      </c>
      <c r="F16" s="46" t="s">
        <v>17</v>
      </c>
      <c r="G16" s="72">
        <v>8</v>
      </c>
      <c r="H16" s="18"/>
      <c r="I16" s="40">
        <f t="shared" si="0"/>
        <v>0</v>
      </c>
      <c r="J16" s="25" t="str">
        <f t="shared" si="1"/>
        <v>OK</v>
      </c>
      <c r="K16" s="98"/>
      <c r="L16" s="98"/>
      <c r="M16" s="98"/>
      <c r="N16" s="98"/>
      <c r="O16" s="98"/>
      <c r="P16" s="98"/>
      <c r="Q16" s="98"/>
      <c r="R16" s="98"/>
      <c r="S16" s="98"/>
      <c r="T16" s="43"/>
      <c r="U16" s="43"/>
      <c r="V16" s="43"/>
      <c r="W16" s="43"/>
      <c r="X16" s="43"/>
      <c r="Y16" s="43"/>
      <c r="Z16" s="43"/>
      <c r="AA16" s="43"/>
    </row>
    <row r="17" spans="1:27" ht="50.15" customHeight="1">
      <c r="A17" s="237"/>
      <c r="B17" s="224"/>
      <c r="C17" s="54">
        <v>14</v>
      </c>
      <c r="D17" s="46" t="s">
        <v>51</v>
      </c>
      <c r="E17" s="46" t="s">
        <v>154</v>
      </c>
      <c r="F17" s="46" t="s">
        <v>17</v>
      </c>
      <c r="G17" s="72">
        <v>14</v>
      </c>
      <c r="H17" s="18">
        <v>7</v>
      </c>
      <c r="I17" s="40">
        <f t="shared" si="0"/>
        <v>7</v>
      </c>
      <c r="J17" s="25" t="str">
        <f t="shared" si="1"/>
        <v>OK</v>
      </c>
      <c r="K17" s="98"/>
      <c r="L17" s="98"/>
      <c r="M17" s="98"/>
      <c r="N17" s="98"/>
      <c r="O17" s="98"/>
      <c r="P17" s="98"/>
      <c r="Q17" s="98"/>
      <c r="R17" s="98"/>
      <c r="S17" s="98"/>
      <c r="T17" s="43"/>
      <c r="U17" s="43"/>
      <c r="V17" s="43"/>
      <c r="W17" s="43"/>
      <c r="X17" s="43"/>
      <c r="Y17" s="43"/>
      <c r="Z17" s="43"/>
      <c r="AA17" s="43"/>
    </row>
    <row r="18" spans="1:27" ht="43.5">
      <c r="A18" s="48">
        <v>6</v>
      </c>
      <c r="B18" s="57" t="s">
        <v>27</v>
      </c>
      <c r="C18" s="51">
        <v>15</v>
      </c>
      <c r="D18" s="62" t="s">
        <v>52</v>
      </c>
      <c r="E18" s="69"/>
      <c r="F18" s="18" t="s">
        <v>17</v>
      </c>
      <c r="G18" s="73"/>
      <c r="H18" s="18"/>
      <c r="I18" s="40">
        <f t="shared" si="0"/>
        <v>0</v>
      </c>
      <c r="J18" s="25" t="str">
        <f t="shared" si="1"/>
        <v>OK</v>
      </c>
      <c r="K18" s="98"/>
      <c r="L18" s="98"/>
      <c r="M18" s="98"/>
      <c r="N18" s="98"/>
      <c r="O18" s="98"/>
      <c r="P18" s="98"/>
      <c r="Q18" s="98"/>
      <c r="R18" s="98"/>
      <c r="S18" s="98"/>
      <c r="T18" s="43"/>
      <c r="U18" s="43"/>
      <c r="V18" s="43"/>
      <c r="W18" s="43"/>
      <c r="X18" s="43"/>
      <c r="Y18" s="43"/>
      <c r="Z18" s="43"/>
      <c r="AA18" s="43"/>
    </row>
    <row r="19" spans="1:27" ht="50.15" customHeight="1">
      <c r="A19" s="237">
        <v>7</v>
      </c>
      <c r="B19" s="223" t="s">
        <v>26</v>
      </c>
      <c r="C19" s="54">
        <v>16</v>
      </c>
      <c r="D19" s="46" t="s">
        <v>53</v>
      </c>
      <c r="E19" s="46" t="s">
        <v>155</v>
      </c>
      <c r="F19" s="46" t="s">
        <v>17</v>
      </c>
      <c r="G19" s="72">
        <v>30.24</v>
      </c>
      <c r="H19" s="18"/>
      <c r="I19" s="40">
        <f t="shared" si="0"/>
        <v>0</v>
      </c>
      <c r="J19" s="25" t="str">
        <f t="shared" si="1"/>
        <v>OK</v>
      </c>
      <c r="K19" s="98"/>
      <c r="L19" s="98"/>
      <c r="M19" s="98"/>
      <c r="N19" s="98"/>
      <c r="O19" s="98"/>
      <c r="P19" s="98"/>
      <c r="Q19" s="98"/>
      <c r="R19" s="98"/>
      <c r="S19" s="98"/>
      <c r="T19" s="43"/>
      <c r="U19" s="43"/>
      <c r="V19" s="43"/>
      <c r="W19" s="43"/>
      <c r="X19" s="43"/>
      <c r="Y19" s="43"/>
      <c r="Z19" s="43"/>
      <c r="AA19" s="43"/>
    </row>
    <row r="20" spans="1:27" ht="50.15" customHeight="1">
      <c r="A20" s="237"/>
      <c r="B20" s="228"/>
      <c r="C20" s="54">
        <v>17</v>
      </c>
      <c r="D20" s="61" t="s">
        <v>54</v>
      </c>
      <c r="E20" s="46" t="s">
        <v>156</v>
      </c>
      <c r="F20" s="46" t="s">
        <v>17</v>
      </c>
      <c r="G20" s="72">
        <v>88.38</v>
      </c>
      <c r="H20" s="18"/>
      <c r="I20" s="40">
        <f t="shared" si="0"/>
        <v>0</v>
      </c>
      <c r="J20" s="25" t="str">
        <f t="shared" si="1"/>
        <v>OK</v>
      </c>
      <c r="K20" s="98"/>
      <c r="L20" s="98"/>
      <c r="M20" s="98"/>
      <c r="N20" s="98"/>
      <c r="O20" s="98"/>
      <c r="P20" s="98"/>
      <c r="Q20" s="98"/>
      <c r="R20" s="98"/>
      <c r="S20" s="98"/>
      <c r="T20" s="43"/>
      <c r="U20" s="43"/>
      <c r="V20" s="43"/>
      <c r="W20" s="43"/>
      <c r="X20" s="43"/>
      <c r="Y20" s="43"/>
      <c r="Z20" s="43"/>
      <c r="AA20" s="43"/>
    </row>
    <row r="21" spans="1:27" ht="50.15" customHeight="1">
      <c r="A21" s="237"/>
      <c r="B21" s="224"/>
      <c r="C21" s="54">
        <v>18</v>
      </c>
      <c r="D21" s="61" t="s">
        <v>55</v>
      </c>
      <c r="E21" s="68" t="s">
        <v>157</v>
      </c>
      <c r="F21" s="46" t="s">
        <v>17</v>
      </c>
      <c r="G21" s="72">
        <v>159.52000000000001</v>
      </c>
      <c r="H21" s="18">
        <v>2</v>
      </c>
      <c r="I21" s="40">
        <f t="shared" si="0"/>
        <v>0</v>
      </c>
      <c r="J21" s="25" t="str">
        <f t="shared" si="1"/>
        <v>OK</v>
      </c>
      <c r="K21" s="98"/>
      <c r="L21" s="98"/>
      <c r="M21" s="98"/>
      <c r="N21" s="98">
        <v>2</v>
      </c>
      <c r="O21" s="98"/>
      <c r="P21" s="98"/>
      <c r="Q21" s="98"/>
      <c r="R21" s="98"/>
      <c r="S21" s="98"/>
      <c r="T21" s="43"/>
      <c r="U21" s="43"/>
      <c r="V21" s="43"/>
      <c r="W21" s="43"/>
      <c r="X21" s="43"/>
      <c r="Y21" s="43"/>
      <c r="Z21" s="43"/>
      <c r="AA21" s="43"/>
    </row>
    <row r="22" spans="1:27" ht="56.25" customHeight="1">
      <c r="A22" s="239">
        <v>8</v>
      </c>
      <c r="B22" s="225" t="s">
        <v>30</v>
      </c>
      <c r="C22" s="53">
        <v>19</v>
      </c>
      <c r="D22" s="35" t="s">
        <v>56</v>
      </c>
      <c r="E22" s="47" t="s">
        <v>158</v>
      </c>
      <c r="F22" s="63" t="s">
        <v>17</v>
      </c>
      <c r="G22" s="74">
        <v>32.39</v>
      </c>
      <c r="H22" s="18">
        <v>16</v>
      </c>
      <c r="I22" s="40">
        <f t="shared" si="0"/>
        <v>6</v>
      </c>
      <c r="J22" s="25" t="str">
        <f t="shared" si="1"/>
        <v>OK</v>
      </c>
      <c r="K22" s="98"/>
      <c r="L22" s="98"/>
      <c r="M22" s="98">
        <v>10</v>
      </c>
      <c r="N22" s="98"/>
      <c r="O22" s="98"/>
      <c r="P22" s="98"/>
      <c r="Q22" s="98"/>
      <c r="R22" s="98"/>
      <c r="S22" s="98"/>
      <c r="T22" s="43"/>
      <c r="U22" s="43"/>
      <c r="V22" s="43"/>
      <c r="W22" s="43"/>
      <c r="X22" s="43"/>
      <c r="Y22" s="43"/>
      <c r="Z22" s="43"/>
      <c r="AA22" s="43"/>
    </row>
    <row r="23" spans="1:27" ht="50.15" customHeight="1">
      <c r="A23" s="239"/>
      <c r="B23" s="226"/>
      <c r="C23" s="53">
        <v>20</v>
      </c>
      <c r="D23" s="35" t="s">
        <v>57</v>
      </c>
      <c r="E23" s="47" t="s">
        <v>159</v>
      </c>
      <c r="F23" s="47" t="s">
        <v>230</v>
      </c>
      <c r="G23" s="74">
        <v>199.81</v>
      </c>
      <c r="H23" s="18">
        <v>11</v>
      </c>
      <c r="I23" s="40">
        <f t="shared" si="0"/>
        <v>9</v>
      </c>
      <c r="J23" s="25" t="str">
        <f t="shared" si="1"/>
        <v>OK</v>
      </c>
      <c r="K23" s="98"/>
      <c r="L23" s="98"/>
      <c r="M23" s="98">
        <v>2</v>
      </c>
      <c r="N23" s="98"/>
      <c r="O23" s="98"/>
      <c r="P23" s="98"/>
      <c r="Q23" s="98"/>
      <c r="R23" s="98"/>
      <c r="S23" s="98"/>
      <c r="T23" s="43"/>
      <c r="U23" s="43"/>
      <c r="V23" s="43"/>
      <c r="W23" s="43"/>
      <c r="X23" s="43"/>
      <c r="Y23" s="43"/>
      <c r="Z23" s="43"/>
      <c r="AA23" s="43"/>
    </row>
    <row r="24" spans="1:27" ht="50.15" customHeight="1">
      <c r="A24" s="239"/>
      <c r="B24" s="227"/>
      <c r="C24" s="53">
        <v>21</v>
      </c>
      <c r="D24" s="35" t="s">
        <v>58</v>
      </c>
      <c r="E24" s="47" t="s">
        <v>160</v>
      </c>
      <c r="F24" s="47" t="s">
        <v>231</v>
      </c>
      <c r="G24" s="74">
        <v>310.83999999999997</v>
      </c>
      <c r="H24" s="18">
        <v>12</v>
      </c>
      <c r="I24" s="40">
        <f t="shared" si="0"/>
        <v>10</v>
      </c>
      <c r="J24" s="25" t="str">
        <f t="shared" si="1"/>
        <v>OK</v>
      </c>
      <c r="K24" s="98"/>
      <c r="L24" s="98"/>
      <c r="M24" s="98">
        <v>2</v>
      </c>
      <c r="N24" s="98"/>
      <c r="O24" s="98"/>
      <c r="P24" s="98"/>
      <c r="Q24" s="98"/>
      <c r="R24" s="98"/>
      <c r="S24" s="98"/>
      <c r="T24" s="43"/>
      <c r="U24" s="43"/>
      <c r="V24" s="43"/>
      <c r="W24" s="43"/>
      <c r="X24" s="43"/>
      <c r="Y24" s="43"/>
      <c r="Z24" s="43"/>
      <c r="AA24" s="43"/>
    </row>
    <row r="25" spans="1:27" ht="50.15" customHeight="1">
      <c r="A25" s="237">
        <v>9</v>
      </c>
      <c r="B25" s="223" t="s">
        <v>30</v>
      </c>
      <c r="C25" s="54">
        <v>22</v>
      </c>
      <c r="D25" s="46" t="s">
        <v>59</v>
      </c>
      <c r="E25" s="46" t="s">
        <v>161</v>
      </c>
      <c r="F25" s="46" t="s">
        <v>17</v>
      </c>
      <c r="G25" s="72">
        <v>2.25</v>
      </c>
      <c r="H25" s="18"/>
      <c r="I25" s="40">
        <f t="shared" si="0"/>
        <v>0</v>
      </c>
      <c r="J25" s="25" t="str">
        <f t="shared" si="1"/>
        <v>OK</v>
      </c>
      <c r="K25" s="98"/>
      <c r="L25" s="98"/>
      <c r="M25" s="98"/>
      <c r="N25" s="98"/>
      <c r="O25" s="98"/>
      <c r="P25" s="98"/>
      <c r="Q25" s="98"/>
      <c r="R25" s="98"/>
      <c r="S25" s="98"/>
      <c r="T25" s="43"/>
      <c r="U25" s="43"/>
      <c r="V25" s="43"/>
      <c r="W25" s="43"/>
      <c r="X25" s="43"/>
      <c r="Y25" s="43"/>
      <c r="Z25" s="43"/>
      <c r="AA25" s="43"/>
    </row>
    <row r="26" spans="1:27" ht="87">
      <c r="A26" s="237"/>
      <c r="B26" s="228"/>
      <c r="C26" s="54">
        <v>23</v>
      </c>
      <c r="D26" s="46" t="s">
        <v>59</v>
      </c>
      <c r="E26" s="46" t="s">
        <v>162</v>
      </c>
      <c r="F26" s="46" t="s">
        <v>17</v>
      </c>
      <c r="G26" s="72">
        <v>1.68</v>
      </c>
      <c r="H26" s="18">
        <v>50</v>
      </c>
      <c r="I26" s="40">
        <f t="shared" si="0"/>
        <v>0</v>
      </c>
      <c r="J26" s="25" t="str">
        <f t="shared" si="1"/>
        <v>OK</v>
      </c>
      <c r="K26" s="98"/>
      <c r="L26" s="98"/>
      <c r="M26" s="98">
        <v>50</v>
      </c>
      <c r="N26" s="98"/>
      <c r="O26" s="98"/>
      <c r="P26" s="98"/>
      <c r="Q26" s="98"/>
      <c r="R26" s="98"/>
      <c r="S26" s="98"/>
      <c r="T26" s="43"/>
      <c r="U26" s="43"/>
      <c r="V26" s="43"/>
      <c r="W26" s="43"/>
      <c r="X26" s="43"/>
      <c r="Y26" s="43"/>
      <c r="Z26" s="43"/>
      <c r="AA26" s="43"/>
    </row>
    <row r="27" spans="1:27" ht="87">
      <c r="A27" s="237"/>
      <c r="B27" s="228"/>
      <c r="C27" s="54">
        <v>24</v>
      </c>
      <c r="D27" s="46" t="s">
        <v>60</v>
      </c>
      <c r="E27" s="46" t="s">
        <v>163</v>
      </c>
      <c r="F27" s="46" t="s">
        <v>17</v>
      </c>
      <c r="G27" s="72">
        <v>2.4900000000000002</v>
      </c>
      <c r="H27" s="18">
        <v>30</v>
      </c>
      <c r="I27" s="40">
        <f t="shared" si="0"/>
        <v>0</v>
      </c>
      <c r="J27" s="25" t="str">
        <f t="shared" si="1"/>
        <v>OK</v>
      </c>
      <c r="K27" s="98"/>
      <c r="L27" s="98"/>
      <c r="M27" s="98">
        <v>30</v>
      </c>
      <c r="N27" s="98"/>
      <c r="O27" s="98"/>
      <c r="P27" s="98"/>
      <c r="Q27" s="98"/>
      <c r="R27" s="98"/>
      <c r="S27" s="98"/>
      <c r="T27" s="43"/>
      <c r="U27" s="43"/>
      <c r="V27" s="43"/>
      <c r="W27" s="43"/>
      <c r="X27" s="43"/>
      <c r="Y27" s="43"/>
      <c r="Z27" s="43"/>
      <c r="AA27" s="43"/>
    </row>
    <row r="28" spans="1:27" ht="87">
      <c r="A28" s="237"/>
      <c r="B28" s="228"/>
      <c r="C28" s="54">
        <v>25</v>
      </c>
      <c r="D28" s="46" t="s">
        <v>60</v>
      </c>
      <c r="E28" s="46" t="s">
        <v>164</v>
      </c>
      <c r="F28" s="46" t="s">
        <v>17</v>
      </c>
      <c r="G28" s="72">
        <v>1.57</v>
      </c>
      <c r="H28" s="18">
        <v>1500</v>
      </c>
      <c r="I28" s="40">
        <f t="shared" si="0"/>
        <v>988</v>
      </c>
      <c r="J28" s="25" t="str">
        <f t="shared" si="1"/>
        <v>OK</v>
      </c>
      <c r="K28" s="98"/>
      <c r="L28" s="98"/>
      <c r="M28" s="98">
        <v>500</v>
      </c>
      <c r="N28" s="98"/>
      <c r="O28" s="98"/>
      <c r="P28" s="98">
        <v>12</v>
      </c>
      <c r="Q28" s="98"/>
      <c r="R28" s="98"/>
      <c r="S28" s="98"/>
      <c r="T28" s="43"/>
      <c r="U28" s="43"/>
      <c r="V28" s="43"/>
      <c r="W28" s="43"/>
      <c r="X28" s="43"/>
      <c r="Y28" s="43"/>
      <c r="Z28" s="43"/>
      <c r="AA28" s="43"/>
    </row>
    <row r="29" spans="1:27" ht="130.5">
      <c r="A29" s="237"/>
      <c r="B29" s="228"/>
      <c r="C29" s="54">
        <v>26</v>
      </c>
      <c r="D29" s="46" t="s">
        <v>61</v>
      </c>
      <c r="E29" s="68" t="s">
        <v>165</v>
      </c>
      <c r="F29" s="46" t="s">
        <v>17</v>
      </c>
      <c r="G29" s="72">
        <v>5.37</v>
      </c>
      <c r="H29" s="18"/>
      <c r="I29" s="40">
        <f t="shared" si="0"/>
        <v>0</v>
      </c>
      <c r="J29" s="25" t="str">
        <f t="shared" si="1"/>
        <v>OK</v>
      </c>
      <c r="K29" s="98"/>
      <c r="L29" s="98"/>
      <c r="M29" s="98"/>
      <c r="N29" s="98"/>
      <c r="O29" s="98"/>
      <c r="P29" s="98"/>
      <c r="Q29" s="98"/>
      <c r="R29" s="98"/>
      <c r="S29" s="98"/>
      <c r="T29" s="43"/>
      <c r="U29" s="43"/>
      <c r="V29" s="43"/>
      <c r="W29" s="43"/>
      <c r="X29" s="43"/>
      <c r="Y29" s="43"/>
      <c r="Z29" s="43"/>
      <c r="AA29" s="43"/>
    </row>
    <row r="30" spans="1:27" ht="116">
      <c r="A30" s="237"/>
      <c r="B30" s="228"/>
      <c r="C30" s="54">
        <v>27</v>
      </c>
      <c r="D30" s="46" t="s">
        <v>61</v>
      </c>
      <c r="E30" s="68" t="s">
        <v>166</v>
      </c>
      <c r="F30" s="46" t="s">
        <v>17</v>
      </c>
      <c r="G30" s="72">
        <v>2.6</v>
      </c>
      <c r="H30" s="18"/>
      <c r="I30" s="40">
        <f t="shared" si="0"/>
        <v>0</v>
      </c>
      <c r="J30" s="25" t="str">
        <f t="shared" si="1"/>
        <v>OK</v>
      </c>
      <c r="K30" s="98"/>
      <c r="L30" s="98"/>
      <c r="M30" s="98"/>
      <c r="N30" s="98"/>
      <c r="O30" s="98"/>
      <c r="P30" s="98"/>
      <c r="Q30" s="98"/>
      <c r="R30" s="98"/>
      <c r="S30" s="98"/>
      <c r="T30" s="43"/>
      <c r="U30" s="43"/>
      <c r="V30" s="43"/>
      <c r="W30" s="43"/>
      <c r="X30" s="43"/>
      <c r="Y30" s="43"/>
      <c r="Z30" s="43"/>
      <c r="AA30" s="43"/>
    </row>
    <row r="31" spans="1:27" ht="43.5">
      <c r="A31" s="237"/>
      <c r="B31" s="228"/>
      <c r="C31" s="54">
        <v>28</v>
      </c>
      <c r="D31" s="46" t="s">
        <v>62</v>
      </c>
      <c r="E31" s="68" t="s">
        <v>167</v>
      </c>
      <c r="F31" s="46" t="s">
        <v>232</v>
      </c>
      <c r="G31" s="72">
        <v>15.99</v>
      </c>
      <c r="H31" s="18">
        <v>1</v>
      </c>
      <c r="I31" s="40">
        <f t="shared" si="0"/>
        <v>0</v>
      </c>
      <c r="J31" s="25" t="str">
        <f t="shared" si="1"/>
        <v>OK</v>
      </c>
      <c r="K31" s="98"/>
      <c r="L31" s="98"/>
      <c r="M31" s="98">
        <v>1</v>
      </c>
      <c r="N31" s="98"/>
      <c r="O31" s="98"/>
      <c r="P31" s="98"/>
      <c r="Q31" s="98"/>
      <c r="R31" s="98"/>
      <c r="S31" s="98"/>
      <c r="T31" s="43"/>
      <c r="U31" s="43"/>
      <c r="V31" s="43"/>
      <c r="W31" s="43"/>
      <c r="X31" s="43"/>
      <c r="Y31" s="43"/>
      <c r="Z31" s="43"/>
      <c r="AA31" s="43"/>
    </row>
    <row r="32" spans="1:27" ht="87">
      <c r="A32" s="237"/>
      <c r="B32" s="224"/>
      <c r="C32" s="54">
        <v>29</v>
      </c>
      <c r="D32" s="46" t="s">
        <v>63</v>
      </c>
      <c r="E32" s="46" t="s">
        <v>168</v>
      </c>
      <c r="F32" s="46" t="s">
        <v>17</v>
      </c>
      <c r="G32" s="72">
        <v>4.9000000000000004</v>
      </c>
      <c r="H32" s="18"/>
      <c r="I32" s="40">
        <f t="shared" si="0"/>
        <v>0</v>
      </c>
      <c r="J32" s="25" t="str">
        <f t="shared" si="1"/>
        <v>OK</v>
      </c>
      <c r="K32" s="98"/>
      <c r="L32" s="98"/>
      <c r="M32" s="98"/>
      <c r="N32" s="98"/>
      <c r="O32" s="98"/>
      <c r="P32" s="98"/>
      <c r="Q32" s="98"/>
      <c r="R32" s="98"/>
      <c r="S32" s="98"/>
      <c r="T32" s="43"/>
      <c r="U32" s="43"/>
      <c r="V32" s="43"/>
      <c r="W32" s="43"/>
      <c r="X32" s="43"/>
      <c r="Y32" s="43"/>
      <c r="Z32" s="43"/>
      <c r="AA32" s="43"/>
    </row>
    <row r="33" spans="1:27" ht="92.5">
      <c r="A33" s="50">
        <v>10</v>
      </c>
      <c r="B33" s="58" t="s">
        <v>31</v>
      </c>
      <c r="C33" s="53">
        <v>30</v>
      </c>
      <c r="D33" s="47" t="s">
        <v>62</v>
      </c>
      <c r="E33" s="70" t="s">
        <v>169</v>
      </c>
      <c r="F33" s="47" t="s">
        <v>232</v>
      </c>
      <c r="G33" s="74">
        <v>5.64</v>
      </c>
      <c r="H33" s="18">
        <v>81</v>
      </c>
      <c r="I33" s="40">
        <f t="shared" si="0"/>
        <v>81</v>
      </c>
      <c r="J33" s="25" t="str">
        <f t="shared" si="1"/>
        <v>OK</v>
      </c>
      <c r="K33" s="98"/>
      <c r="L33" s="98"/>
      <c r="M33" s="98"/>
      <c r="N33" s="98"/>
      <c r="O33" s="98"/>
      <c r="P33" s="98"/>
      <c r="Q33" s="98"/>
      <c r="R33" s="98"/>
      <c r="S33" s="98"/>
      <c r="T33" s="43"/>
      <c r="U33" s="43"/>
      <c r="V33" s="43"/>
      <c r="W33" s="43"/>
      <c r="X33" s="43"/>
      <c r="Y33" s="43"/>
      <c r="Z33" s="43"/>
      <c r="AA33" s="43"/>
    </row>
    <row r="34" spans="1:27" ht="43.5">
      <c r="A34" s="238">
        <v>11</v>
      </c>
      <c r="B34" s="229" t="s">
        <v>27</v>
      </c>
      <c r="C34" s="51">
        <v>31</v>
      </c>
      <c r="D34" s="18" t="s">
        <v>64</v>
      </c>
      <c r="E34" s="18"/>
      <c r="F34" s="18" t="s">
        <v>17</v>
      </c>
      <c r="G34" s="73"/>
      <c r="H34" s="18"/>
      <c r="I34" s="40">
        <f t="shared" si="0"/>
        <v>0</v>
      </c>
      <c r="J34" s="25" t="str">
        <f t="shared" si="1"/>
        <v>OK</v>
      </c>
      <c r="K34" s="98"/>
      <c r="L34" s="98"/>
      <c r="M34" s="98"/>
      <c r="N34" s="98"/>
      <c r="O34" s="98"/>
      <c r="P34" s="98"/>
      <c r="Q34" s="98"/>
      <c r="R34" s="98"/>
      <c r="S34" s="98"/>
      <c r="T34" s="43"/>
      <c r="U34" s="43"/>
      <c r="V34" s="43"/>
      <c r="W34" s="43"/>
      <c r="X34" s="43"/>
      <c r="Y34" s="43"/>
      <c r="Z34" s="43"/>
      <c r="AA34" s="43"/>
    </row>
    <row r="35" spans="1:27" ht="23.5">
      <c r="A35" s="238"/>
      <c r="B35" s="236"/>
      <c r="C35" s="51">
        <v>32</v>
      </c>
      <c r="D35" s="18"/>
      <c r="E35" s="69"/>
      <c r="F35" s="18" t="s">
        <v>17</v>
      </c>
      <c r="G35" s="73"/>
      <c r="H35" s="18">
        <v>5</v>
      </c>
      <c r="I35" s="40">
        <f t="shared" si="0"/>
        <v>5</v>
      </c>
      <c r="J35" s="25" t="str">
        <f t="shared" si="1"/>
        <v>OK</v>
      </c>
      <c r="K35" s="98"/>
      <c r="L35" s="98"/>
      <c r="M35" s="98"/>
      <c r="N35" s="98"/>
      <c r="O35" s="98"/>
      <c r="P35" s="98"/>
      <c r="Q35" s="98"/>
      <c r="R35" s="98"/>
      <c r="S35" s="98"/>
      <c r="T35" s="43"/>
      <c r="U35" s="43"/>
      <c r="V35" s="43"/>
      <c r="W35" s="43"/>
      <c r="X35" s="43"/>
      <c r="Y35" s="43"/>
      <c r="Z35" s="43"/>
      <c r="AA35" s="43"/>
    </row>
    <row r="36" spans="1:27" ht="58">
      <c r="A36" s="238"/>
      <c r="B36" s="236"/>
      <c r="C36" s="51">
        <v>33</v>
      </c>
      <c r="D36" s="62" t="s">
        <v>65</v>
      </c>
      <c r="E36" s="69"/>
      <c r="F36" s="18" t="s">
        <v>233</v>
      </c>
      <c r="G36" s="73"/>
      <c r="H36" s="18"/>
      <c r="I36" s="40">
        <f t="shared" ref="I36:I67" si="2">H36-(SUM(K36:AA36))</f>
        <v>0</v>
      </c>
      <c r="J36" s="25" t="str">
        <f t="shared" si="1"/>
        <v>OK</v>
      </c>
      <c r="K36" s="98"/>
      <c r="L36" s="98"/>
      <c r="M36" s="98"/>
      <c r="N36" s="98"/>
      <c r="O36" s="98"/>
      <c r="P36" s="98"/>
      <c r="Q36" s="98"/>
      <c r="R36" s="98"/>
      <c r="S36" s="98"/>
      <c r="T36" s="43"/>
      <c r="U36" s="43"/>
      <c r="V36" s="43"/>
      <c r="W36" s="43"/>
      <c r="X36" s="43"/>
      <c r="Y36" s="43"/>
      <c r="Z36" s="43"/>
      <c r="AA36" s="43"/>
    </row>
    <row r="37" spans="1:27" ht="58">
      <c r="A37" s="238"/>
      <c r="B37" s="236"/>
      <c r="C37" s="51">
        <v>34</v>
      </c>
      <c r="D37" s="62" t="s">
        <v>65</v>
      </c>
      <c r="E37" s="69"/>
      <c r="F37" s="18" t="s">
        <v>233</v>
      </c>
      <c r="G37" s="73"/>
      <c r="H37" s="18"/>
      <c r="I37" s="40">
        <f t="shared" si="2"/>
        <v>0</v>
      </c>
      <c r="J37" s="25" t="str">
        <f t="shared" si="1"/>
        <v>OK</v>
      </c>
      <c r="K37" s="98"/>
      <c r="L37" s="98"/>
      <c r="M37" s="98"/>
      <c r="N37" s="98"/>
      <c r="O37" s="98"/>
      <c r="P37" s="98"/>
      <c r="Q37" s="98"/>
      <c r="R37" s="98"/>
      <c r="S37" s="98"/>
      <c r="T37" s="43"/>
      <c r="U37" s="43"/>
      <c r="V37" s="43"/>
      <c r="W37" s="43"/>
      <c r="X37" s="43"/>
      <c r="Y37" s="43"/>
      <c r="Z37" s="43"/>
      <c r="AA37" s="43"/>
    </row>
    <row r="38" spans="1:27" ht="43.5">
      <c r="A38" s="238"/>
      <c r="B38" s="236"/>
      <c r="C38" s="51">
        <v>35</v>
      </c>
      <c r="D38" s="62" t="s">
        <v>65</v>
      </c>
      <c r="E38" s="69"/>
      <c r="F38" s="18" t="s">
        <v>234</v>
      </c>
      <c r="G38" s="73"/>
      <c r="H38" s="18"/>
      <c r="I38" s="40">
        <f t="shared" si="2"/>
        <v>0</v>
      </c>
      <c r="J38" s="25" t="str">
        <f t="shared" si="1"/>
        <v>OK</v>
      </c>
      <c r="K38" s="98"/>
      <c r="L38" s="98"/>
      <c r="M38" s="98"/>
      <c r="N38" s="98"/>
      <c r="O38" s="98"/>
      <c r="P38" s="98"/>
      <c r="Q38" s="98"/>
      <c r="R38" s="98"/>
      <c r="S38" s="98"/>
      <c r="T38" s="43"/>
      <c r="U38" s="43"/>
      <c r="V38" s="43"/>
      <c r="W38" s="43"/>
      <c r="X38" s="43"/>
      <c r="Y38" s="43"/>
      <c r="Z38" s="43"/>
      <c r="AA38" s="43"/>
    </row>
    <row r="39" spans="1:27" ht="43.5">
      <c r="A39" s="238"/>
      <c r="B39" s="236"/>
      <c r="C39" s="51">
        <v>36</v>
      </c>
      <c r="D39" s="62" t="s">
        <v>66</v>
      </c>
      <c r="E39" s="18"/>
      <c r="F39" s="18" t="s">
        <v>234</v>
      </c>
      <c r="G39" s="73"/>
      <c r="H39" s="18">
        <v>3</v>
      </c>
      <c r="I39" s="40">
        <f t="shared" si="2"/>
        <v>3</v>
      </c>
      <c r="J39" s="25" t="str">
        <f t="shared" si="1"/>
        <v>OK</v>
      </c>
      <c r="K39" s="98"/>
      <c r="L39" s="98"/>
      <c r="M39" s="98"/>
      <c r="N39" s="98"/>
      <c r="O39" s="98"/>
      <c r="P39" s="98"/>
      <c r="Q39" s="98"/>
      <c r="R39" s="98"/>
      <c r="S39" s="98"/>
      <c r="T39" s="43"/>
      <c r="U39" s="43"/>
      <c r="V39" s="43"/>
      <c r="W39" s="43"/>
      <c r="X39" s="43"/>
      <c r="Y39" s="43"/>
      <c r="Z39" s="43"/>
      <c r="AA39" s="43"/>
    </row>
    <row r="40" spans="1:27" ht="43.5">
      <c r="A40" s="238"/>
      <c r="B40" s="236"/>
      <c r="C40" s="51">
        <v>37</v>
      </c>
      <c r="D40" s="62" t="s">
        <v>66</v>
      </c>
      <c r="E40" s="18"/>
      <c r="F40" s="18" t="s">
        <v>234</v>
      </c>
      <c r="G40" s="73"/>
      <c r="H40" s="18"/>
      <c r="I40" s="40">
        <f t="shared" si="2"/>
        <v>0</v>
      </c>
      <c r="J40" s="25" t="str">
        <f t="shared" si="1"/>
        <v>OK</v>
      </c>
      <c r="K40" s="98"/>
      <c r="L40" s="98"/>
      <c r="M40" s="98"/>
      <c r="N40" s="98"/>
      <c r="O40" s="98"/>
      <c r="P40" s="98"/>
      <c r="Q40" s="98"/>
      <c r="R40" s="98"/>
      <c r="S40" s="98"/>
      <c r="T40" s="43"/>
      <c r="U40" s="43"/>
      <c r="V40" s="43"/>
      <c r="W40" s="43"/>
      <c r="X40" s="43"/>
      <c r="Y40" s="43"/>
      <c r="Z40" s="43"/>
      <c r="AA40" s="43"/>
    </row>
    <row r="41" spans="1:27" ht="43.5">
      <c r="A41" s="238"/>
      <c r="B41" s="236"/>
      <c r="C41" s="51">
        <v>38</v>
      </c>
      <c r="D41" s="62" t="s">
        <v>66</v>
      </c>
      <c r="E41" s="18"/>
      <c r="F41" s="18" t="s">
        <v>234</v>
      </c>
      <c r="G41" s="73"/>
      <c r="H41" s="18"/>
      <c r="I41" s="40">
        <f t="shared" si="2"/>
        <v>0</v>
      </c>
      <c r="J41" s="25" t="str">
        <f t="shared" si="1"/>
        <v>OK</v>
      </c>
      <c r="K41" s="98"/>
      <c r="L41" s="98"/>
      <c r="M41" s="98"/>
      <c r="N41" s="98"/>
      <c r="O41" s="98"/>
      <c r="P41" s="98"/>
      <c r="Q41" s="98"/>
      <c r="R41" s="98"/>
      <c r="S41" s="98"/>
      <c r="T41" s="43"/>
      <c r="U41" s="43"/>
      <c r="V41" s="43"/>
      <c r="W41" s="43"/>
      <c r="X41" s="43"/>
      <c r="Y41" s="43"/>
      <c r="Z41" s="43"/>
      <c r="AA41" s="43"/>
    </row>
    <row r="42" spans="1:27" ht="43.5">
      <c r="A42" s="238"/>
      <c r="B42" s="236"/>
      <c r="C42" s="51">
        <v>39</v>
      </c>
      <c r="D42" s="62" t="s">
        <v>66</v>
      </c>
      <c r="E42" s="18"/>
      <c r="F42" s="18" t="s">
        <v>234</v>
      </c>
      <c r="G42" s="73"/>
      <c r="H42" s="18"/>
      <c r="I42" s="40">
        <f t="shared" si="2"/>
        <v>0</v>
      </c>
      <c r="J42" s="25" t="str">
        <f t="shared" si="1"/>
        <v>OK</v>
      </c>
      <c r="K42" s="98"/>
      <c r="L42" s="98"/>
      <c r="M42" s="98"/>
      <c r="N42" s="98"/>
      <c r="O42" s="98"/>
      <c r="P42" s="98"/>
      <c r="Q42" s="98"/>
      <c r="R42" s="98"/>
      <c r="S42" s="98"/>
      <c r="T42" s="43"/>
      <c r="U42" s="43"/>
      <c r="V42" s="43"/>
      <c r="W42" s="43"/>
      <c r="X42" s="43"/>
      <c r="Y42" s="43"/>
      <c r="Z42" s="43"/>
      <c r="AA42" s="43"/>
    </row>
    <row r="43" spans="1:27" ht="43.5">
      <c r="A43" s="238"/>
      <c r="B43" s="236"/>
      <c r="C43" s="51">
        <v>40</v>
      </c>
      <c r="D43" s="62" t="s">
        <v>66</v>
      </c>
      <c r="E43" s="18"/>
      <c r="F43" s="18" t="s">
        <v>234</v>
      </c>
      <c r="G43" s="73"/>
      <c r="H43" s="18"/>
      <c r="I43" s="40">
        <f t="shared" si="2"/>
        <v>0</v>
      </c>
      <c r="J43" s="25" t="str">
        <f t="shared" si="1"/>
        <v>OK</v>
      </c>
      <c r="K43" s="98"/>
      <c r="L43" s="98"/>
      <c r="M43" s="98"/>
      <c r="N43" s="98"/>
      <c r="O43" s="98"/>
      <c r="P43" s="98"/>
      <c r="Q43" s="98"/>
      <c r="R43" s="98"/>
      <c r="S43" s="98"/>
      <c r="T43" s="43"/>
      <c r="U43" s="43"/>
      <c r="V43" s="43"/>
      <c r="W43" s="43"/>
      <c r="X43" s="43"/>
      <c r="Y43" s="43"/>
      <c r="Z43" s="43"/>
      <c r="AA43" s="43"/>
    </row>
    <row r="44" spans="1:27" ht="43.5">
      <c r="A44" s="238"/>
      <c r="B44" s="230"/>
      <c r="C44" s="51">
        <v>41</v>
      </c>
      <c r="D44" s="62" t="s">
        <v>67</v>
      </c>
      <c r="E44" s="18"/>
      <c r="F44" s="18" t="s">
        <v>235</v>
      </c>
      <c r="G44" s="73"/>
      <c r="H44" s="18"/>
      <c r="I44" s="40">
        <f t="shared" si="2"/>
        <v>0</v>
      </c>
      <c r="J44" s="25" t="str">
        <f t="shared" si="1"/>
        <v>OK</v>
      </c>
      <c r="K44" s="98"/>
      <c r="L44" s="98"/>
      <c r="M44" s="98"/>
      <c r="N44" s="98"/>
      <c r="O44" s="98"/>
      <c r="P44" s="98"/>
      <c r="Q44" s="98"/>
      <c r="R44" s="98"/>
      <c r="S44" s="98"/>
      <c r="T44" s="43"/>
      <c r="U44" s="43"/>
      <c r="V44" s="43"/>
      <c r="W44" s="43"/>
      <c r="X44" s="43"/>
      <c r="Y44" s="43"/>
      <c r="Z44" s="43"/>
      <c r="AA44" s="43"/>
    </row>
    <row r="45" spans="1:27" ht="43.5">
      <c r="A45" s="239">
        <v>12</v>
      </c>
      <c r="B45" s="225" t="s">
        <v>30</v>
      </c>
      <c r="C45" s="53">
        <v>42</v>
      </c>
      <c r="D45" s="47" t="s">
        <v>68</v>
      </c>
      <c r="E45" s="47" t="s">
        <v>170</v>
      </c>
      <c r="F45" s="47" t="s">
        <v>236</v>
      </c>
      <c r="G45" s="74">
        <v>28</v>
      </c>
      <c r="H45" s="18">
        <v>53</v>
      </c>
      <c r="I45" s="40">
        <f t="shared" si="2"/>
        <v>28</v>
      </c>
      <c r="J45" s="25" t="str">
        <f t="shared" si="1"/>
        <v>OK</v>
      </c>
      <c r="K45" s="98"/>
      <c r="L45" s="98"/>
      <c r="M45" s="98">
        <v>25</v>
      </c>
      <c r="N45" s="98"/>
      <c r="O45" s="98"/>
      <c r="P45" s="98"/>
      <c r="Q45" s="98"/>
      <c r="R45" s="98"/>
      <c r="S45" s="98"/>
      <c r="T45" s="43"/>
      <c r="U45" s="43"/>
      <c r="V45" s="43"/>
      <c r="W45" s="43"/>
      <c r="X45" s="43"/>
      <c r="Y45" s="43"/>
      <c r="Z45" s="43"/>
      <c r="AA45" s="43"/>
    </row>
    <row r="46" spans="1:27" ht="58">
      <c r="A46" s="239"/>
      <c r="B46" s="226"/>
      <c r="C46" s="53">
        <v>43</v>
      </c>
      <c r="D46" s="47" t="s">
        <v>69</v>
      </c>
      <c r="E46" s="47" t="s">
        <v>171</v>
      </c>
      <c r="F46" s="47" t="s">
        <v>236</v>
      </c>
      <c r="G46" s="74">
        <v>28.14</v>
      </c>
      <c r="H46" s="18"/>
      <c r="I46" s="40">
        <f t="shared" si="2"/>
        <v>0</v>
      </c>
      <c r="J46" s="25" t="str">
        <f t="shared" si="1"/>
        <v>OK</v>
      </c>
      <c r="K46" s="98"/>
      <c r="L46" s="98"/>
      <c r="M46" s="98"/>
      <c r="N46" s="98"/>
      <c r="O46" s="98"/>
      <c r="P46" s="98"/>
      <c r="Q46" s="98"/>
      <c r="R46" s="98"/>
      <c r="S46" s="98"/>
      <c r="T46" s="43"/>
      <c r="U46" s="43"/>
      <c r="V46" s="43"/>
      <c r="W46" s="43"/>
      <c r="X46" s="43"/>
      <c r="Y46" s="43"/>
      <c r="Z46" s="43"/>
      <c r="AA46" s="43"/>
    </row>
    <row r="47" spans="1:27" ht="43.5">
      <c r="A47" s="239"/>
      <c r="B47" s="226"/>
      <c r="C47" s="53">
        <v>44</v>
      </c>
      <c r="D47" s="63" t="s">
        <v>70</v>
      </c>
      <c r="E47" s="47" t="s">
        <v>172</v>
      </c>
      <c r="F47" s="47" t="s">
        <v>236</v>
      </c>
      <c r="G47" s="74">
        <v>19</v>
      </c>
      <c r="H47" s="18"/>
      <c r="I47" s="40">
        <f t="shared" si="2"/>
        <v>0</v>
      </c>
      <c r="J47" s="25" t="str">
        <f t="shared" si="1"/>
        <v>OK</v>
      </c>
      <c r="K47" s="98"/>
      <c r="L47" s="98"/>
      <c r="M47" s="98"/>
      <c r="N47" s="98"/>
      <c r="O47" s="98"/>
      <c r="P47" s="98"/>
      <c r="Q47" s="98"/>
      <c r="R47" s="98"/>
      <c r="S47" s="98"/>
      <c r="T47" s="43"/>
      <c r="U47" s="43"/>
      <c r="V47" s="43"/>
      <c r="W47" s="43"/>
      <c r="X47" s="43"/>
      <c r="Y47" s="43"/>
      <c r="Z47" s="43"/>
      <c r="AA47" s="43"/>
    </row>
    <row r="48" spans="1:27" ht="43.5">
      <c r="A48" s="239"/>
      <c r="B48" s="227"/>
      <c r="C48" s="53">
        <v>45</v>
      </c>
      <c r="D48" s="63" t="s">
        <v>70</v>
      </c>
      <c r="E48" s="47" t="s">
        <v>173</v>
      </c>
      <c r="F48" s="47" t="s">
        <v>236</v>
      </c>
      <c r="G48" s="74">
        <v>19</v>
      </c>
      <c r="H48" s="18"/>
      <c r="I48" s="40">
        <f t="shared" si="2"/>
        <v>0</v>
      </c>
      <c r="J48" s="25" t="str">
        <f t="shared" si="1"/>
        <v>OK</v>
      </c>
      <c r="K48" s="98"/>
      <c r="L48" s="98"/>
      <c r="M48" s="98"/>
      <c r="N48" s="98"/>
      <c r="O48" s="98"/>
      <c r="P48" s="98"/>
      <c r="Q48" s="98"/>
      <c r="R48" s="98"/>
      <c r="S48" s="98"/>
      <c r="T48" s="43"/>
      <c r="U48" s="43"/>
      <c r="V48" s="43"/>
      <c r="W48" s="43"/>
      <c r="X48" s="43"/>
      <c r="Y48" s="43"/>
      <c r="Z48" s="43"/>
      <c r="AA48" s="43"/>
    </row>
    <row r="49" spans="1:27" ht="72.5">
      <c r="A49" s="237">
        <v>13</v>
      </c>
      <c r="B49" s="223" t="s">
        <v>30</v>
      </c>
      <c r="C49" s="54">
        <v>46</v>
      </c>
      <c r="D49" s="46" t="s">
        <v>71</v>
      </c>
      <c r="E49" s="46" t="s">
        <v>174</v>
      </c>
      <c r="F49" s="46" t="s">
        <v>236</v>
      </c>
      <c r="G49" s="72">
        <v>15.41</v>
      </c>
      <c r="H49" s="18">
        <v>49</v>
      </c>
      <c r="I49" s="40">
        <f t="shared" si="2"/>
        <v>19</v>
      </c>
      <c r="J49" s="25" t="str">
        <f t="shared" si="1"/>
        <v>OK</v>
      </c>
      <c r="K49" s="98"/>
      <c r="L49" s="98"/>
      <c r="M49" s="98">
        <v>30</v>
      </c>
      <c r="N49" s="98"/>
      <c r="O49" s="98"/>
      <c r="P49" s="98"/>
      <c r="Q49" s="98"/>
      <c r="R49" s="98"/>
      <c r="S49" s="98"/>
      <c r="T49" s="43"/>
      <c r="U49" s="43"/>
      <c r="V49" s="43"/>
      <c r="W49" s="43"/>
      <c r="X49" s="43"/>
      <c r="Y49" s="43"/>
      <c r="Z49" s="43"/>
      <c r="AA49" s="43"/>
    </row>
    <row r="50" spans="1:27" ht="87">
      <c r="A50" s="237"/>
      <c r="B50" s="228"/>
      <c r="C50" s="54">
        <v>47</v>
      </c>
      <c r="D50" s="46" t="s">
        <v>72</v>
      </c>
      <c r="E50" s="46" t="s">
        <v>175</v>
      </c>
      <c r="F50" s="46" t="s">
        <v>236</v>
      </c>
      <c r="G50" s="72">
        <v>15.41</v>
      </c>
      <c r="H50" s="18">
        <v>66</v>
      </c>
      <c r="I50" s="40">
        <f t="shared" si="2"/>
        <v>6</v>
      </c>
      <c r="J50" s="25" t="str">
        <f t="shared" si="1"/>
        <v>OK</v>
      </c>
      <c r="K50" s="98"/>
      <c r="L50" s="98"/>
      <c r="M50" s="98">
        <v>60</v>
      </c>
      <c r="N50" s="98"/>
      <c r="O50" s="98"/>
      <c r="P50" s="98"/>
      <c r="Q50" s="98"/>
      <c r="R50" s="98"/>
      <c r="S50" s="98"/>
      <c r="T50" s="43"/>
      <c r="U50" s="43"/>
      <c r="V50" s="43"/>
      <c r="W50" s="43"/>
      <c r="X50" s="43"/>
      <c r="Y50" s="43"/>
      <c r="Z50" s="43"/>
      <c r="AA50" s="43"/>
    </row>
    <row r="51" spans="1:27" ht="87">
      <c r="A51" s="237"/>
      <c r="B51" s="228"/>
      <c r="C51" s="54">
        <v>48</v>
      </c>
      <c r="D51" s="46" t="s">
        <v>72</v>
      </c>
      <c r="E51" s="46" t="s">
        <v>175</v>
      </c>
      <c r="F51" s="46" t="s">
        <v>236</v>
      </c>
      <c r="G51" s="72">
        <v>15.41</v>
      </c>
      <c r="H51" s="18">
        <v>40</v>
      </c>
      <c r="I51" s="40">
        <f t="shared" si="2"/>
        <v>40</v>
      </c>
      <c r="J51" s="25" t="str">
        <f t="shared" si="1"/>
        <v>OK</v>
      </c>
      <c r="K51" s="98"/>
      <c r="L51" s="98"/>
      <c r="M51" s="98"/>
      <c r="N51" s="98"/>
      <c r="O51" s="98"/>
      <c r="P51" s="98"/>
      <c r="Q51" s="98"/>
      <c r="R51" s="98"/>
      <c r="S51" s="98"/>
      <c r="T51" s="43"/>
      <c r="U51" s="43"/>
      <c r="V51" s="43"/>
      <c r="W51" s="43"/>
      <c r="X51" s="43"/>
      <c r="Y51" s="43"/>
      <c r="Z51" s="43"/>
      <c r="AA51" s="43"/>
    </row>
    <row r="52" spans="1:27" ht="87">
      <c r="A52" s="237"/>
      <c r="B52" s="224"/>
      <c r="C52" s="54">
        <v>49</v>
      </c>
      <c r="D52" s="46" t="s">
        <v>73</v>
      </c>
      <c r="E52" s="46" t="s">
        <v>176</v>
      </c>
      <c r="F52" s="46" t="s">
        <v>237</v>
      </c>
      <c r="G52" s="72">
        <v>1.29</v>
      </c>
      <c r="H52" s="18"/>
      <c r="I52" s="40">
        <f t="shared" si="2"/>
        <v>0</v>
      </c>
      <c r="J52" s="25" t="str">
        <f t="shared" si="1"/>
        <v>OK</v>
      </c>
      <c r="K52" s="98"/>
      <c r="L52" s="98"/>
      <c r="M52" s="98"/>
      <c r="N52" s="98"/>
      <c r="O52" s="98"/>
      <c r="P52" s="98"/>
      <c r="Q52" s="98"/>
      <c r="R52" s="98"/>
      <c r="S52" s="98"/>
      <c r="T52" s="43"/>
      <c r="U52" s="43"/>
      <c r="V52" s="43"/>
      <c r="W52" s="43"/>
      <c r="X52" s="43"/>
      <c r="Y52" s="43"/>
      <c r="Z52" s="43"/>
      <c r="AA52" s="43"/>
    </row>
    <row r="53" spans="1:27" ht="29">
      <c r="A53" s="239">
        <v>14</v>
      </c>
      <c r="B53" s="225" t="s">
        <v>32</v>
      </c>
      <c r="C53" s="53">
        <v>50</v>
      </c>
      <c r="D53" s="35" t="s">
        <v>74</v>
      </c>
      <c r="E53" s="47" t="s">
        <v>177</v>
      </c>
      <c r="F53" s="47" t="s">
        <v>237</v>
      </c>
      <c r="G53" s="74">
        <v>2.91</v>
      </c>
      <c r="H53" s="18">
        <v>23</v>
      </c>
      <c r="I53" s="40">
        <f t="shared" si="2"/>
        <v>0</v>
      </c>
      <c r="J53" s="25" t="str">
        <f t="shared" si="1"/>
        <v>OK</v>
      </c>
      <c r="K53" s="98"/>
      <c r="L53" s="98"/>
      <c r="M53" s="98"/>
      <c r="N53" s="98"/>
      <c r="O53" s="98">
        <v>23</v>
      </c>
      <c r="P53" s="98"/>
      <c r="Q53" s="98"/>
      <c r="R53" s="98"/>
      <c r="S53" s="98"/>
      <c r="T53" s="43"/>
      <c r="U53" s="43"/>
      <c r="V53" s="43"/>
      <c r="W53" s="43"/>
      <c r="X53" s="43"/>
      <c r="Y53" s="43"/>
      <c r="Z53" s="43"/>
      <c r="AA53" s="43"/>
    </row>
    <row r="54" spans="1:27" ht="29">
      <c r="A54" s="239"/>
      <c r="B54" s="227"/>
      <c r="C54" s="53">
        <v>51</v>
      </c>
      <c r="D54" s="35" t="s">
        <v>75</v>
      </c>
      <c r="E54" s="47" t="s">
        <v>177</v>
      </c>
      <c r="F54" s="47" t="s">
        <v>237</v>
      </c>
      <c r="G54" s="74">
        <v>5.83</v>
      </c>
      <c r="H54" s="18">
        <v>17</v>
      </c>
      <c r="I54" s="40">
        <f t="shared" si="2"/>
        <v>0</v>
      </c>
      <c r="J54" s="25" t="str">
        <f t="shared" si="1"/>
        <v>OK</v>
      </c>
      <c r="K54" s="98"/>
      <c r="L54" s="98"/>
      <c r="M54" s="98"/>
      <c r="N54" s="98"/>
      <c r="O54" s="98">
        <v>17</v>
      </c>
      <c r="P54" s="98"/>
      <c r="Q54" s="98"/>
      <c r="R54" s="98"/>
      <c r="S54" s="98"/>
      <c r="T54" s="43"/>
      <c r="U54" s="43"/>
      <c r="V54" s="43"/>
      <c r="W54" s="43"/>
      <c r="X54" s="43"/>
      <c r="Y54" s="43"/>
      <c r="Z54" s="43"/>
      <c r="AA54" s="43"/>
    </row>
    <row r="55" spans="1:27" ht="29">
      <c r="A55" s="237">
        <v>15</v>
      </c>
      <c r="B55" s="223" t="s">
        <v>28</v>
      </c>
      <c r="C55" s="54">
        <v>52</v>
      </c>
      <c r="D55" s="61" t="s">
        <v>76</v>
      </c>
      <c r="E55" s="46" t="s">
        <v>178</v>
      </c>
      <c r="F55" s="46" t="s">
        <v>237</v>
      </c>
      <c r="G55" s="72">
        <v>47.83</v>
      </c>
      <c r="H55" s="18">
        <v>11</v>
      </c>
      <c r="I55" s="40">
        <f t="shared" si="2"/>
        <v>11</v>
      </c>
      <c r="J55" s="25" t="str">
        <f t="shared" si="1"/>
        <v>OK</v>
      </c>
      <c r="K55" s="98"/>
      <c r="L55" s="98"/>
      <c r="M55" s="98"/>
      <c r="N55" s="98"/>
      <c r="O55" s="98"/>
      <c r="P55" s="98"/>
      <c r="Q55" s="98"/>
      <c r="R55" s="98"/>
      <c r="S55" s="98"/>
      <c r="T55" s="43"/>
      <c r="U55" s="43"/>
      <c r="V55" s="43"/>
      <c r="W55" s="43"/>
      <c r="X55" s="43"/>
      <c r="Y55" s="43"/>
      <c r="Z55" s="43"/>
      <c r="AA55" s="43"/>
    </row>
    <row r="56" spans="1:27" ht="29">
      <c r="A56" s="237"/>
      <c r="B56" s="228"/>
      <c r="C56" s="54">
        <v>53</v>
      </c>
      <c r="D56" s="61" t="s">
        <v>77</v>
      </c>
      <c r="E56" s="46" t="s">
        <v>179</v>
      </c>
      <c r="F56" s="46" t="s">
        <v>237</v>
      </c>
      <c r="G56" s="72">
        <v>15.94</v>
      </c>
      <c r="H56" s="18">
        <v>13</v>
      </c>
      <c r="I56" s="40">
        <f t="shared" si="2"/>
        <v>13</v>
      </c>
      <c r="J56" s="25" t="str">
        <f t="shared" si="1"/>
        <v>OK</v>
      </c>
      <c r="K56" s="98"/>
      <c r="L56" s="98"/>
      <c r="M56" s="98"/>
      <c r="N56" s="98"/>
      <c r="O56" s="98"/>
      <c r="P56" s="98"/>
      <c r="Q56" s="98"/>
      <c r="R56" s="98"/>
      <c r="S56" s="98"/>
      <c r="T56" s="43"/>
      <c r="U56" s="43"/>
      <c r="V56" s="43"/>
      <c r="W56" s="43"/>
      <c r="X56" s="43"/>
      <c r="Y56" s="43"/>
      <c r="Z56" s="43"/>
      <c r="AA56" s="43"/>
    </row>
    <row r="57" spans="1:27" ht="29">
      <c r="A57" s="237"/>
      <c r="B57" s="228"/>
      <c r="C57" s="54">
        <v>54</v>
      </c>
      <c r="D57" s="61" t="s">
        <v>78</v>
      </c>
      <c r="E57" s="46" t="s">
        <v>180</v>
      </c>
      <c r="F57" s="46" t="s">
        <v>237</v>
      </c>
      <c r="G57" s="72">
        <v>25.51</v>
      </c>
      <c r="H57" s="18">
        <v>25</v>
      </c>
      <c r="I57" s="40">
        <f t="shared" si="2"/>
        <v>21</v>
      </c>
      <c r="J57" s="25" t="str">
        <f t="shared" si="1"/>
        <v>OK</v>
      </c>
      <c r="K57" s="98"/>
      <c r="L57" s="98"/>
      <c r="M57" s="98"/>
      <c r="N57" s="98"/>
      <c r="O57" s="98"/>
      <c r="P57" s="98"/>
      <c r="Q57" s="98">
        <v>4</v>
      </c>
      <c r="R57" s="98"/>
      <c r="S57" s="98"/>
      <c r="T57" s="43"/>
      <c r="U57" s="43"/>
      <c r="V57" s="43"/>
      <c r="W57" s="43"/>
      <c r="X57" s="43"/>
      <c r="Y57" s="43"/>
      <c r="Z57" s="43"/>
      <c r="AA57" s="43"/>
    </row>
    <row r="58" spans="1:27" ht="29">
      <c r="A58" s="237"/>
      <c r="B58" s="224"/>
      <c r="C58" s="54">
        <v>55</v>
      </c>
      <c r="D58" s="61" t="s">
        <v>79</v>
      </c>
      <c r="E58" s="46" t="s">
        <v>181</v>
      </c>
      <c r="F58" s="46"/>
      <c r="G58" s="72">
        <v>44.64</v>
      </c>
      <c r="H58" s="18"/>
      <c r="I58" s="40">
        <f t="shared" si="2"/>
        <v>0</v>
      </c>
      <c r="J58" s="25" t="str">
        <f t="shared" si="1"/>
        <v>OK</v>
      </c>
      <c r="K58" s="98"/>
      <c r="L58" s="98"/>
      <c r="M58" s="98"/>
      <c r="N58" s="98"/>
      <c r="O58" s="98"/>
      <c r="P58" s="98"/>
      <c r="Q58" s="98"/>
      <c r="R58" s="98"/>
      <c r="S58" s="98"/>
      <c r="T58" s="43"/>
      <c r="U58" s="43"/>
      <c r="V58" s="43"/>
      <c r="W58" s="43"/>
      <c r="X58" s="43"/>
      <c r="Y58" s="43"/>
      <c r="Z58" s="43"/>
      <c r="AA58" s="43"/>
    </row>
    <row r="59" spans="1:27" ht="29">
      <c r="A59" s="240">
        <v>16</v>
      </c>
      <c r="B59" s="225" t="s">
        <v>32</v>
      </c>
      <c r="C59" s="53">
        <v>56</v>
      </c>
      <c r="D59" s="35" t="s">
        <v>80</v>
      </c>
      <c r="E59" s="47" t="s">
        <v>177</v>
      </c>
      <c r="F59" s="47" t="s">
        <v>237</v>
      </c>
      <c r="G59" s="74">
        <v>3.4</v>
      </c>
      <c r="H59" s="18">
        <v>10</v>
      </c>
      <c r="I59" s="40">
        <f t="shared" si="2"/>
        <v>0</v>
      </c>
      <c r="J59" s="25" t="str">
        <f t="shared" si="1"/>
        <v>OK</v>
      </c>
      <c r="K59" s="98"/>
      <c r="L59" s="98"/>
      <c r="M59" s="98"/>
      <c r="N59" s="98"/>
      <c r="O59" s="98">
        <v>10</v>
      </c>
      <c r="P59" s="98"/>
      <c r="Q59" s="98"/>
      <c r="R59" s="98"/>
      <c r="S59" s="98"/>
      <c r="T59" s="43"/>
      <c r="U59" s="43"/>
      <c r="V59" s="43"/>
      <c r="W59" s="43"/>
      <c r="X59" s="43"/>
      <c r="Y59" s="43"/>
      <c r="Z59" s="43"/>
      <c r="AA59" s="43"/>
    </row>
    <row r="60" spans="1:27" ht="29">
      <c r="A60" s="241"/>
      <c r="B60" s="226"/>
      <c r="C60" s="53">
        <v>57</v>
      </c>
      <c r="D60" s="35" t="s">
        <v>81</v>
      </c>
      <c r="E60" s="47" t="s">
        <v>177</v>
      </c>
      <c r="F60" s="47" t="s">
        <v>237</v>
      </c>
      <c r="G60" s="74">
        <v>34.049999999999997</v>
      </c>
      <c r="H60" s="18"/>
      <c r="I60" s="40">
        <f t="shared" si="2"/>
        <v>0</v>
      </c>
      <c r="J60" s="25" t="str">
        <f t="shared" si="1"/>
        <v>OK</v>
      </c>
      <c r="K60" s="98"/>
      <c r="L60" s="98"/>
      <c r="M60" s="98"/>
      <c r="N60" s="98"/>
      <c r="O60" s="98"/>
      <c r="P60" s="98"/>
      <c r="Q60" s="98"/>
      <c r="R60" s="98"/>
      <c r="S60" s="98"/>
      <c r="T60" s="43"/>
      <c r="U60" s="43"/>
      <c r="V60" s="43"/>
      <c r="W60" s="43"/>
      <c r="X60" s="43"/>
      <c r="Y60" s="43"/>
      <c r="Z60" s="43"/>
      <c r="AA60" s="43"/>
    </row>
    <row r="61" spans="1:27" ht="29">
      <c r="A61" s="242"/>
      <c r="B61" s="227"/>
      <c r="C61" s="53">
        <v>58</v>
      </c>
      <c r="D61" s="35" t="s">
        <v>82</v>
      </c>
      <c r="E61" s="35" t="s">
        <v>177</v>
      </c>
      <c r="F61" s="47" t="s">
        <v>238</v>
      </c>
      <c r="G61" s="74">
        <v>51.07</v>
      </c>
      <c r="H61" s="18"/>
      <c r="I61" s="40">
        <f t="shared" si="2"/>
        <v>0</v>
      </c>
      <c r="J61" s="25" t="str">
        <f t="shared" si="1"/>
        <v>OK</v>
      </c>
      <c r="K61" s="98"/>
      <c r="L61" s="98"/>
      <c r="M61" s="98"/>
      <c r="N61" s="98"/>
      <c r="O61" s="98"/>
      <c r="P61" s="98"/>
      <c r="Q61" s="98"/>
      <c r="R61" s="98"/>
      <c r="S61" s="98"/>
      <c r="T61" s="43"/>
      <c r="U61" s="43"/>
      <c r="V61" s="43"/>
      <c r="W61" s="43"/>
      <c r="X61" s="43"/>
      <c r="Y61" s="43"/>
      <c r="Z61" s="43"/>
      <c r="AA61" s="43"/>
    </row>
    <row r="62" spans="1:27" ht="29">
      <c r="A62" s="238">
        <v>17</v>
      </c>
      <c r="B62" s="229" t="s">
        <v>27</v>
      </c>
      <c r="C62" s="51">
        <v>59</v>
      </c>
      <c r="D62" s="62" t="s">
        <v>83</v>
      </c>
      <c r="E62" s="18" t="s">
        <v>182</v>
      </c>
      <c r="F62" s="18" t="s">
        <v>237</v>
      </c>
      <c r="G62" s="73"/>
      <c r="H62" s="18"/>
      <c r="I62" s="40">
        <f t="shared" si="2"/>
        <v>0</v>
      </c>
      <c r="J62" s="25" t="str">
        <f t="shared" si="1"/>
        <v>OK</v>
      </c>
      <c r="K62" s="98"/>
      <c r="L62" s="98"/>
      <c r="M62" s="98"/>
      <c r="N62" s="98"/>
      <c r="O62" s="98"/>
      <c r="P62" s="98"/>
      <c r="Q62" s="98"/>
      <c r="R62" s="98"/>
      <c r="S62" s="98"/>
      <c r="T62" s="43"/>
      <c r="U62" s="43"/>
      <c r="V62" s="43"/>
      <c r="W62" s="43"/>
      <c r="X62" s="43"/>
      <c r="Y62" s="43"/>
      <c r="Z62" s="43"/>
      <c r="AA62" s="43"/>
    </row>
    <row r="63" spans="1:27" ht="29">
      <c r="A63" s="238"/>
      <c r="B63" s="236"/>
      <c r="C63" s="51">
        <v>60</v>
      </c>
      <c r="D63" s="62" t="s">
        <v>83</v>
      </c>
      <c r="E63" s="18" t="s">
        <v>183</v>
      </c>
      <c r="F63" s="18" t="s">
        <v>237</v>
      </c>
      <c r="G63" s="73"/>
      <c r="H63" s="18"/>
      <c r="I63" s="40">
        <f t="shared" si="2"/>
        <v>0</v>
      </c>
      <c r="J63" s="25" t="str">
        <f t="shared" si="1"/>
        <v>OK</v>
      </c>
      <c r="K63" s="98"/>
      <c r="L63" s="98"/>
      <c r="M63" s="98"/>
      <c r="N63" s="98"/>
      <c r="O63" s="98"/>
      <c r="P63" s="98"/>
      <c r="Q63" s="98"/>
      <c r="R63" s="98"/>
      <c r="S63" s="98"/>
      <c r="T63" s="43"/>
      <c r="U63" s="43"/>
      <c r="V63" s="43"/>
      <c r="W63" s="43"/>
      <c r="X63" s="43"/>
      <c r="Y63" s="43"/>
      <c r="Z63" s="43"/>
      <c r="AA63" s="43"/>
    </row>
    <row r="64" spans="1:27" ht="29">
      <c r="A64" s="238"/>
      <c r="B64" s="230"/>
      <c r="C64" s="51">
        <v>61</v>
      </c>
      <c r="D64" s="62" t="s">
        <v>83</v>
      </c>
      <c r="E64" s="18" t="s">
        <v>184</v>
      </c>
      <c r="F64" s="18" t="s">
        <v>237</v>
      </c>
      <c r="G64" s="73"/>
      <c r="H64" s="18"/>
      <c r="I64" s="40">
        <f t="shared" si="2"/>
        <v>0</v>
      </c>
      <c r="J64" s="25" t="str">
        <f t="shared" si="1"/>
        <v>OK</v>
      </c>
      <c r="K64" s="98"/>
      <c r="L64" s="98"/>
      <c r="M64" s="98"/>
      <c r="N64" s="98"/>
      <c r="O64" s="98"/>
      <c r="P64" s="98"/>
      <c r="Q64" s="98"/>
      <c r="R64" s="98"/>
      <c r="S64" s="98"/>
      <c r="T64" s="43"/>
      <c r="U64" s="43"/>
      <c r="V64" s="43"/>
      <c r="W64" s="43"/>
      <c r="X64" s="43"/>
      <c r="Y64" s="43"/>
      <c r="Z64" s="43"/>
      <c r="AA64" s="43"/>
    </row>
    <row r="65" spans="1:27" ht="74">
      <c r="A65" s="50">
        <v>18</v>
      </c>
      <c r="B65" s="59" t="s">
        <v>26</v>
      </c>
      <c r="C65" s="53">
        <v>62</v>
      </c>
      <c r="D65" s="35" t="s">
        <v>84</v>
      </c>
      <c r="E65" s="47" t="s">
        <v>185</v>
      </c>
      <c r="F65" s="47" t="s">
        <v>239</v>
      </c>
      <c r="G65" s="74">
        <v>35.130000000000003</v>
      </c>
      <c r="H65" s="18">
        <v>5</v>
      </c>
      <c r="I65" s="40">
        <f t="shared" si="2"/>
        <v>0</v>
      </c>
      <c r="J65" s="25" t="str">
        <f t="shared" si="1"/>
        <v>OK</v>
      </c>
      <c r="K65" s="98"/>
      <c r="L65" s="98"/>
      <c r="M65" s="98"/>
      <c r="N65" s="98">
        <v>5</v>
      </c>
      <c r="O65" s="98"/>
      <c r="P65" s="98"/>
      <c r="Q65" s="98"/>
      <c r="R65" s="98"/>
      <c r="S65" s="98"/>
      <c r="T65" s="43"/>
      <c r="U65" s="43"/>
      <c r="V65" s="43"/>
      <c r="W65" s="43"/>
      <c r="X65" s="43"/>
      <c r="Y65" s="43"/>
      <c r="Z65" s="43"/>
      <c r="AA65" s="43"/>
    </row>
    <row r="66" spans="1:27" ht="29">
      <c r="A66" s="237">
        <v>19</v>
      </c>
      <c r="B66" s="223" t="s">
        <v>32</v>
      </c>
      <c r="C66" s="54">
        <v>63</v>
      </c>
      <c r="D66" s="61" t="s">
        <v>85</v>
      </c>
      <c r="E66" s="46" t="s">
        <v>186</v>
      </c>
      <c r="F66" s="46" t="s">
        <v>5</v>
      </c>
      <c r="G66" s="72">
        <v>11.28</v>
      </c>
      <c r="H66" s="18">
        <v>7</v>
      </c>
      <c r="I66" s="40">
        <f t="shared" si="2"/>
        <v>0</v>
      </c>
      <c r="J66" s="25" t="str">
        <f t="shared" si="1"/>
        <v>OK</v>
      </c>
      <c r="K66" s="98"/>
      <c r="L66" s="98"/>
      <c r="M66" s="98"/>
      <c r="N66" s="98"/>
      <c r="O66" s="98">
        <v>7</v>
      </c>
      <c r="P66" s="98"/>
      <c r="Q66" s="98"/>
      <c r="R66" s="98"/>
      <c r="S66" s="98"/>
      <c r="T66" s="43"/>
      <c r="U66" s="43"/>
      <c r="V66" s="43"/>
      <c r="W66" s="43"/>
      <c r="X66" s="43"/>
      <c r="Y66" s="43"/>
      <c r="Z66" s="43"/>
      <c r="AA66" s="43"/>
    </row>
    <row r="67" spans="1:27" ht="29">
      <c r="A67" s="237"/>
      <c r="B67" s="228"/>
      <c r="C67" s="54">
        <v>64</v>
      </c>
      <c r="D67" s="61" t="s">
        <v>86</v>
      </c>
      <c r="E67" s="46" t="s">
        <v>186</v>
      </c>
      <c r="F67" s="46" t="s">
        <v>5</v>
      </c>
      <c r="G67" s="72">
        <v>11.28</v>
      </c>
      <c r="H67" s="18">
        <v>5</v>
      </c>
      <c r="I67" s="40">
        <f t="shared" si="2"/>
        <v>0</v>
      </c>
      <c r="J67" s="25" t="str">
        <f t="shared" si="1"/>
        <v>OK</v>
      </c>
      <c r="K67" s="98"/>
      <c r="L67" s="98"/>
      <c r="M67" s="98"/>
      <c r="N67" s="98"/>
      <c r="O67" s="98">
        <v>5</v>
      </c>
      <c r="P67" s="98"/>
      <c r="Q67" s="98"/>
      <c r="R67" s="98"/>
      <c r="S67" s="98"/>
      <c r="T67" s="43"/>
      <c r="U67" s="43"/>
      <c r="V67" s="43"/>
      <c r="W67" s="43"/>
      <c r="X67" s="43"/>
      <c r="Y67" s="43"/>
      <c r="Z67" s="43"/>
      <c r="AA67" s="43"/>
    </row>
    <row r="68" spans="1:27" ht="29">
      <c r="A68" s="237"/>
      <c r="B68" s="228"/>
      <c r="C68" s="54">
        <v>65</v>
      </c>
      <c r="D68" s="61" t="s">
        <v>87</v>
      </c>
      <c r="E68" s="46" t="s">
        <v>186</v>
      </c>
      <c r="F68" s="46" t="s">
        <v>5</v>
      </c>
      <c r="G68" s="72">
        <v>28.22</v>
      </c>
      <c r="H68" s="18">
        <v>32</v>
      </c>
      <c r="I68" s="40">
        <f t="shared" ref="I68:I99" si="3">H68-(SUM(K68:AA68))</f>
        <v>0</v>
      </c>
      <c r="J68" s="25" t="str">
        <f t="shared" si="1"/>
        <v>OK</v>
      </c>
      <c r="K68" s="98"/>
      <c r="L68" s="98"/>
      <c r="M68" s="98"/>
      <c r="N68" s="98"/>
      <c r="O68" s="98">
        <v>32</v>
      </c>
      <c r="P68" s="98"/>
      <c r="Q68" s="98"/>
      <c r="R68" s="98"/>
      <c r="S68" s="98"/>
      <c r="T68" s="43"/>
      <c r="U68" s="43"/>
      <c r="V68" s="43"/>
      <c r="W68" s="43"/>
      <c r="X68" s="43"/>
      <c r="Y68" s="43"/>
      <c r="Z68" s="43"/>
      <c r="AA68" s="43"/>
    </row>
    <row r="69" spans="1:27" ht="29">
      <c r="A69" s="237"/>
      <c r="B69" s="228"/>
      <c r="C69" s="54">
        <v>66</v>
      </c>
      <c r="D69" s="61" t="s">
        <v>87</v>
      </c>
      <c r="E69" s="46" t="s">
        <v>186</v>
      </c>
      <c r="F69" s="46" t="s">
        <v>5</v>
      </c>
      <c r="G69" s="72">
        <v>28.22</v>
      </c>
      <c r="H69" s="18">
        <v>46</v>
      </c>
      <c r="I69" s="40">
        <f t="shared" si="3"/>
        <v>0</v>
      </c>
      <c r="J69" s="25" t="str">
        <f t="shared" ref="J69:J132" si="4">IF(I69&lt;0,"ATENÇÃO","OK")</f>
        <v>OK</v>
      </c>
      <c r="K69" s="98"/>
      <c r="L69" s="98"/>
      <c r="M69" s="98"/>
      <c r="N69" s="98"/>
      <c r="O69" s="98">
        <v>46</v>
      </c>
      <c r="P69" s="98"/>
      <c r="Q69" s="98"/>
      <c r="R69" s="98"/>
      <c r="S69" s="98"/>
      <c r="T69" s="43"/>
      <c r="U69" s="43"/>
      <c r="V69" s="43"/>
      <c r="W69" s="43"/>
      <c r="X69" s="43"/>
      <c r="Y69" s="43"/>
      <c r="Z69" s="43"/>
      <c r="AA69" s="43"/>
    </row>
    <row r="70" spans="1:27" ht="23.5">
      <c r="A70" s="237"/>
      <c r="B70" s="224"/>
      <c r="C70" s="54">
        <v>67</v>
      </c>
      <c r="D70" s="61" t="s">
        <v>88</v>
      </c>
      <c r="E70" s="46" t="s">
        <v>186</v>
      </c>
      <c r="F70" s="46" t="s">
        <v>5</v>
      </c>
      <c r="G70" s="72">
        <v>14.11</v>
      </c>
      <c r="H70" s="18">
        <f>139-70</f>
        <v>69</v>
      </c>
      <c r="I70" s="40">
        <f t="shared" si="3"/>
        <v>0</v>
      </c>
      <c r="J70" s="25" t="str">
        <f t="shared" si="4"/>
        <v>OK</v>
      </c>
      <c r="K70" s="98"/>
      <c r="L70" s="98"/>
      <c r="M70" s="98"/>
      <c r="N70" s="98"/>
      <c r="O70" s="98">
        <v>69</v>
      </c>
      <c r="P70" s="98"/>
      <c r="Q70" s="98"/>
      <c r="R70" s="98"/>
      <c r="S70" s="98"/>
      <c r="T70" s="43"/>
      <c r="U70" s="43"/>
      <c r="V70" s="43"/>
      <c r="W70" s="43"/>
      <c r="X70" s="43"/>
      <c r="Y70" s="43"/>
      <c r="Z70" s="43"/>
      <c r="AA70" s="43"/>
    </row>
    <row r="71" spans="1:27" ht="29">
      <c r="A71" s="239">
        <v>20</v>
      </c>
      <c r="B71" s="225" t="s">
        <v>33</v>
      </c>
      <c r="C71" s="53">
        <v>68</v>
      </c>
      <c r="D71" s="35" t="s">
        <v>89</v>
      </c>
      <c r="E71" s="47" t="s">
        <v>187</v>
      </c>
      <c r="F71" s="47" t="s">
        <v>237</v>
      </c>
      <c r="G71" s="74">
        <v>61.77</v>
      </c>
      <c r="H71" s="18"/>
      <c r="I71" s="40">
        <f t="shared" si="3"/>
        <v>0</v>
      </c>
      <c r="J71" s="25" t="str">
        <f t="shared" si="4"/>
        <v>OK</v>
      </c>
      <c r="K71" s="98"/>
      <c r="L71" s="98"/>
      <c r="M71" s="98"/>
      <c r="N71" s="98"/>
      <c r="O71" s="98"/>
      <c r="P71" s="98"/>
      <c r="Q71" s="98"/>
      <c r="R71" s="98"/>
      <c r="S71" s="98"/>
      <c r="T71" s="43"/>
      <c r="U71" s="43"/>
      <c r="V71" s="43"/>
      <c r="W71" s="43"/>
      <c r="X71" s="43"/>
      <c r="Y71" s="43"/>
      <c r="Z71" s="43"/>
      <c r="AA71" s="43"/>
    </row>
    <row r="72" spans="1:27" ht="29">
      <c r="A72" s="239"/>
      <c r="B72" s="226"/>
      <c r="C72" s="53">
        <v>69</v>
      </c>
      <c r="D72" s="35" t="s">
        <v>90</v>
      </c>
      <c r="E72" s="47" t="s">
        <v>188</v>
      </c>
      <c r="F72" s="47" t="s">
        <v>237</v>
      </c>
      <c r="G72" s="74">
        <v>42.55</v>
      </c>
      <c r="H72" s="18"/>
      <c r="I72" s="40">
        <f t="shared" si="3"/>
        <v>0</v>
      </c>
      <c r="J72" s="25" t="str">
        <f t="shared" si="4"/>
        <v>OK</v>
      </c>
      <c r="K72" s="98"/>
      <c r="L72" s="98"/>
      <c r="M72" s="98"/>
      <c r="N72" s="98"/>
      <c r="O72" s="98"/>
      <c r="P72" s="98"/>
      <c r="Q72" s="98"/>
      <c r="R72" s="98"/>
      <c r="S72" s="98"/>
      <c r="T72" s="43"/>
      <c r="U72" s="43"/>
      <c r="V72" s="43"/>
      <c r="W72" s="43"/>
      <c r="X72" s="43"/>
      <c r="Y72" s="43"/>
      <c r="Z72" s="43"/>
      <c r="AA72" s="43"/>
    </row>
    <row r="73" spans="1:27" ht="29">
      <c r="A73" s="239"/>
      <c r="B73" s="226"/>
      <c r="C73" s="53">
        <v>70</v>
      </c>
      <c r="D73" s="35" t="s">
        <v>91</v>
      </c>
      <c r="E73" s="47" t="s">
        <v>189</v>
      </c>
      <c r="F73" s="47" t="s">
        <v>237</v>
      </c>
      <c r="G73" s="74">
        <v>69.38</v>
      </c>
      <c r="H73" s="18">
        <v>6</v>
      </c>
      <c r="I73" s="40">
        <f t="shared" si="3"/>
        <v>6</v>
      </c>
      <c r="J73" s="25" t="str">
        <f t="shared" si="4"/>
        <v>OK</v>
      </c>
      <c r="K73" s="98"/>
      <c r="L73" s="98"/>
      <c r="M73" s="98"/>
      <c r="N73" s="98"/>
      <c r="O73" s="98"/>
      <c r="P73" s="98"/>
      <c r="Q73" s="98"/>
      <c r="R73" s="98"/>
      <c r="S73" s="98"/>
      <c r="T73" s="43"/>
      <c r="U73" s="43"/>
      <c r="V73" s="43"/>
      <c r="W73" s="43"/>
      <c r="X73" s="43"/>
      <c r="Y73" s="43"/>
      <c r="Z73" s="43"/>
      <c r="AA73" s="43"/>
    </row>
    <row r="74" spans="1:27" ht="29">
      <c r="A74" s="239"/>
      <c r="B74" s="227"/>
      <c r="C74" s="53">
        <v>71</v>
      </c>
      <c r="D74" s="35" t="s">
        <v>92</v>
      </c>
      <c r="E74" s="47" t="s">
        <v>190</v>
      </c>
      <c r="F74" s="47" t="s">
        <v>237</v>
      </c>
      <c r="G74" s="74">
        <v>61.85</v>
      </c>
      <c r="H74" s="18"/>
      <c r="I74" s="40">
        <f t="shared" si="3"/>
        <v>0</v>
      </c>
      <c r="J74" s="25" t="str">
        <f t="shared" si="4"/>
        <v>OK</v>
      </c>
      <c r="K74" s="98"/>
      <c r="L74" s="98"/>
      <c r="M74" s="98"/>
      <c r="N74" s="98"/>
      <c r="O74" s="98"/>
      <c r="P74" s="98"/>
      <c r="Q74" s="98"/>
      <c r="R74" s="98"/>
      <c r="S74" s="98"/>
      <c r="T74" s="43"/>
      <c r="U74" s="43"/>
      <c r="V74" s="43"/>
      <c r="W74" s="43"/>
      <c r="X74" s="43"/>
      <c r="Y74" s="43"/>
      <c r="Z74" s="43"/>
      <c r="AA74" s="43"/>
    </row>
    <row r="75" spans="1:27" ht="58">
      <c r="A75" s="51">
        <v>21</v>
      </c>
      <c r="B75" s="55" t="s">
        <v>27</v>
      </c>
      <c r="C75" s="51">
        <v>72</v>
      </c>
      <c r="D75" s="64" t="s">
        <v>93</v>
      </c>
      <c r="E75" s="18" t="s">
        <v>191</v>
      </c>
      <c r="F75" s="18" t="s">
        <v>240</v>
      </c>
      <c r="G75" s="73">
        <v>34</v>
      </c>
      <c r="H75" s="18"/>
      <c r="I75" s="40">
        <f t="shared" si="3"/>
        <v>0</v>
      </c>
      <c r="J75" s="25" t="str">
        <f t="shared" si="4"/>
        <v>OK</v>
      </c>
      <c r="K75" s="98"/>
      <c r="L75" s="98"/>
      <c r="M75" s="98"/>
      <c r="N75" s="98"/>
      <c r="O75" s="98"/>
      <c r="P75" s="98"/>
      <c r="Q75" s="98"/>
      <c r="R75" s="98"/>
      <c r="S75" s="98"/>
      <c r="T75" s="43"/>
      <c r="U75" s="43"/>
      <c r="V75" s="43"/>
      <c r="W75" s="43"/>
      <c r="X75" s="43"/>
      <c r="Y75" s="43"/>
      <c r="Z75" s="43"/>
      <c r="AA75" s="43"/>
    </row>
    <row r="76" spans="1:27" ht="29">
      <c r="A76" s="239">
        <v>22</v>
      </c>
      <c r="B76" s="225" t="s">
        <v>33</v>
      </c>
      <c r="C76" s="53">
        <v>73</v>
      </c>
      <c r="D76" s="35" t="s">
        <v>94</v>
      </c>
      <c r="E76" s="47" t="s">
        <v>192</v>
      </c>
      <c r="F76" s="47" t="s">
        <v>237</v>
      </c>
      <c r="G76" s="74">
        <v>29.45</v>
      </c>
      <c r="H76" s="18"/>
      <c r="I76" s="40">
        <f t="shared" si="3"/>
        <v>0</v>
      </c>
      <c r="J76" s="25" t="str">
        <f t="shared" si="4"/>
        <v>OK</v>
      </c>
      <c r="K76" s="98"/>
      <c r="L76" s="98"/>
      <c r="M76" s="98"/>
      <c r="N76" s="98"/>
      <c r="O76" s="98"/>
      <c r="P76" s="98"/>
      <c r="Q76" s="98"/>
      <c r="R76" s="98"/>
      <c r="S76" s="98"/>
      <c r="T76" s="43"/>
      <c r="U76" s="43"/>
      <c r="V76" s="43"/>
      <c r="W76" s="43"/>
      <c r="X76" s="43"/>
      <c r="Y76" s="43"/>
      <c r="Z76" s="43"/>
      <c r="AA76" s="43"/>
    </row>
    <row r="77" spans="1:27" ht="29">
      <c r="A77" s="239"/>
      <c r="B77" s="226"/>
      <c r="C77" s="53">
        <v>74</v>
      </c>
      <c r="D77" s="35" t="s">
        <v>95</v>
      </c>
      <c r="E77" s="47" t="s">
        <v>193</v>
      </c>
      <c r="F77" s="47" t="s">
        <v>237</v>
      </c>
      <c r="G77" s="74">
        <v>27.95</v>
      </c>
      <c r="H77" s="18"/>
      <c r="I77" s="40">
        <f t="shared" si="3"/>
        <v>0</v>
      </c>
      <c r="J77" s="25" t="str">
        <f t="shared" si="4"/>
        <v>OK</v>
      </c>
      <c r="K77" s="98"/>
      <c r="L77" s="98"/>
      <c r="M77" s="98"/>
      <c r="N77" s="98"/>
      <c r="O77" s="98"/>
      <c r="P77" s="98"/>
      <c r="Q77" s="98"/>
      <c r="R77" s="98"/>
      <c r="S77" s="98"/>
      <c r="T77" s="43"/>
      <c r="U77" s="43"/>
      <c r="V77" s="43"/>
      <c r="W77" s="43"/>
      <c r="X77" s="43"/>
      <c r="Y77" s="43"/>
      <c r="Z77" s="43"/>
      <c r="AA77" s="43"/>
    </row>
    <row r="78" spans="1:27" ht="29">
      <c r="A78" s="239"/>
      <c r="B78" s="226"/>
      <c r="C78" s="53">
        <v>75</v>
      </c>
      <c r="D78" s="35" t="s">
        <v>96</v>
      </c>
      <c r="E78" s="47" t="s">
        <v>194</v>
      </c>
      <c r="F78" s="47" t="s">
        <v>17</v>
      </c>
      <c r="G78" s="74">
        <v>41.45</v>
      </c>
      <c r="H78" s="18"/>
      <c r="I78" s="40">
        <f t="shared" si="3"/>
        <v>0</v>
      </c>
      <c r="J78" s="25" t="str">
        <f t="shared" si="4"/>
        <v>OK</v>
      </c>
      <c r="K78" s="98"/>
      <c r="L78" s="98"/>
      <c r="M78" s="98"/>
      <c r="N78" s="98"/>
      <c r="O78" s="98"/>
      <c r="P78" s="98"/>
      <c r="Q78" s="98"/>
      <c r="R78" s="98"/>
      <c r="S78" s="98"/>
      <c r="T78" s="43"/>
      <c r="U78" s="43"/>
      <c r="V78" s="43"/>
      <c r="W78" s="43"/>
      <c r="X78" s="43"/>
      <c r="Y78" s="43"/>
      <c r="Z78" s="43"/>
      <c r="AA78" s="43"/>
    </row>
    <row r="79" spans="1:27" ht="29">
      <c r="A79" s="239"/>
      <c r="B79" s="227"/>
      <c r="C79" s="53">
        <v>76</v>
      </c>
      <c r="D79" s="35" t="s">
        <v>97</v>
      </c>
      <c r="E79" s="47" t="s">
        <v>195</v>
      </c>
      <c r="F79" s="47" t="s">
        <v>17</v>
      </c>
      <c r="G79" s="74">
        <v>93.95</v>
      </c>
      <c r="H79" s="18"/>
      <c r="I79" s="40">
        <f t="shared" si="3"/>
        <v>0</v>
      </c>
      <c r="J79" s="25" t="str">
        <f t="shared" si="4"/>
        <v>OK</v>
      </c>
      <c r="K79" s="98"/>
      <c r="L79" s="98"/>
      <c r="M79" s="98"/>
      <c r="N79" s="98"/>
      <c r="O79" s="98"/>
      <c r="P79" s="98"/>
      <c r="Q79" s="98"/>
      <c r="R79" s="98"/>
      <c r="S79" s="98"/>
      <c r="T79" s="43"/>
      <c r="U79" s="43"/>
      <c r="V79" s="43"/>
      <c r="W79" s="43"/>
      <c r="X79" s="43"/>
      <c r="Y79" s="43"/>
      <c r="Z79" s="43"/>
      <c r="AA79" s="43"/>
    </row>
    <row r="80" spans="1:27" ht="74">
      <c r="A80" s="49">
        <v>23</v>
      </c>
      <c r="B80" s="56" t="s">
        <v>30</v>
      </c>
      <c r="C80" s="54">
        <v>77</v>
      </c>
      <c r="D80" s="61" t="s">
        <v>98</v>
      </c>
      <c r="E80" s="46" t="s">
        <v>196</v>
      </c>
      <c r="F80" s="46" t="s">
        <v>17</v>
      </c>
      <c r="G80" s="72">
        <v>13.27</v>
      </c>
      <c r="H80" s="18">
        <v>28</v>
      </c>
      <c r="I80" s="40">
        <f t="shared" si="3"/>
        <v>0</v>
      </c>
      <c r="J80" s="25" t="str">
        <f t="shared" si="4"/>
        <v>OK</v>
      </c>
      <c r="K80" s="98"/>
      <c r="L80" s="98"/>
      <c r="M80" s="98">
        <v>28</v>
      </c>
      <c r="N80" s="98"/>
      <c r="O80" s="98"/>
      <c r="P80" s="98"/>
      <c r="Q80" s="98"/>
      <c r="R80" s="98"/>
      <c r="S80" s="98"/>
      <c r="T80" s="43"/>
      <c r="U80" s="43"/>
      <c r="V80" s="43"/>
      <c r="W80" s="43"/>
      <c r="X80" s="43"/>
      <c r="Y80" s="43"/>
      <c r="Z80" s="43"/>
      <c r="AA80" s="43"/>
    </row>
    <row r="81" spans="1:27" ht="74">
      <c r="A81" s="50">
        <v>24</v>
      </c>
      <c r="B81" s="59" t="s">
        <v>34</v>
      </c>
      <c r="C81" s="53">
        <v>78</v>
      </c>
      <c r="D81" s="35" t="s">
        <v>99</v>
      </c>
      <c r="E81" s="47" t="s">
        <v>197</v>
      </c>
      <c r="F81" s="47" t="s">
        <v>17</v>
      </c>
      <c r="G81" s="74">
        <v>127.8</v>
      </c>
      <c r="H81" s="18">
        <v>6</v>
      </c>
      <c r="I81" s="40">
        <f t="shared" si="3"/>
        <v>6</v>
      </c>
      <c r="J81" s="25" t="str">
        <f t="shared" si="4"/>
        <v>OK</v>
      </c>
      <c r="K81" s="98"/>
      <c r="L81" s="98"/>
      <c r="M81" s="98"/>
      <c r="N81" s="98"/>
      <c r="O81" s="98"/>
      <c r="P81" s="98"/>
      <c r="Q81" s="98"/>
      <c r="R81" s="98"/>
      <c r="S81" s="98"/>
      <c r="T81" s="43"/>
      <c r="U81" s="43"/>
      <c r="V81" s="43"/>
      <c r="W81" s="43"/>
      <c r="X81" s="43"/>
      <c r="Y81" s="43"/>
      <c r="Z81" s="43"/>
      <c r="AA81" s="43"/>
    </row>
    <row r="82" spans="1:27" ht="55.5">
      <c r="A82" s="49">
        <v>25</v>
      </c>
      <c r="B82" s="56" t="s">
        <v>35</v>
      </c>
      <c r="C82" s="54">
        <v>79</v>
      </c>
      <c r="D82" s="61" t="s">
        <v>100</v>
      </c>
      <c r="E82" s="46" t="s">
        <v>198</v>
      </c>
      <c r="F82" s="46" t="s">
        <v>17</v>
      </c>
      <c r="G82" s="72">
        <v>117.73</v>
      </c>
      <c r="H82" s="18">
        <v>5</v>
      </c>
      <c r="I82" s="40">
        <f t="shared" si="3"/>
        <v>5</v>
      </c>
      <c r="J82" s="25" t="str">
        <f t="shared" si="4"/>
        <v>OK</v>
      </c>
      <c r="K82" s="98"/>
      <c r="L82" s="98"/>
      <c r="M82" s="98"/>
      <c r="N82" s="98"/>
      <c r="O82" s="98"/>
      <c r="P82" s="98"/>
      <c r="Q82" s="98"/>
      <c r="R82" s="98"/>
      <c r="S82" s="98"/>
      <c r="T82" s="43"/>
      <c r="U82" s="43"/>
      <c r="V82" s="43"/>
      <c r="W82" s="43"/>
      <c r="X82" s="43"/>
      <c r="Y82" s="43"/>
      <c r="Z82" s="43"/>
      <c r="AA82" s="43"/>
    </row>
    <row r="83" spans="1:27" ht="29">
      <c r="A83" s="244">
        <v>26</v>
      </c>
      <c r="B83" s="229" t="s">
        <v>27</v>
      </c>
      <c r="C83" s="51">
        <v>80</v>
      </c>
      <c r="D83" s="62" t="s">
        <v>101</v>
      </c>
      <c r="E83" s="18"/>
      <c r="F83" s="18" t="s">
        <v>17</v>
      </c>
      <c r="G83" s="73"/>
      <c r="H83" s="18"/>
      <c r="I83" s="40">
        <f t="shared" si="3"/>
        <v>0</v>
      </c>
      <c r="J83" s="25" t="str">
        <f t="shared" si="4"/>
        <v>OK</v>
      </c>
      <c r="K83" s="98"/>
      <c r="L83" s="98"/>
      <c r="M83" s="98"/>
      <c r="N83" s="98"/>
      <c r="O83" s="98"/>
      <c r="P83" s="98"/>
      <c r="Q83" s="98"/>
      <c r="R83" s="98"/>
      <c r="S83" s="98"/>
      <c r="T83" s="43"/>
      <c r="U83" s="43"/>
      <c r="V83" s="43"/>
      <c r="W83" s="43"/>
      <c r="X83" s="43"/>
      <c r="Y83" s="43"/>
      <c r="Z83" s="43"/>
      <c r="AA83" s="43"/>
    </row>
    <row r="84" spans="1:27" ht="43.5">
      <c r="A84" s="245"/>
      <c r="B84" s="230"/>
      <c r="C84" s="51">
        <v>81</v>
      </c>
      <c r="D84" s="62" t="s">
        <v>102</v>
      </c>
      <c r="E84" s="18"/>
      <c r="F84" s="18" t="s">
        <v>17</v>
      </c>
      <c r="G84" s="73"/>
      <c r="H84" s="18"/>
      <c r="I84" s="40">
        <f t="shared" si="3"/>
        <v>0</v>
      </c>
      <c r="J84" s="25" t="str">
        <f t="shared" si="4"/>
        <v>OK</v>
      </c>
      <c r="K84" s="98"/>
      <c r="L84" s="98"/>
      <c r="M84" s="98"/>
      <c r="N84" s="98"/>
      <c r="O84" s="98"/>
      <c r="P84" s="98"/>
      <c r="Q84" s="98"/>
      <c r="R84" s="98"/>
      <c r="S84" s="98"/>
      <c r="T84" s="43"/>
      <c r="U84" s="43"/>
      <c r="V84" s="43"/>
      <c r="W84" s="43"/>
      <c r="X84" s="43"/>
      <c r="Y84" s="43"/>
      <c r="Z84" s="43"/>
      <c r="AA84" s="43"/>
    </row>
    <row r="85" spans="1:27" ht="43.5">
      <c r="A85" s="246">
        <v>27</v>
      </c>
      <c r="B85" s="229" t="s">
        <v>27</v>
      </c>
      <c r="C85" s="51">
        <v>82</v>
      </c>
      <c r="D85" s="62" t="s">
        <v>103</v>
      </c>
      <c r="E85" s="18"/>
      <c r="F85" s="18" t="s">
        <v>241</v>
      </c>
      <c r="G85" s="73"/>
      <c r="H85" s="18">
        <v>43</v>
      </c>
      <c r="I85" s="40">
        <f t="shared" si="3"/>
        <v>43</v>
      </c>
      <c r="J85" s="25" t="str">
        <f t="shared" si="4"/>
        <v>OK</v>
      </c>
      <c r="K85" s="98"/>
      <c r="L85" s="98"/>
      <c r="M85" s="98"/>
      <c r="N85" s="98"/>
      <c r="O85" s="98"/>
      <c r="P85" s="98"/>
      <c r="Q85" s="98"/>
      <c r="R85" s="98"/>
      <c r="S85" s="98"/>
      <c r="T85" s="43"/>
      <c r="U85" s="43"/>
      <c r="V85" s="43"/>
      <c r="W85" s="43"/>
      <c r="X85" s="43"/>
      <c r="Y85" s="43"/>
      <c r="Z85" s="43"/>
      <c r="AA85" s="43"/>
    </row>
    <row r="86" spans="1:27" ht="43.5">
      <c r="A86" s="246"/>
      <c r="B86" s="230"/>
      <c r="C86" s="51">
        <v>83</v>
      </c>
      <c r="D86" s="62" t="s">
        <v>103</v>
      </c>
      <c r="E86" s="18"/>
      <c r="F86" s="18" t="s">
        <v>241</v>
      </c>
      <c r="G86" s="73"/>
      <c r="H86" s="18"/>
      <c r="I86" s="40">
        <f t="shared" si="3"/>
        <v>0</v>
      </c>
      <c r="J86" s="25" t="str">
        <f t="shared" si="4"/>
        <v>OK</v>
      </c>
      <c r="K86" s="98"/>
      <c r="L86" s="98"/>
      <c r="M86" s="98"/>
      <c r="N86" s="98"/>
      <c r="O86" s="98"/>
      <c r="P86" s="98"/>
      <c r="Q86" s="98"/>
      <c r="R86" s="98"/>
      <c r="S86" s="98"/>
      <c r="T86" s="43"/>
      <c r="U86" s="43"/>
      <c r="V86" s="43"/>
      <c r="W86" s="43"/>
      <c r="X86" s="43"/>
      <c r="Y86" s="43"/>
      <c r="Z86" s="43"/>
      <c r="AA86" s="43"/>
    </row>
    <row r="87" spans="1:27" ht="23.5">
      <c r="A87" s="239">
        <v>28</v>
      </c>
      <c r="B87" s="225" t="s">
        <v>33</v>
      </c>
      <c r="C87" s="53">
        <v>84</v>
      </c>
      <c r="D87" s="35" t="s">
        <v>104</v>
      </c>
      <c r="E87" s="47" t="s">
        <v>199</v>
      </c>
      <c r="F87" s="47" t="s">
        <v>17</v>
      </c>
      <c r="G87" s="74">
        <v>19.21</v>
      </c>
      <c r="H87" s="18">
        <v>2</v>
      </c>
      <c r="I87" s="40">
        <f t="shared" si="3"/>
        <v>0</v>
      </c>
      <c r="J87" s="25" t="str">
        <f t="shared" si="4"/>
        <v>OK</v>
      </c>
      <c r="K87" s="98"/>
      <c r="L87" s="98"/>
      <c r="M87" s="98"/>
      <c r="N87" s="98"/>
      <c r="O87" s="98"/>
      <c r="P87" s="98"/>
      <c r="Q87" s="98"/>
      <c r="R87" s="98">
        <v>2</v>
      </c>
      <c r="S87" s="98"/>
      <c r="T87" s="43"/>
      <c r="U87" s="43"/>
      <c r="V87" s="43"/>
      <c r="W87" s="43"/>
      <c r="X87" s="43"/>
      <c r="Y87" s="43"/>
      <c r="Z87" s="43"/>
      <c r="AA87" s="43"/>
    </row>
    <row r="88" spans="1:27" ht="29">
      <c r="A88" s="239"/>
      <c r="B88" s="227"/>
      <c r="C88" s="53">
        <v>85</v>
      </c>
      <c r="D88" s="35" t="s">
        <v>105</v>
      </c>
      <c r="E88" s="47" t="s">
        <v>200</v>
      </c>
      <c r="F88" s="47" t="s">
        <v>17</v>
      </c>
      <c r="G88" s="74">
        <v>19.09</v>
      </c>
      <c r="H88" s="18">
        <v>2</v>
      </c>
      <c r="I88" s="40">
        <f t="shared" si="3"/>
        <v>0</v>
      </c>
      <c r="J88" s="25" t="str">
        <f t="shared" si="4"/>
        <v>OK</v>
      </c>
      <c r="K88" s="98"/>
      <c r="L88" s="98"/>
      <c r="M88" s="98"/>
      <c r="N88" s="98"/>
      <c r="O88" s="98"/>
      <c r="P88" s="98"/>
      <c r="Q88" s="98"/>
      <c r="R88" s="98">
        <v>2</v>
      </c>
      <c r="S88" s="98"/>
      <c r="T88" s="43"/>
      <c r="U88" s="43"/>
      <c r="V88" s="43"/>
      <c r="W88" s="43"/>
      <c r="X88" s="43"/>
      <c r="Y88" s="43"/>
      <c r="Z88" s="43"/>
      <c r="AA88" s="43"/>
    </row>
    <row r="89" spans="1:27" ht="23.5">
      <c r="A89" s="237">
        <v>29</v>
      </c>
      <c r="B89" s="223" t="s">
        <v>36</v>
      </c>
      <c r="C89" s="54">
        <v>86</v>
      </c>
      <c r="D89" s="61" t="s">
        <v>106</v>
      </c>
      <c r="E89" s="46" t="s">
        <v>201</v>
      </c>
      <c r="F89" s="46" t="s">
        <v>17</v>
      </c>
      <c r="G89" s="72">
        <v>91.63</v>
      </c>
      <c r="H89" s="18"/>
      <c r="I89" s="40">
        <f t="shared" si="3"/>
        <v>0</v>
      </c>
      <c r="J89" s="25" t="str">
        <f t="shared" si="4"/>
        <v>OK</v>
      </c>
      <c r="K89" s="98"/>
      <c r="L89" s="98"/>
      <c r="M89" s="98"/>
      <c r="N89" s="98"/>
      <c r="O89" s="98"/>
      <c r="P89" s="98"/>
      <c r="Q89" s="98"/>
      <c r="R89" s="98"/>
      <c r="S89" s="98"/>
      <c r="T89" s="43"/>
      <c r="U89" s="43"/>
      <c r="V89" s="43"/>
      <c r="W89" s="43"/>
      <c r="X89" s="43"/>
      <c r="Y89" s="43"/>
      <c r="Z89" s="43"/>
      <c r="AA89" s="43"/>
    </row>
    <row r="90" spans="1:27" ht="23.5">
      <c r="A90" s="237"/>
      <c r="B90" s="224"/>
      <c r="C90" s="54">
        <v>87</v>
      </c>
      <c r="D90" s="61" t="s">
        <v>107</v>
      </c>
      <c r="E90" s="46" t="s">
        <v>202</v>
      </c>
      <c r="F90" s="46" t="s">
        <v>17</v>
      </c>
      <c r="G90" s="72">
        <v>107.61</v>
      </c>
      <c r="H90" s="18"/>
      <c r="I90" s="40">
        <f t="shared" si="3"/>
        <v>0</v>
      </c>
      <c r="J90" s="25" t="str">
        <f t="shared" si="4"/>
        <v>OK</v>
      </c>
      <c r="K90" s="98"/>
      <c r="L90" s="98"/>
      <c r="M90" s="98"/>
      <c r="N90" s="98"/>
      <c r="O90" s="98"/>
      <c r="P90" s="98"/>
      <c r="Q90" s="98"/>
      <c r="R90" s="98"/>
      <c r="S90" s="98"/>
      <c r="T90" s="43"/>
      <c r="U90" s="43"/>
      <c r="V90" s="43"/>
      <c r="W90" s="43"/>
      <c r="X90" s="43"/>
      <c r="Y90" s="43"/>
      <c r="Z90" s="43"/>
      <c r="AA90" s="43"/>
    </row>
    <row r="91" spans="1:27" ht="58">
      <c r="A91" s="239">
        <v>30</v>
      </c>
      <c r="B91" s="225" t="s">
        <v>33</v>
      </c>
      <c r="C91" s="53">
        <v>88</v>
      </c>
      <c r="D91" s="35" t="s">
        <v>108</v>
      </c>
      <c r="E91" s="47" t="s">
        <v>203</v>
      </c>
      <c r="F91" s="47" t="s">
        <v>17</v>
      </c>
      <c r="G91" s="74">
        <v>83.17</v>
      </c>
      <c r="H91" s="18"/>
      <c r="I91" s="40">
        <f t="shared" si="3"/>
        <v>0</v>
      </c>
      <c r="J91" s="25" t="str">
        <f t="shared" si="4"/>
        <v>OK</v>
      </c>
      <c r="K91" s="98"/>
      <c r="L91" s="98"/>
      <c r="M91" s="98"/>
      <c r="N91" s="98"/>
      <c r="O91" s="98"/>
      <c r="P91" s="98"/>
      <c r="Q91" s="98"/>
      <c r="R91" s="98"/>
      <c r="S91" s="98"/>
      <c r="T91" s="43"/>
      <c r="U91" s="43"/>
      <c r="V91" s="43"/>
      <c r="W91" s="43"/>
      <c r="X91" s="43"/>
      <c r="Y91" s="43"/>
      <c r="Z91" s="43"/>
      <c r="AA91" s="43"/>
    </row>
    <row r="92" spans="1:27" ht="43.5">
      <c r="A92" s="239"/>
      <c r="B92" s="226"/>
      <c r="C92" s="53">
        <v>89</v>
      </c>
      <c r="D92" s="35" t="s">
        <v>109</v>
      </c>
      <c r="E92" s="47" t="s">
        <v>204</v>
      </c>
      <c r="F92" s="47" t="s">
        <v>17</v>
      </c>
      <c r="G92" s="74">
        <v>85.12</v>
      </c>
      <c r="H92" s="18"/>
      <c r="I92" s="40">
        <f t="shared" si="3"/>
        <v>0</v>
      </c>
      <c r="J92" s="25" t="str">
        <f t="shared" si="4"/>
        <v>OK</v>
      </c>
      <c r="K92" s="98"/>
      <c r="L92" s="98"/>
      <c r="M92" s="98"/>
      <c r="N92" s="98"/>
      <c r="O92" s="98"/>
      <c r="P92" s="98"/>
      <c r="Q92" s="98"/>
      <c r="R92" s="98"/>
      <c r="S92" s="98"/>
      <c r="T92" s="43"/>
      <c r="U92" s="43"/>
      <c r="V92" s="43"/>
      <c r="W92" s="43"/>
      <c r="X92" s="43"/>
      <c r="Y92" s="43"/>
      <c r="Z92" s="43"/>
      <c r="AA92" s="43"/>
    </row>
    <row r="93" spans="1:27" ht="43.5">
      <c r="A93" s="239"/>
      <c r="B93" s="226"/>
      <c r="C93" s="53">
        <v>90</v>
      </c>
      <c r="D93" s="35" t="s">
        <v>110</v>
      </c>
      <c r="E93" s="47" t="s">
        <v>205</v>
      </c>
      <c r="F93" s="47" t="s">
        <v>17</v>
      </c>
      <c r="G93" s="74">
        <v>195.4</v>
      </c>
      <c r="H93" s="18"/>
      <c r="I93" s="40">
        <f t="shared" si="3"/>
        <v>0</v>
      </c>
      <c r="J93" s="25" t="str">
        <f t="shared" si="4"/>
        <v>OK</v>
      </c>
      <c r="K93" s="98"/>
      <c r="L93" s="98"/>
      <c r="M93" s="98"/>
      <c r="N93" s="98"/>
      <c r="O93" s="98"/>
      <c r="P93" s="98"/>
      <c r="Q93" s="98"/>
      <c r="R93" s="98"/>
      <c r="S93" s="98"/>
      <c r="T93" s="43"/>
      <c r="U93" s="43"/>
      <c r="V93" s="43"/>
      <c r="W93" s="43"/>
      <c r="X93" s="43"/>
      <c r="Y93" s="43"/>
      <c r="Z93" s="43"/>
      <c r="AA93" s="43"/>
    </row>
    <row r="94" spans="1:27" ht="43.5">
      <c r="A94" s="239"/>
      <c r="B94" s="227"/>
      <c r="C94" s="53">
        <v>91</v>
      </c>
      <c r="D94" s="35" t="s">
        <v>111</v>
      </c>
      <c r="E94" s="47" t="s">
        <v>206</v>
      </c>
      <c r="F94" s="47" t="s">
        <v>242</v>
      </c>
      <c r="G94" s="74">
        <v>152.54</v>
      </c>
      <c r="H94" s="18">
        <v>5</v>
      </c>
      <c r="I94" s="40">
        <f t="shared" si="3"/>
        <v>5</v>
      </c>
      <c r="J94" s="25" t="str">
        <f t="shared" si="4"/>
        <v>OK</v>
      </c>
      <c r="K94" s="98"/>
      <c r="L94" s="98"/>
      <c r="M94" s="98"/>
      <c r="N94" s="98"/>
      <c r="O94" s="98"/>
      <c r="P94" s="98"/>
      <c r="Q94" s="98"/>
      <c r="R94" s="98"/>
      <c r="S94" s="98"/>
      <c r="T94" s="43"/>
      <c r="U94" s="43"/>
      <c r="V94" s="43"/>
      <c r="W94" s="43"/>
      <c r="X94" s="43"/>
      <c r="Y94" s="43"/>
      <c r="Z94" s="43"/>
      <c r="AA94" s="43"/>
    </row>
    <row r="95" spans="1:27" ht="55.5">
      <c r="A95" s="49">
        <v>31</v>
      </c>
      <c r="B95" s="56" t="s">
        <v>33</v>
      </c>
      <c r="C95" s="54">
        <v>92</v>
      </c>
      <c r="D95" s="61" t="s">
        <v>112</v>
      </c>
      <c r="E95" s="46" t="s">
        <v>207</v>
      </c>
      <c r="F95" s="46" t="s">
        <v>17</v>
      </c>
      <c r="G95" s="72">
        <v>27.01</v>
      </c>
      <c r="H95" s="18"/>
      <c r="I95" s="40">
        <f t="shared" si="3"/>
        <v>0</v>
      </c>
      <c r="J95" s="25" t="str">
        <f t="shared" si="4"/>
        <v>OK</v>
      </c>
      <c r="K95" s="98"/>
      <c r="L95" s="98"/>
      <c r="M95" s="98"/>
      <c r="N95" s="98"/>
      <c r="O95" s="98"/>
      <c r="P95" s="98"/>
      <c r="Q95" s="98"/>
      <c r="R95" s="98"/>
      <c r="S95" s="98"/>
      <c r="T95" s="43"/>
      <c r="U95" s="43"/>
      <c r="V95" s="43"/>
      <c r="W95" s="43"/>
      <c r="X95" s="43"/>
      <c r="Y95" s="43"/>
      <c r="Z95" s="43"/>
      <c r="AA95" s="43"/>
    </row>
    <row r="96" spans="1:27" ht="92.5">
      <c r="A96" s="50">
        <v>32</v>
      </c>
      <c r="B96" s="59" t="s">
        <v>36</v>
      </c>
      <c r="C96" s="53">
        <v>93</v>
      </c>
      <c r="D96" s="35" t="s">
        <v>113</v>
      </c>
      <c r="E96" s="47" t="s">
        <v>208</v>
      </c>
      <c r="F96" s="47" t="s">
        <v>17</v>
      </c>
      <c r="G96" s="74">
        <v>360.9</v>
      </c>
      <c r="H96" s="18">
        <v>1</v>
      </c>
      <c r="I96" s="40">
        <f t="shared" si="3"/>
        <v>1</v>
      </c>
      <c r="J96" s="25" t="str">
        <f t="shared" si="4"/>
        <v>OK</v>
      </c>
      <c r="K96" s="98"/>
      <c r="L96" s="98"/>
      <c r="M96" s="98"/>
      <c r="N96" s="98"/>
      <c r="O96" s="98"/>
      <c r="P96" s="98"/>
      <c r="Q96" s="98"/>
      <c r="R96" s="98"/>
      <c r="S96" s="98"/>
      <c r="T96" s="43"/>
      <c r="U96" s="43"/>
      <c r="V96" s="43"/>
      <c r="W96" s="43"/>
      <c r="X96" s="43"/>
      <c r="Y96" s="43"/>
      <c r="Z96" s="43"/>
      <c r="AA96" s="43"/>
    </row>
    <row r="97" spans="1:27" ht="23.5">
      <c r="A97" s="238">
        <v>33</v>
      </c>
      <c r="B97" s="231" t="s">
        <v>37</v>
      </c>
      <c r="C97" s="51">
        <v>94</v>
      </c>
      <c r="D97" s="62" t="s">
        <v>114</v>
      </c>
      <c r="E97" s="18"/>
      <c r="F97" s="18" t="s">
        <v>17</v>
      </c>
      <c r="G97" s="73"/>
      <c r="H97" s="18"/>
      <c r="I97" s="40">
        <f t="shared" si="3"/>
        <v>0</v>
      </c>
      <c r="J97" s="25" t="str">
        <f t="shared" si="4"/>
        <v>OK</v>
      </c>
      <c r="K97" s="98"/>
      <c r="L97" s="98"/>
      <c r="M97" s="98"/>
      <c r="N97" s="98"/>
      <c r="O97" s="98"/>
      <c r="P97" s="98"/>
      <c r="Q97" s="98"/>
      <c r="R97" s="98"/>
      <c r="S97" s="98"/>
      <c r="T97" s="43"/>
      <c r="U97" s="43"/>
      <c r="V97" s="43"/>
      <c r="W97" s="43"/>
      <c r="X97" s="43"/>
      <c r="Y97" s="43"/>
      <c r="Z97" s="43"/>
      <c r="AA97" s="43"/>
    </row>
    <row r="98" spans="1:27" ht="23.5">
      <c r="A98" s="238"/>
      <c r="B98" s="231"/>
      <c r="C98" s="51">
        <v>95</v>
      </c>
      <c r="D98" s="62" t="s">
        <v>115</v>
      </c>
      <c r="E98" s="18"/>
      <c r="F98" s="18" t="s">
        <v>243</v>
      </c>
      <c r="G98" s="73"/>
      <c r="H98" s="18"/>
      <c r="I98" s="40">
        <f t="shared" si="3"/>
        <v>0</v>
      </c>
      <c r="J98" s="25" t="str">
        <f t="shared" si="4"/>
        <v>OK</v>
      </c>
      <c r="K98" s="98"/>
      <c r="L98" s="98"/>
      <c r="M98" s="98"/>
      <c r="N98" s="98"/>
      <c r="O98" s="98"/>
      <c r="P98" s="98"/>
      <c r="Q98" s="98"/>
      <c r="R98" s="98"/>
      <c r="S98" s="98"/>
      <c r="T98" s="43"/>
      <c r="U98" s="43"/>
      <c r="V98" s="43"/>
      <c r="W98" s="43"/>
      <c r="X98" s="43"/>
      <c r="Y98" s="43"/>
      <c r="Z98" s="43"/>
      <c r="AA98" s="43"/>
    </row>
    <row r="99" spans="1:27" ht="23.5">
      <c r="A99" s="238"/>
      <c r="B99" s="231"/>
      <c r="C99" s="51">
        <v>96</v>
      </c>
      <c r="D99" s="62" t="s">
        <v>116</v>
      </c>
      <c r="E99" s="18"/>
      <c r="F99" s="18" t="s">
        <v>244</v>
      </c>
      <c r="G99" s="73"/>
      <c r="H99" s="18"/>
      <c r="I99" s="40">
        <f t="shared" si="3"/>
        <v>0</v>
      </c>
      <c r="J99" s="25" t="str">
        <f t="shared" si="4"/>
        <v>OK</v>
      </c>
      <c r="K99" s="98"/>
      <c r="L99" s="98"/>
      <c r="M99" s="98"/>
      <c r="N99" s="98"/>
      <c r="O99" s="98"/>
      <c r="P99" s="98"/>
      <c r="Q99" s="98"/>
      <c r="R99" s="98"/>
      <c r="S99" s="98"/>
      <c r="T99" s="43"/>
      <c r="U99" s="43"/>
      <c r="V99" s="43"/>
      <c r="W99" s="43"/>
      <c r="X99" s="43"/>
      <c r="Y99" s="43"/>
      <c r="Z99" s="43"/>
      <c r="AA99" s="43"/>
    </row>
    <row r="100" spans="1:27" ht="23.5">
      <c r="A100" s="238"/>
      <c r="B100" s="231"/>
      <c r="C100" s="51">
        <v>97</v>
      </c>
      <c r="D100" s="62" t="s">
        <v>117</v>
      </c>
      <c r="E100" s="18"/>
      <c r="F100" s="18" t="s">
        <v>17</v>
      </c>
      <c r="G100" s="73"/>
      <c r="H100" s="18"/>
      <c r="I100" s="40">
        <f t="shared" ref="I100:I131" si="5">H100-(SUM(K100:AA100))</f>
        <v>0</v>
      </c>
      <c r="J100" s="25" t="str">
        <f t="shared" si="4"/>
        <v>OK</v>
      </c>
      <c r="K100" s="98"/>
      <c r="L100" s="98"/>
      <c r="M100" s="98"/>
      <c r="N100" s="98"/>
      <c r="O100" s="98"/>
      <c r="P100" s="98"/>
      <c r="Q100" s="98"/>
      <c r="R100" s="98"/>
      <c r="S100" s="98"/>
      <c r="T100" s="43"/>
      <c r="U100" s="43"/>
      <c r="V100" s="43"/>
      <c r="W100" s="43"/>
      <c r="X100" s="43"/>
      <c r="Y100" s="43"/>
      <c r="Z100" s="43"/>
      <c r="AA100" s="43"/>
    </row>
    <row r="101" spans="1:27" ht="23.5">
      <c r="A101" s="238"/>
      <c r="B101" s="231"/>
      <c r="C101" s="51">
        <v>98</v>
      </c>
      <c r="D101" s="62" t="s">
        <v>118</v>
      </c>
      <c r="E101" s="18"/>
      <c r="F101" s="18" t="s">
        <v>17</v>
      </c>
      <c r="G101" s="73"/>
      <c r="H101" s="18"/>
      <c r="I101" s="40">
        <f t="shared" si="5"/>
        <v>0</v>
      </c>
      <c r="J101" s="25" t="str">
        <f t="shared" si="4"/>
        <v>OK</v>
      </c>
      <c r="K101" s="98"/>
      <c r="L101" s="98"/>
      <c r="M101" s="98"/>
      <c r="N101" s="98"/>
      <c r="O101" s="98"/>
      <c r="P101" s="98"/>
      <c r="Q101" s="98"/>
      <c r="R101" s="98"/>
      <c r="S101" s="98"/>
      <c r="T101" s="43"/>
      <c r="U101" s="43"/>
      <c r="V101" s="43"/>
      <c r="W101" s="43"/>
      <c r="X101" s="43"/>
      <c r="Y101" s="43"/>
      <c r="Z101" s="43"/>
      <c r="AA101" s="43"/>
    </row>
    <row r="102" spans="1:27" ht="58">
      <c r="A102" s="239">
        <v>34</v>
      </c>
      <c r="B102" s="232" t="s">
        <v>26</v>
      </c>
      <c r="C102" s="53">
        <v>99</v>
      </c>
      <c r="D102" s="35" t="s">
        <v>119</v>
      </c>
      <c r="E102" s="71" t="s">
        <v>209</v>
      </c>
      <c r="F102" s="47" t="s">
        <v>17</v>
      </c>
      <c r="G102" s="74">
        <v>25.85</v>
      </c>
      <c r="H102" s="18"/>
      <c r="I102" s="40">
        <f t="shared" si="5"/>
        <v>0</v>
      </c>
      <c r="J102" s="25" t="str">
        <f t="shared" si="4"/>
        <v>OK</v>
      </c>
      <c r="K102" s="98"/>
      <c r="L102" s="98"/>
      <c r="M102" s="98"/>
      <c r="N102" s="98"/>
      <c r="O102" s="98"/>
      <c r="P102" s="98"/>
      <c r="Q102" s="98"/>
      <c r="R102" s="98"/>
      <c r="S102" s="98"/>
      <c r="T102" s="43"/>
      <c r="U102" s="43"/>
      <c r="V102" s="43"/>
      <c r="W102" s="43"/>
      <c r="X102" s="43"/>
      <c r="Y102" s="43"/>
      <c r="Z102" s="43"/>
      <c r="AA102" s="43"/>
    </row>
    <row r="103" spans="1:27" ht="29">
      <c r="A103" s="239"/>
      <c r="B103" s="233"/>
      <c r="C103" s="53">
        <v>100</v>
      </c>
      <c r="D103" s="65" t="s">
        <v>120</v>
      </c>
      <c r="E103" s="71" t="s">
        <v>210</v>
      </c>
      <c r="F103" s="63" t="s">
        <v>245</v>
      </c>
      <c r="G103" s="74">
        <v>13.49</v>
      </c>
      <c r="H103" s="18">
        <v>15</v>
      </c>
      <c r="I103" s="40">
        <f t="shared" si="5"/>
        <v>0</v>
      </c>
      <c r="J103" s="25" t="str">
        <f t="shared" si="4"/>
        <v>OK</v>
      </c>
      <c r="K103" s="98"/>
      <c r="L103" s="98"/>
      <c r="M103" s="98"/>
      <c r="N103" s="98">
        <v>15</v>
      </c>
      <c r="O103" s="98"/>
      <c r="P103" s="98"/>
      <c r="Q103" s="98"/>
      <c r="R103" s="98"/>
      <c r="S103" s="98"/>
      <c r="T103" s="43"/>
      <c r="U103" s="43"/>
      <c r="V103" s="43"/>
      <c r="W103" s="43"/>
      <c r="X103" s="43"/>
      <c r="Y103" s="43"/>
      <c r="Z103" s="43"/>
      <c r="AA103" s="43"/>
    </row>
    <row r="104" spans="1:27" ht="29">
      <c r="A104" s="239"/>
      <c r="B104" s="233"/>
      <c r="C104" s="53">
        <v>101</v>
      </c>
      <c r="D104" s="35" t="s">
        <v>121</v>
      </c>
      <c r="E104" s="47" t="e">
        <f>+E106+E105</f>
        <v>#VALUE!</v>
      </c>
      <c r="F104" s="47" t="s">
        <v>244</v>
      </c>
      <c r="G104" s="74">
        <v>3.02</v>
      </c>
      <c r="H104" s="18">
        <v>5</v>
      </c>
      <c r="I104" s="40">
        <f t="shared" si="5"/>
        <v>0</v>
      </c>
      <c r="J104" s="25" t="str">
        <f t="shared" si="4"/>
        <v>OK</v>
      </c>
      <c r="K104" s="98"/>
      <c r="L104" s="98"/>
      <c r="M104" s="98"/>
      <c r="N104" s="98">
        <v>5</v>
      </c>
      <c r="O104" s="98"/>
      <c r="P104" s="98"/>
      <c r="Q104" s="98"/>
      <c r="R104" s="98"/>
      <c r="S104" s="98"/>
      <c r="T104" s="43"/>
      <c r="U104" s="43"/>
      <c r="V104" s="43"/>
      <c r="W104" s="43"/>
      <c r="X104" s="43"/>
      <c r="Y104" s="43"/>
      <c r="Z104" s="43"/>
      <c r="AA104" s="43"/>
    </row>
    <row r="105" spans="1:27" ht="58">
      <c r="A105" s="239"/>
      <c r="B105" s="234"/>
      <c r="C105" s="53">
        <v>102</v>
      </c>
      <c r="D105" s="35" t="s">
        <v>122</v>
      </c>
      <c r="E105" s="47" t="s">
        <v>211</v>
      </c>
      <c r="F105" s="47" t="s">
        <v>17</v>
      </c>
      <c r="G105" s="74">
        <v>202</v>
      </c>
      <c r="H105" s="18"/>
      <c r="I105" s="40">
        <f t="shared" si="5"/>
        <v>0</v>
      </c>
      <c r="J105" s="25" t="str">
        <f t="shared" si="4"/>
        <v>OK</v>
      </c>
      <c r="K105" s="98"/>
      <c r="L105" s="98"/>
      <c r="M105" s="98"/>
      <c r="N105" s="98"/>
      <c r="O105" s="98"/>
      <c r="P105" s="98"/>
      <c r="Q105" s="98"/>
      <c r="R105" s="98"/>
      <c r="S105" s="98"/>
      <c r="T105" s="43"/>
      <c r="U105" s="43"/>
      <c r="V105" s="43"/>
      <c r="W105" s="43"/>
      <c r="X105" s="43"/>
      <c r="Y105" s="43"/>
      <c r="Z105" s="43"/>
      <c r="AA105" s="43"/>
    </row>
    <row r="106" spans="1:27" ht="29">
      <c r="A106" s="235">
        <v>35</v>
      </c>
      <c r="B106" s="223" t="s">
        <v>38</v>
      </c>
      <c r="C106" s="54">
        <v>103</v>
      </c>
      <c r="D106" s="61" t="s">
        <v>123</v>
      </c>
      <c r="E106" s="46" t="s">
        <v>212</v>
      </c>
      <c r="F106" s="46" t="s">
        <v>17</v>
      </c>
      <c r="G106" s="72">
        <v>109.5</v>
      </c>
      <c r="H106" s="18"/>
      <c r="I106" s="40">
        <f t="shared" si="5"/>
        <v>0</v>
      </c>
      <c r="J106" s="25" t="str">
        <f t="shared" si="4"/>
        <v>OK</v>
      </c>
      <c r="K106" s="98"/>
      <c r="L106" s="98"/>
      <c r="M106" s="98"/>
      <c r="N106" s="98"/>
      <c r="O106" s="98"/>
      <c r="P106" s="98"/>
      <c r="Q106" s="98"/>
      <c r="R106" s="98"/>
      <c r="S106" s="98"/>
      <c r="T106" s="43"/>
      <c r="U106" s="43"/>
      <c r="V106" s="43"/>
      <c r="W106" s="43"/>
      <c r="X106" s="43"/>
      <c r="Y106" s="43"/>
      <c r="Z106" s="43"/>
      <c r="AA106" s="43"/>
    </row>
    <row r="107" spans="1:27" ht="29">
      <c r="A107" s="235"/>
      <c r="B107" s="224"/>
      <c r="C107" s="54">
        <v>104</v>
      </c>
      <c r="D107" s="61" t="s">
        <v>123</v>
      </c>
      <c r="E107" s="46" t="s">
        <v>212</v>
      </c>
      <c r="F107" s="46" t="s">
        <v>17</v>
      </c>
      <c r="G107" s="72">
        <v>143.47999999999999</v>
      </c>
      <c r="H107" s="18">
        <v>4</v>
      </c>
      <c r="I107" s="40">
        <f t="shared" si="5"/>
        <v>4</v>
      </c>
      <c r="J107" s="25" t="str">
        <f t="shared" si="4"/>
        <v>OK</v>
      </c>
      <c r="K107" s="98"/>
      <c r="L107" s="98"/>
      <c r="M107" s="98"/>
      <c r="N107" s="98"/>
      <c r="O107" s="98"/>
      <c r="P107" s="98"/>
      <c r="Q107" s="98"/>
      <c r="R107" s="98"/>
      <c r="S107" s="98"/>
      <c r="T107" s="43"/>
      <c r="U107" s="43"/>
      <c r="V107" s="43"/>
      <c r="W107" s="43"/>
      <c r="X107" s="43"/>
      <c r="Y107" s="43"/>
      <c r="Z107" s="43"/>
      <c r="AA107" s="43"/>
    </row>
    <row r="108" spans="1:27" ht="43.5">
      <c r="A108" s="243">
        <v>36</v>
      </c>
      <c r="B108" s="225" t="s">
        <v>38</v>
      </c>
      <c r="C108" s="53">
        <v>105</v>
      </c>
      <c r="D108" s="35" t="s">
        <v>124</v>
      </c>
      <c r="E108" s="47" t="s">
        <v>213</v>
      </c>
      <c r="F108" s="47" t="s">
        <v>236</v>
      </c>
      <c r="G108" s="74">
        <v>34.39</v>
      </c>
      <c r="H108" s="18"/>
      <c r="I108" s="40">
        <f t="shared" si="5"/>
        <v>0</v>
      </c>
      <c r="J108" s="25" t="str">
        <f t="shared" si="4"/>
        <v>OK</v>
      </c>
      <c r="K108" s="98"/>
      <c r="L108" s="98"/>
      <c r="M108" s="98"/>
      <c r="N108" s="98"/>
      <c r="O108" s="98"/>
      <c r="P108" s="98"/>
      <c r="Q108" s="98"/>
      <c r="R108" s="98"/>
      <c r="S108" s="98"/>
      <c r="T108" s="43"/>
      <c r="U108" s="43"/>
      <c r="V108" s="43"/>
      <c r="W108" s="43"/>
      <c r="X108" s="43"/>
      <c r="Y108" s="43"/>
      <c r="Z108" s="43"/>
      <c r="AA108" s="43"/>
    </row>
    <row r="109" spans="1:27" ht="29">
      <c r="A109" s="243"/>
      <c r="B109" s="227"/>
      <c r="C109" s="53">
        <v>106</v>
      </c>
      <c r="D109" s="35" t="s">
        <v>124</v>
      </c>
      <c r="E109" s="47" t="s">
        <v>213</v>
      </c>
      <c r="F109" s="47"/>
      <c r="G109" s="74">
        <v>47.69</v>
      </c>
      <c r="H109" s="18">
        <v>1</v>
      </c>
      <c r="I109" s="40">
        <f t="shared" si="5"/>
        <v>1</v>
      </c>
      <c r="J109" s="25" t="str">
        <f t="shared" si="4"/>
        <v>OK</v>
      </c>
      <c r="K109" s="98"/>
      <c r="L109" s="98"/>
      <c r="M109" s="98"/>
      <c r="N109" s="98"/>
      <c r="O109" s="98"/>
      <c r="P109" s="98"/>
      <c r="Q109" s="98"/>
      <c r="R109" s="98"/>
      <c r="S109" s="98"/>
      <c r="T109" s="43"/>
      <c r="U109" s="43"/>
      <c r="V109" s="43"/>
      <c r="W109" s="43"/>
      <c r="X109" s="43"/>
      <c r="Y109" s="43"/>
      <c r="Z109" s="43"/>
      <c r="AA109" s="43"/>
    </row>
    <row r="110" spans="1:27" ht="29">
      <c r="A110" s="235">
        <v>37</v>
      </c>
      <c r="B110" s="223" t="s">
        <v>33</v>
      </c>
      <c r="C110" s="54">
        <v>107</v>
      </c>
      <c r="D110" s="61" t="s">
        <v>125</v>
      </c>
      <c r="E110" s="46" t="s">
        <v>214</v>
      </c>
      <c r="F110" s="46" t="s">
        <v>243</v>
      </c>
      <c r="G110" s="72">
        <v>110.5</v>
      </c>
      <c r="H110" s="18"/>
      <c r="I110" s="40">
        <f t="shared" si="5"/>
        <v>0</v>
      </c>
      <c r="J110" s="25" t="str">
        <f t="shared" si="4"/>
        <v>OK</v>
      </c>
      <c r="K110" s="98"/>
      <c r="L110" s="98"/>
      <c r="M110" s="98"/>
      <c r="N110" s="98"/>
      <c r="O110" s="98"/>
      <c r="P110" s="98"/>
      <c r="Q110" s="98"/>
      <c r="R110" s="98"/>
      <c r="S110" s="98"/>
      <c r="T110" s="43"/>
      <c r="U110" s="43"/>
      <c r="V110" s="43"/>
      <c r="W110" s="43"/>
      <c r="X110" s="43"/>
      <c r="Y110" s="43"/>
      <c r="Z110" s="43"/>
      <c r="AA110" s="43"/>
    </row>
    <row r="111" spans="1:27" ht="29">
      <c r="A111" s="235"/>
      <c r="B111" s="224"/>
      <c r="C111" s="54">
        <v>108</v>
      </c>
      <c r="D111" s="61" t="s">
        <v>126</v>
      </c>
      <c r="E111" s="46" t="s">
        <v>215</v>
      </c>
      <c r="F111" s="46" t="s">
        <v>243</v>
      </c>
      <c r="G111" s="72">
        <v>100.15</v>
      </c>
      <c r="H111" s="18"/>
      <c r="I111" s="40">
        <f t="shared" si="5"/>
        <v>0</v>
      </c>
      <c r="J111" s="25" t="str">
        <f t="shared" si="4"/>
        <v>OK</v>
      </c>
      <c r="K111" s="98"/>
      <c r="L111" s="98"/>
      <c r="M111" s="98"/>
      <c r="N111" s="98"/>
      <c r="O111" s="98"/>
      <c r="P111" s="98"/>
      <c r="Q111" s="98"/>
      <c r="R111" s="98"/>
      <c r="S111" s="98"/>
      <c r="T111" s="43"/>
      <c r="U111" s="43"/>
      <c r="V111" s="43"/>
      <c r="W111" s="43"/>
      <c r="X111" s="43"/>
      <c r="Y111" s="43"/>
      <c r="Z111" s="43"/>
      <c r="AA111" s="43"/>
    </row>
    <row r="112" spans="1:27" ht="43.5">
      <c r="A112" s="243">
        <v>38</v>
      </c>
      <c r="B112" s="225" t="s">
        <v>39</v>
      </c>
      <c r="C112" s="53">
        <v>109</v>
      </c>
      <c r="D112" s="35" t="s">
        <v>127</v>
      </c>
      <c r="E112" s="47" t="s">
        <v>216</v>
      </c>
      <c r="F112" s="47" t="s">
        <v>17</v>
      </c>
      <c r="G112" s="74">
        <v>44</v>
      </c>
      <c r="H112" s="18"/>
      <c r="I112" s="40">
        <f t="shared" si="5"/>
        <v>0</v>
      </c>
      <c r="J112" s="25" t="str">
        <f t="shared" si="4"/>
        <v>OK</v>
      </c>
      <c r="K112" s="98"/>
      <c r="L112" s="98"/>
      <c r="M112" s="98"/>
      <c r="N112" s="98"/>
      <c r="O112" s="98"/>
      <c r="P112" s="98"/>
      <c r="Q112" s="98"/>
      <c r="R112" s="98"/>
      <c r="S112" s="98"/>
      <c r="T112" s="43"/>
      <c r="U112" s="43"/>
      <c r="V112" s="43"/>
      <c r="W112" s="43"/>
      <c r="X112" s="43"/>
      <c r="Y112" s="43"/>
      <c r="Z112" s="43"/>
      <c r="AA112" s="43"/>
    </row>
    <row r="113" spans="1:27" ht="29">
      <c r="A113" s="243"/>
      <c r="B113" s="226"/>
      <c r="C113" s="53">
        <v>110</v>
      </c>
      <c r="D113" s="35" t="s">
        <v>128</v>
      </c>
      <c r="E113" s="47" t="s">
        <v>217</v>
      </c>
      <c r="F113" s="47" t="s">
        <v>17</v>
      </c>
      <c r="G113" s="74">
        <v>12.9</v>
      </c>
      <c r="H113" s="18"/>
      <c r="I113" s="40">
        <f t="shared" si="5"/>
        <v>0</v>
      </c>
      <c r="J113" s="25" t="str">
        <f t="shared" si="4"/>
        <v>OK</v>
      </c>
      <c r="K113" s="98"/>
      <c r="L113" s="98"/>
      <c r="M113" s="98"/>
      <c r="N113" s="98"/>
      <c r="O113" s="98"/>
      <c r="P113" s="98"/>
      <c r="Q113" s="98"/>
      <c r="R113" s="98"/>
      <c r="S113" s="98"/>
      <c r="T113" s="43"/>
      <c r="U113" s="43"/>
      <c r="V113" s="43"/>
      <c r="W113" s="43"/>
      <c r="X113" s="43"/>
      <c r="Y113" s="43"/>
      <c r="Z113" s="43"/>
      <c r="AA113" s="43"/>
    </row>
    <row r="114" spans="1:27" ht="29">
      <c r="A114" s="243"/>
      <c r="B114" s="226"/>
      <c r="C114" s="53">
        <v>111</v>
      </c>
      <c r="D114" s="35" t="s">
        <v>129</v>
      </c>
      <c r="E114" s="47" t="s">
        <v>217</v>
      </c>
      <c r="F114" s="47" t="s">
        <v>17</v>
      </c>
      <c r="G114" s="74">
        <v>35</v>
      </c>
      <c r="H114" s="18"/>
      <c r="I114" s="40">
        <f t="shared" si="5"/>
        <v>0</v>
      </c>
      <c r="J114" s="25" t="str">
        <f t="shared" si="4"/>
        <v>OK</v>
      </c>
      <c r="K114" s="98"/>
      <c r="L114" s="98"/>
      <c r="M114" s="98"/>
      <c r="N114" s="98"/>
      <c r="O114" s="98"/>
      <c r="P114" s="98"/>
      <c r="Q114" s="98"/>
      <c r="R114" s="98"/>
      <c r="S114" s="98"/>
      <c r="T114" s="43"/>
      <c r="U114" s="43"/>
      <c r="V114" s="43"/>
      <c r="W114" s="43"/>
      <c r="X114" s="43"/>
      <c r="Y114" s="43"/>
      <c r="Z114" s="43"/>
      <c r="AA114" s="43"/>
    </row>
    <row r="115" spans="1:27" ht="29">
      <c r="A115" s="243"/>
      <c r="B115" s="226"/>
      <c r="C115" s="53">
        <v>112</v>
      </c>
      <c r="D115" s="35" t="s">
        <v>130</v>
      </c>
      <c r="E115" s="47" t="s">
        <v>217</v>
      </c>
      <c r="F115" s="47" t="s">
        <v>17</v>
      </c>
      <c r="G115" s="74">
        <v>14.9</v>
      </c>
      <c r="H115" s="18"/>
      <c r="I115" s="40">
        <f t="shared" si="5"/>
        <v>0</v>
      </c>
      <c r="J115" s="25" t="str">
        <f t="shared" si="4"/>
        <v>OK</v>
      </c>
      <c r="K115" s="98"/>
      <c r="L115" s="98"/>
      <c r="M115" s="98"/>
      <c r="N115" s="98"/>
      <c r="O115" s="98"/>
      <c r="P115" s="98"/>
      <c r="Q115" s="98"/>
      <c r="R115" s="98"/>
      <c r="S115" s="98"/>
      <c r="T115" s="43"/>
      <c r="U115" s="43"/>
      <c r="V115" s="43"/>
      <c r="W115" s="43"/>
      <c r="X115" s="43"/>
      <c r="Y115" s="43"/>
      <c r="Z115" s="43"/>
      <c r="AA115" s="43"/>
    </row>
    <row r="116" spans="1:27" ht="29">
      <c r="A116" s="243"/>
      <c r="B116" s="227"/>
      <c r="C116" s="53">
        <v>113</v>
      </c>
      <c r="D116" s="35" t="s">
        <v>131</v>
      </c>
      <c r="E116" s="47" t="s">
        <v>217</v>
      </c>
      <c r="F116" s="47" t="s">
        <v>17</v>
      </c>
      <c r="G116" s="74">
        <v>34.799999999999997</v>
      </c>
      <c r="H116" s="18"/>
      <c r="I116" s="40">
        <f t="shared" si="5"/>
        <v>0</v>
      </c>
      <c r="J116" s="25" t="str">
        <f t="shared" si="4"/>
        <v>OK</v>
      </c>
      <c r="K116" s="98"/>
      <c r="L116" s="98"/>
      <c r="M116" s="98"/>
      <c r="N116" s="98"/>
      <c r="O116" s="98"/>
      <c r="P116" s="98"/>
      <c r="Q116" s="98"/>
      <c r="R116" s="98"/>
      <c r="S116" s="98"/>
      <c r="T116" s="43"/>
      <c r="U116" s="43"/>
      <c r="V116" s="43"/>
      <c r="W116" s="43"/>
      <c r="X116" s="43"/>
      <c r="Y116" s="43"/>
      <c r="Z116" s="43"/>
      <c r="AA116" s="43"/>
    </row>
    <row r="117" spans="1:27" ht="23.5">
      <c r="A117" s="235">
        <v>39</v>
      </c>
      <c r="B117" s="223" t="s">
        <v>30</v>
      </c>
      <c r="C117" s="54">
        <v>114</v>
      </c>
      <c r="D117" s="61" t="s">
        <v>132</v>
      </c>
      <c r="E117" s="46" t="s">
        <v>218</v>
      </c>
      <c r="F117" s="46" t="s">
        <v>17</v>
      </c>
      <c r="G117" s="72">
        <v>119.09</v>
      </c>
      <c r="H117" s="18">
        <v>5</v>
      </c>
      <c r="I117" s="40">
        <f t="shared" si="5"/>
        <v>3</v>
      </c>
      <c r="J117" s="25" t="str">
        <f t="shared" si="4"/>
        <v>OK</v>
      </c>
      <c r="K117" s="98"/>
      <c r="L117" s="98"/>
      <c r="M117" s="98">
        <v>2</v>
      </c>
      <c r="N117" s="98"/>
      <c r="O117" s="98"/>
      <c r="P117" s="98"/>
      <c r="Q117" s="98"/>
      <c r="R117" s="98"/>
      <c r="S117" s="98"/>
      <c r="T117" s="43"/>
      <c r="U117" s="43"/>
      <c r="V117" s="43"/>
      <c r="W117" s="43"/>
      <c r="X117" s="43"/>
      <c r="Y117" s="43"/>
      <c r="Z117" s="43"/>
      <c r="AA117" s="43"/>
    </row>
    <row r="118" spans="1:27" ht="23.5">
      <c r="A118" s="235"/>
      <c r="B118" s="228"/>
      <c r="C118" s="54">
        <v>115</v>
      </c>
      <c r="D118" s="61" t="s">
        <v>132</v>
      </c>
      <c r="E118" s="46" t="s">
        <v>219</v>
      </c>
      <c r="F118" s="46" t="s">
        <v>17</v>
      </c>
      <c r="G118" s="72">
        <v>119.09</v>
      </c>
      <c r="H118" s="18">
        <v>7</v>
      </c>
      <c r="I118" s="40">
        <f t="shared" si="5"/>
        <v>4</v>
      </c>
      <c r="J118" s="25" t="str">
        <f t="shared" si="4"/>
        <v>OK</v>
      </c>
      <c r="K118" s="98"/>
      <c r="L118" s="98"/>
      <c r="M118" s="98">
        <v>2</v>
      </c>
      <c r="N118" s="98"/>
      <c r="O118" s="98"/>
      <c r="P118" s="98">
        <v>1</v>
      </c>
      <c r="Q118" s="98"/>
      <c r="R118" s="98"/>
      <c r="S118" s="98"/>
      <c r="T118" s="43"/>
      <c r="U118" s="43"/>
      <c r="V118" s="43"/>
      <c r="W118" s="43"/>
      <c r="X118" s="43"/>
      <c r="Y118" s="43"/>
      <c r="Z118" s="43"/>
      <c r="AA118" s="43"/>
    </row>
    <row r="119" spans="1:27" ht="29">
      <c r="A119" s="235"/>
      <c r="B119" s="228"/>
      <c r="C119" s="54">
        <v>116</v>
      </c>
      <c r="D119" s="61" t="s">
        <v>133</v>
      </c>
      <c r="E119" s="46" t="s">
        <v>220</v>
      </c>
      <c r="F119" s="46" t="s">
        <v>17</v>
      </c>
      <c r="G119" s="72">
        <v>25.52</v>
      </c>
      <c r="H119" s="18">
        <v>5</v>
      </c>
      <c r="I119" s="40">
        <f t="shared" si="5"/>
        <v>3</v>
      </c>
      <c r="J119" s="25" t="str">
        <f t="shared" si="4"/>
        <v>OK</v>
      </c>
      <c r="K119" s="98"/>
      <c r="L119" s="98"/>
      <c r="M119" s="98">
        <v>2</v>
      </c>
      <c r="N119" s="98"/>
      <c r="O119" s="98"/>
      <c r="P119" s="98"/>
      <c r="Q119" s="98"/>
      <c r="R119" s="98"/>
      <c r="S119" s="98"/>
      <c r="T119" s="43"/>
      <c r="U119" s="43"/>
      <c r="V119" s="43"/>
      <c r="W119" s="43"/>
      <c r="X119" s="43"/>
      <c r="Y119" s="43"/>
      <c r="Z119" s="43"/>
      <c r="AA119" s="43"/>
    </row>
    <row r="120" spans="1:27" ht="29">
      <c r="A120" s="235"/>
      <c r="B120" s="224"/>
      <c r="C120" s="54">
        <v>117</v>
      </c>
      <c r="D120" s="61" t="s">
        <v>133</v>
      </c>
      <c r="E120" s="46" t="s">
        <v>221</v>
      </c>
      <c r="F120" s="46" t="s">
        <v>17</v>
      </c>
      <c r="G120" s="72">
        <v>27.23</v>
      </c>
      <c r="H120" s="18">
        <v>7</v>
      </c>
      <c r="I120" s="40">
        <f t="shared" si="5"/>
        <v>5</v>
      </c>
      <c r="J120" s="25" t="str">
        <f t="shared" si="4"/>
        <v>OK</v>
      </c>
      <c r="K120" s="98"/>
      <c r="L120" s="98"/>
      <c r="M120" s="98">
        <v>2</v>
      </c>
      <c r="N120" s="98"/>
      <c r="O120" s="98"/>
      <c r="P120" s="98"/>
      <c r="Q120" s="98"/>
      <c r="R120" s="98"/>
      <c r="S120" s="98"/>
      <c r="T120" s="43"/>
      <c r="U120" s="43"/>
      <c r="V120" s="43"/>
      <c r="W120" s="43"/>
      <c r="X120" s="43"/>
      <c r="Y120" s="43"/>
      <c r="Z120" s="43"/>
      <c r="AA120" s="43"/>
    </row>
    <row r="121" spans="1:27" ht="29">
      <c r="A121" s="243">
        <v>40</v>
      </c>
      <c r="B121" s="225" t="s">
        <v>39</v>
      </c>
      <c r="C121" s="135">
        <v>118</v>
      </c>
      <c r="D121" s="35" t="s">
        <v>134</v>
      </c>
      <c r="E121" s="47" t="s">
        <v>222</v>
      </c>
      <c r="F121" s="47" t="s">
        <v>17</v>
      </c>
      <c r="G121" s="74">
        <v>1585</v>
      </c>
      <c r="H121" s="18">
        <f>1+1+1</f>
        <v>3</v>
      </c>
      <c r="I121" s="40">
        <f t="shared" si="5"/>
        <v>0</v>
      </c>
      <c r="J121" s="25" t="str">
        <f t="shared" si="4"/>
        <v>OK</v>
      </c>
      <c r="K121" s="98"/>
      <c r="L121" s="98">
        <v>3</v>
      </c>
      <c r="M121" s="98"/>
      <c r="N121" s="98"/>
      <c r="O121" s="98"/>
      <c r="P121" s="98"/>
      <c r="Q121" s="98"/>
      <c r="R121" s="98"/>
      <c r="S121" s="98"/>
      <c r="T121" s="43"/>
      <c r="U121" s="43"/>
      <c r="V121" s="43"/>
      <c r="W121" s="43"/>
      <c r="X121" s="43"/>
      <c r="Y121" s="43"/>
      <c r="Z121" s="43"/>
      <c r="AA121" s="43"/>
    </row>
    <row r="122" spans="1:27" ht="29">
      <c r="A122" s="243"/>
      <c r="B122" s="226"/>
      <c r="C122" s="53">
        <v>119</v>
      </c>
      <c r="D122" s="35" t="s">
        <v>135</v>
      </c>
      <c r="E122" s="47" t="s">
        <v>222</v>
      </c>
      <c r="F122" s="47" t="s">
        <v>17</v>
      </c>
      <c r="G122" s="74">
        <v>1040</v>
      </c>
      <c r="H122" s="18"/>
      <c r="I122" s="40">
        <f t="shared" si="5"/>
        <v>0</v>
      </c>
      <c r="J122" s="25" t="str">
        <f t="shared" si="4"/>
        <v>OK</v>
      </c>
      <c r="K122" s="98"/>
      <c r="L122" s="98"/>
      <c r="M122" s="98"/>
      <c r="N122" s="98"/>
      <c r="O122" s="98"/>
      <c r="P122" s="98"/>
      <c r="Q122" s="98"/>
      <c r="R122" s="98"/>
      <c r="S122" s="98"/>
      <c r="T122" s="43"/>
      <c r="U122" s="43"/>
      <c r="V122" s="43"/>
      <c r="W122" s="43"/>
      <c r="X122" s="43"/>
      <c r="Y122" s="43"/>
      <c r="Z122" s="43"/>
      <c r="AA122" s="43"/>
    </row>
    <row r="123" spans="1:27" ht="43.5">
      <c r="A123" s="243"/>
      <c r="B123" s="227"/>
      <c r="C123" s="53">
        <v>120</v>
      </c>
      <c r="D123" s="35" t="s">
        <v>136</v>
      </c>
      <c r="E123" s="47" t="s">
        <v>223</v>
      </c>
      <c r="F123" s="47" t="s">
        <v>17</v>
      </c>
      <c r="G123" s="74">
        <v>111</v>
      </c>
      <c r="H123" s="18"/>
      <c r="I123" s="40">
        <f t="shared" si="5"/>
        <v>0</v>
      </c>
      <c r="J123" s="25" t="str">
        <f t="shared" si="4"/>
        <v>OK</v>
      </c>
      <c r="K123" s="98"/>
      <c r="L123" s="98"/>
      <c r="M123" s="98"/>
      <c r="N123" s="98"/>
      <c r="O123" s="98"/>
      <c r="P123" s="98"/>
      <c r="Q123" s="98"/>
      <c r="R123" s="98"/>
      <c r="S123" s="98"/>
      <c r="T123" s="43"/>
      <c r="U123" s="43"/>
      <c r="V123" s="43"/>
      <c r="W123" s="43"/>
      <c r="X123" s="43"/>
      <c r="Y123" s="43"/>
      <c r="Z123" s="43"/>
      <c r="AA123" s="43"/>
    </row>
    <row r="124" spans="1:27" ht="148">
      <c r="A124" s="52">
        <v>41</v>
      </c>
      <c r="B124" s="60" t="s">
        <v>40</v>
      </c>
      <c r="C124" s="54">
        <v>121</v>
      </c>
      <c r="D124" s="66" t="s">
        <v>137</v>
      </c>
      <c r="E124" s="45" t="s">
        <v>224</v>
      </c>
      <c r="F124" s="46" t="s">
        <v>17</v>
      </c>
      <c r="G124" s="75">
        <v>192.51</v>
      </c>
      <c r="H124" s="18">
        <v>2</v>
      </c>
      <c r="I124" s="40">
        <f t="shared" si="5"/>
        <v>1</v>
      </c>
      <c r="J124" s="25" t="str">
        <f t="shared" si="4"/>
        <v>OK</v>
      </c>
      <c r="K124" s="98"/>
      <c r="L124" s="98"/>
      <c r="M124" s="98"/>
      <c r="N124" s="98"/>
      <c r="O124" s="98"/>
      <c r="P124" s="98"/>
      <c r="Q124" s="98"/>
      <c r="R124" s="98"/>
      <c r="S124" s="98">
        <v>1</v>
      </c>
      <c r="T124" s="43"/>
      <c r="U124" s="43"/>
      <c r="V124" s="43"/>
      <c r="W124" s="43"/>
      <c r="X124" s="43"/>
      <c r="Y124" s="43"/>
      <c r="Z124" s="43"/>
      <c r="AA124" s="43"/>
    </row>
    <row r="125" spans="1:27" ht="148">
      <c r="A125" s="53">
        <v>42</v>
      </c>
      <c r="B125" s="58" t="s">
        <v>41</v>
      </c>
      <c r="C125" s="53">
        <v>122</v>
      </c>
      <c r="D125" s="67" t="s">
        <v>138</v>
      </c>
      <c r="E125" s="44" t="s">
        <v>225</v>
      </c>
      <c r="F125" s="47" t="s">
        <v>17</v>
      </c>
      <c r="G125" s="76">
        <v>25.01</v>
      </c>
      <c r="H125" s="18">
        <v>32</v>
      </c>
      <c r="I125" s="40">
        <f t="shared" si="5"/>
        <v>12</v>
      </c>
      <c r="J125" s="25" t="str">
        <f t="shared" si="4"/>
        <v>OK</v>
      </c>
      <c r="K125" s="98">
        <v>20</v>
      </c>
      <c r="L125" s="98"/>
      <c r="M125" s="98"/>
      <c r="N125" s="98"/>
      <c r="O125" s="98"/>
      <c r="P125" s="98"/>
      <c r="Q125" s="98"/>
      <c r="R125" s="98"/>
      <c r="S125" s="98"/>
      <c r="T125" s="43"/>
      <c r="U125" s="43"/>
      <c r="V125" s="43"/>
      <c r="W125" s="43"/>
      <c r="X125" s="43"/>
      <c r="Y125" s="43"/>
      <c r="Z125" s="43"/>
      <c r="AA125" s="43"/>
    </row>
    <row r="126" spans="1:27" ht="29">
      <c r="A126" s="51">
        <v>43</v>
      </c>
      <c r="B126" s="55" t="s">
        <v>37</v>
      </c>
      <c r="C126" s="51">
        <v>123</v>
      </c>
      <c r="D126" s="62" t="s">
        <v>139</v>
      </c>
      <c r="E126" s="62"/>
      <c r="F126" s="18" t="s">
        <v>246</v>
      </c>
      <c r="G126" s="73"/>
      <c r="H126" s="18">
        <v>21</v>
      </c>
      <c r="I126" s="40">
        <f t="shared" si="5"/>
        <v>21</v>
      </c>
      <c r="J126" s="25" t="str">
        <f t="shared" si="4"/>
        <v>OK</v>
      </c>
      <c r="K126" s="98"/>
      <c r="L126" s="98"/>
      <c r="M126" s="98"/>
      <c r="N126" s="98"/>
      <c r="O126" s="98"/>
      <c r="P126" s="98"/>
      <c r="Q126" s="98"/>
      <c r="R126" s="98"/>
      <c r="S126" s="98"/>
      <c r="T126" s="43"/>
      <c r="U126" s="43"/>
      <c r="V126" s="43"/>
      <c r="W126" s="43"/>
      <c r="X126" s="43"/>
      <c r="Y126" s="43"/>
      <c r="Z126" s="43"/>
      <c r="AA126" s="43"/>
    </row>
    <row r="127" spans="1:27" ht="23.5">
      <c r="A127" s="51">
        <v>44</v>
      </c>
      <c r="B127" s="55" t="s">
        <v>37</v>
      </c>
      <c r="C127" s="51">
        <v>124</v>
      </c>
      <c r="D127" s="62" t="s">
        <v>140</v>
      </c>
      <c r="E127" s="62"/>
      <c r="F127" s="18"/>
      <c r="G127" s="73"/>
      <c r="H127" s="18"/>
      <c r="I127" s="40">
        <f t="shared" si="5"/>
        <v>0</v>
      </c>
      <c r="J127" s="25" t="str">
        <f t="shared" si="4"/>
        <v>OK</v>
      </c>
      <c r="K127" s="98"/>
      <c r="L127" s="98"/>
      <c r="M127" s="98"/>
      <c r="N127" s="98"/>
      <c r="O127" s="98"/>
      <c r="P127" s="98"/>
      <c r="Q127" s="98"/>
      <c r="R127" s="98"/>
      <c r="S127" s="98"/>
      <c r="T127" s="43"/>
      <c r="U127" s="43"/>
      <c r="V127" s="43"/>
      <c r="W127" s="43"/>
      <c r="X127" s="43"/>
      <c r="Y127" s="43"/>
      <c r="Z127" s="43"/>
      <c r="AA127" s="43"/>
    </row>
    <row r="128" spans="1:27" ht="23.5">
      <c r="A128" s="51">
        <v>45</v>
      </c>
      <c r="B128" s="55" t="s">
        <v>37</v>
      </c>
      <c r="C128" s="51">
        <v>125</v>
      </c>
      <c r="D128" s="62" t="s">
        <v>141</v>
      </c>
      <c r="E128" s="62"/>
      <c r="F128" s="18"/>
      <c r="G128" s="73"/>
      <c r="H128" s="18"/>
      <c r="I128" s="40">
        <f t="shared" si="5"/>
        <v>0</v>
      </c>
      <c r="J128" s="25" t="str">
        <f t="shared" si="4"/>
        <v>OK</v>
      </c>
      <c r="K128" s="98"/>
      <c r="L128" s="98"/>
      <c r="M128" s="98"/>
      <c r="N128" s="98"/>
      <c r="O128" s="98"/>
      <c r="P128" s="98"/>
      <c r="Q128" s="98"/>
      <c r="R128" s="98"/>
      <c r="S128" s="98"/>
      <c r="T128" s="43"/>
      <c r="U128" s="43"/>
      <c r="V128" s="43"/>
      <c r="W128" s="43"/>
      <c r="X128" s="43"/>
      <c r="Y128" s="43"/>
      <c r="Z128" s="43"/>
      <c r="AA128" s="43"/>
    </row>
    <row r="129" spans="1:27" ht="23.5">
      <c r="A129" s="51">
        <v>46</v>
      </c>
      <c r="B129" s="55" t="s">
        <v>37</v>
      </c>
      <c r="C129" s="51">
        <v>126</v>
      </c>
      <c r="D129" s="62" t="s">
        <v>142</v>
      </c>
      <c r="E129" s="62"/>
      <c r="F129" s="18"/>
      <c r="G129" s="73"/>
      <c r="H129" s="18"/>
      <c r="I129" s="40">
        <f t="shared" si="5"/>
        <v>0</v>
      </c>
      <c r="J129" s="25" t="str">
        <f t="shared" si="4"/>
        <v>OK</v>
      </c>
      <c r="K129" s="98"/>
      <c r="L129" s="98"/>
      <c r="M129" s="98"/>
      <c r="N129" s="98"/>
      <c r="O129" s="98"/>
      <c r="P129" s="98"/>
      <c r="Q129" s="98"/>
      <c r="R129" s="98"/>
      <c r="S129" s="98"/>
      <c r="T129" s="43"/>
      <c r="U129" s="43"/>
      <c r="V129" s="43"/>
      <c r="W129" s="43"/>
      <c r="X129" s="43"/>
      <c r="Y129" s="43"/>
      <c r="Z129" s="43"/>
      <c r="AA129" s="43"/>
    </row>
    <row r="130" spans="1:27" ht="29">
      <c r="A130" s="235">
        <v>47</v>
      </c>
      <c r="B130" s="223" t="s">
        <v>42</v>
      </c>
      <c r="C130" s="54">
        <v>127</v>
      </c>
      <c r="D130" s="61" t="s">
        <v>143</v>
      </c>
      <c r="E130" s="61" t="s">
        <v>226</v>
      </c>
      <c r="F130" s="46"/>
      <c r="G130" s="72">
        <v>3245.49</v>
      </c>
      <c r="H130" s="18"/>
      <c r="I130" s="40">
        <f t="shared" si="5"/>
        <v>0</v>
      </c>
      <c r="J130" s="25" t="str">
        <f t="shared" si="4"/>
        <v>OK</v>
      </c>
      <c r="K130" s="98"/>
      <c r="L130" s="98"/>
      <c r="M130" s="98"/>
      <c r="N130" s="98"/>
      <c r="O130" s="98"/>
      <c r="P130" s="98"/>
      <c r="Q130" s="98"/>
      <c r="R130" s="98"/>
      <c r="S130" s="98"/>
      <c r="T130" s="43"/>
      <c r="U130" s="43"/>
      <c r="V130" s="43"/>
      <c r="W130" s="43"/>
      <c r="X130" s="43"/>
      <c r="Y130" s="43"/>
      <c r="Z130" s="43"/>
      <c r="AA130" s="43"/>
    </row>
    <row r="131" spans="1:27" ht="23.5">
      <c r="A131" s="235"/>
      <c r="B131" s="224"/>
      <c r="C131" s="54">
        <v>128</v>
      </c>
      <c r="D131" s="61" t="s">
        <v>144</v>
      </c>
      <c r="E131" s="61" t="s">
        <v>227</v>
      </c>
      <c r="F131" s="46" t="s">
        <v>247</v>
      </c>
      <c r="G131" s="72">
        <v>1054.19</v>
      </c>
      <c r="H131" s="18"/>
      <c r="I131" s="40">
        <f t="shared" si="5"/>
        <v>0</v>
      </c>
      <c r="J131" s="25" t="str">
        <f t="shared" si="4"/>
        <v>OK</v>
      </c>
      <c r="K131" s="98"/>
      <c r="L131" s="98"/>
      <c r="M131" s="98"/>
      <c r="N131" s="98"/>
      <c r="O131" s="98"/>
      <c r="P131" s="98"/>
      <c r="Q131" s="98"/>
      <c r="R131" s="98"/>
      <c r="S131" s="98"/>
      <c r="T131" s="43"/>
      <c r="U131" s="43"/>
      <c r="V131" s="43"/>
      <c r="W131" s="43"/>
      <c r="X131" s="43"/>
      <c r="Y131" s="43"/>
      <c r="Z131" s="43"/>
      <c r="AA131" s="43"/>
    </row>
    <row r="132" spans="1:27" ht="43.5">
      <c r="A132" s="51">
        <v>48</v>
      </c>
      <c r="B132" s="55" t="s">
        <v>37</v>
      </c>
      <c r="C132" s="51">
        <v>129</v>
      </c>
      <c r="D132" s="62" t="s">
        <v>145</v>
      </c>
      <c r="E132" s="62"/>
      <c r="F132" s="18" t="s">
        <v>21</v>
      </c>
      <c r="G132" s="73"/>
      <c r="H132" s="18"/>
      <c r="I132" s="40">
        <f t="shared" ref="I132:I163" si="6">H132-(SUM(K132:AA132))</f>
        <v>0</v>
      </c>
      <c r="J132" s="25" t="str">
        <f t="shared" si="4"/>
        <v>OK</v>
      </c>
      <c r="K132" s="98"/>
      <c r="L132" s="98"/>
      <c r="M132" s="98"/>
      <c r="N132" s="98"/>
      <c r="O132" s="98"/>
      <c r="P132" s="98"/>
      <c r="Q132" s="98"/>
      <c r="R132" s="98"/>
      <c r="S132" s="98"/>
      <c r="T132" s="43"/>
      <c r="U132" s="43"/>
      <c r="V132" s="43"/>
      <c r="W132" s="43"/>
      <c r="X132" s="43"/>
      <c r="Y132" s="43"/>
      <c r="Z132" s="43"/>
      <c r="AA132" s="43"/>
    </row>
    <row r="133" spans="1:27">
      <c r="H133" s="4">
        <f>SUM(H4:H132)</f>
        <v>2472</v>
      </c>
      <c r="I133" s="4">
        <f>SUM(I4:I132)</f>
        <v>1443</v>
      </c>
      <c r="K133" s="218">
        <f t="shared" ref="K133:AA133" si="7">SUMPRODUCT($G$4:$G$132,K4:K132)</f>
        <v>500.20000000000005</v>
      </c>
      <c r="L133" s="218">
        <f t="shared" si="7"/>
        <v>4755</v>
      </c>
      <c r="M133" s="218">
        <f t="shared" si="7"/>
        <v>5345.2100000000009</v>
      </c>
      <c r="N133" s="218">
        <f t="shared" si="7"/>
        <v>836.96</v>
      </c>
      <c r="O133" s="218">
        <f t="shared" si="7"/>
        <v>3510.1499999999996</v>
      </c>
      <c r="P133" s="218">
        <f t="shared" si="7"/>
        <v>137.93</v>
      </c>
      <c r="Q133" s="218">
        <f t="shared" si="7"/>
        <v>102.04</v>
      </c>
      <c r="R133" s="218">
        <f t="shared" si="7"/>
        <v>76.599999999999994</v>
      </c>
      <c r="S133" s="218">
        <f t="shared" si="7"/>
        <v>192.51</v>
      </c>
      <c r="T133" s="220">
        <f t="shared" si="7"/>
        <v>0</v>
      </c>
      <c r="U133" s="220">
        <f t="shared" si="7"/>
        <v>0</v>
      </c>
      <c r="V133" s="220">
        <f t="shared" si="7"/>
        <v>0</v>
      </c>
      <c r="W133" s="220">
        <f t="shared" si="7"/>
        <v>0</v>
      </c>
      <c r="X133" s="220">
        <f t="shared" si="7"/>
        <v>0</v>
      </c>
      <c r="Y133" s="220">
        <f t="shared" si="7"/>
        <v>0</v>
      </c>
      <c r="Z133" s="220">
        <f t="shared" si="7"/>
        <v>0</v>
      </c>
      <c r="AA133" s="220">
        <f t="shared" si="7"/>
        <v>0</v>
      </c>
    </row>
    <row r="134" spans="1:27">
      <c r="K134" s="218"/>
      <c r="L134" s="218"/>
      <c r="M134" s="218"/>
      <c r="N134" s="218"/>
      <c r="O134" s="218"/>
      <c r="P134" s="220"/>
      <c r="Q134" s="220"/>
      <c r="R134" s="220"/>
      <c r="S134" s="220"/>
    </row>
    <row r="135" spans="1:27">
      <c r="K135" s="219"/>
      <c r="L135" s="219"/>
      <c r="M135" s="211"/>
      <c r="N135" s="211"/>
      <c r="O135" s="211"/>
    </row>
    <row r="136" spans="1:27">
      <c r="M136" s="211"/>
      <c r="N136" s="211"/>
      <c r="O136" s="211"/>
    </row>
    <row r="137" spans="1:27">
      <c r="M137" s="211"/>
      <c r="N137" s="211"/>
      <c r="O137" s="211"/>
    </row>
    <row r="138" spans="1:27">
      <c r="M138" s="211"/>
      <c r="N138" s="211"/>
      <c r="O138" s="211"/>
    </row>
    <row r="139" spans="1:27">
      <c r="M139" s="211"/>
      <c r="N139" s="211"/>
      <c r="O139" s="211"/>
    </row>
    <row r="140" spans="1:27">
      <c r="M140" s="211"/>
      <c r="N140" s="219"/>
      <c r="O140" s="211"/>
    </row>
    <row r="141" spans="1:27">
      <c r="M141" s="211"/>
      <c r="O141" s="211"/>
    </row>
    <row r="142" spans="1:27">
      <c r="M142" s="211"/>
      <c r="O142" s="211"/>
    </row>
    <row r="143" spans="1:27">
      <c r="M143" s="211"/>
      <c r="O143" s="219"/>
    </row>
    <row r="144" spans="1:27">
      <c r="M144" s="211"/>
      <c r="O144" s="211"/>
    </row>
    <row r="145" spans="13:15">
      <c r="M145" s="211"/>
      <c r="O145" s="211"/>
    </row>
    <row r="146" spans="13:15">
      <c r="M146" s="211"/>
      <c r="O146" s="211"/>
    </row>
    <row r="147" spans="13:15">
      <c r="M147" s="211"/>
      <c r="O147" s="211"/>
    </row>
    <row r="148" spans="13:15">
      <c r="M148" s="211"/>
      <c r="O148" s="211"/>
    </row>
    <row r="149" spans="13:15">
      <c r="M149" s="211"/>
      <c r="O149" s="211"/>
    </row>
    <row r="150" spans="13:15">
      <c r="M150" s="219"/>
      <c r="O150" s="211"/>
    </row>
    <row r="151" spans="13:15">
      <c r="M151" s="211"/>
      <c r="O151" s="211"/>
    </row>
    <row r="152" spans="13:15">
      <c r="M152" s="211"/>
      <c r="O152" s="211"/>
    </row>
    <row r="153" spans="13:15">
      <c r="O153" s="211"/>
    </row>
    <row r="154" spans="13:15">
      <c r="O154" s="211"/>
    </row>
    <row r="155" spans="13:15">
      <c r="O155" s="211"/>
    </row>
    <row r="156" spans="13:15">
      <c r="O156" s="211"/>
    </row>
    <row r="157" spans="13:15">
      <c r="O157" s="211"/>
    </row>
    <row r="158" spans="13:15">
      <c r="O158" s="211"/>
    </row>
    <row r="159" spans="13:15">
      <c r="O159" s="211"/>
    </row>
    <row r="160" spans="13:15">
      <c r="O160" s="211"/>
    </row>
    <row r="161" spans="15:15">
      <c r="O161" s="211"/>
    </row>
    <row r="162" spans="15:15">
      <c r="O162" s="211"/>
    </row>
    <row r="163" spans="15:15">
      <c r="O163" s="211"/>
    </row>
    <row r="164" spans="15:15">
      <c r="O164" s="211"/>
    </row>
    <row r="165" spans="15:15">
      <c r="O165" s="211"/>
    </row>
    <row r="166" spans="15:15">
      <c r="O166" s="211"/>
    </row>
    <row r="167" spans="15:15">
      <c r="O167" s="211"/>
    </row>
    <row r="168" spans="15:15">
      <c r="O168" s="211"/>
    </row>
    <row r="169" spans="15:15">
      <c r="O169" s="211"/>
    </row>
    <row r="170" spans="15:15">
      <c r="O170" s="211"/>
    </row>
  </sheetData>
  <autoFilter ref="A3:AA133" xr:uid="{36F6E86B-EAE4-4002-9D71-FDFC4E6AB0CC}"/>
  <mergeCells count="81">
    <mergeCell ref="Q1:Q2"/>
    <mergeCell ref="R1:R2"/>
    <mergeCell ref="A1:C1"/>
    <mergeCell ref="D1:G1"/>
    <mergeCell ref="H1:J1"/>
    <mergeCell ref="K1:K2"/>
    <mergeCell ref="L1:L2"/>
    <mergeCell ref="Y1:Y2"/>
    <mergeCell ref="Z1:Z2"/>
    <mergeCell ref="AA1:AA2"/>
    <mergeCell ref="A2:J2"/>
    <mergeCell ref="A4:A6"/>
    <mergeCell ref="B4:B6"/>
    <mergeCell ref="S1:S2"/>
    <mergeCell ref="T1:T2"/>
    <mergeCell ref="U1:U2"/>
    <mergeCell ref="V1:V2"/>
    <mergeCell ref="W1:W2"/>
    <mergeCell ref="X1:X2"/>
    <mergeCell ref="M1:M2"/>
    <mergeCell ref="N1:N2"/>
    <mergeCell ref="O1:O2"/>
    <mergeCell ref="P1:P2"/>
    <mergeCell ref="A9:A10"/>
    <mergeCell ref="B9:B10"/>
    <mergeCell ref="A11:A17"/>
    <mergeCell ref="B11:B17"/>
    <mergeCell ref="A19:A21"/>
    <mergeCell ref="B19:B21"/>
    <mergeCell ref="A22:A24"/>
    <mergeCell ref="B22:B24"/>
    <mergeCell ref="A25:A32"/>
    <mergeCell ref="B25:B32"/>
    <mergeCell ref="A34:A44"/>
    <mergeCell ref="B34:B44"/>
    <mergeCell ref="A45:A48"/>
    <mergeCell ref="B45:B48"/>
    <mergeCell ref="A49:A52"/>
    <mergeCell ref="B49:B52"/>
    <mergeCell ref="A53:A54"/>
    <mergeCell ref="B53:B54"/>
    <mergeCell ref="A55:A58"/>
    <mergeCell ref="B55:B58"/>
    <mergeCell ref="A59:A61"/>
    <mergeCell ref="B59:B61"/>
    <mergeCell ref="A62:A64"/>
    <mergeCell ref="B62:B64"/>
    <mergeCell ref="A66:A70"/>
    <mergeCell ref="B66:B70"/>
    <mergeCell ref="A71:A74"/>
    <mergeCell ref="B71:B74"/>
    <mergeCell ref="A76:A79"/>
    <mergeCell ref="B76:B79"/>
    <mergeCell ref="A83:A84"/>
    <mergeCell ref="B83:B84"/>
    <mergeCell ref="A85:A86"/>
    <mergeCell ref="B85:B86"/>
    <mergeCell ref="A87:A88"/>
    <mergeCell ref="B87:B88"/>
    <mergeCell ref="A89:A90"/>
    <mergeCell ref="B89:B90"/>
    <mergeCell ref="A91:A94"/>
    <mergeCell ref="B91:B94"/>
    <mergeCell ref="A97:A101"/>
    <mergeCell ref="B97:B101"/>
    <mergeCell ref="A102:A105"/>
    <mergeCell ref="B102:B105"/>
    <mergeCell ref="A106:A107"/>
    <mergeCell ref="B106:B107"/>
    <mergeCell ref="A108:A109"/>
    <mergeCell ref="B108:B109"/>
    <mergeCell ref="A121:A123"/>
    <mergeCell ref="B121:B123"/>
    <mergeCell ref="A130:A131"/>
    <mergeCell ref="B130:B131"/>
    <mergeCell ref="A110:A111"/>
    <mergeCell ref="B110:B111"/>
    <mergeCell ref="A112:A116"/>
    <mergeCell ref="B112:B116"/>
    <mergeCell ref="A117:A120"/>
    <mergeCell ref="B117:B120"/>
  </mergeCells>
  <conditionalFormatting sqref="T4:AA132 K4:N132">
    <cfRule type="cellIs" dxfId="26" priority="19" stopIfTrue="1" operator="greaterThan">
      <formula>0</formula>
    </cfRule>
    <cfRule type="cellIs" dxfId="25" priority="20" stopIfTrue="1" operator="greaterThan">
      <formula>0</formula>
    </cfRule>
    <cfRule type="cellIs" dxfId="24" priority="21" stopIfTrue="1" operator="greaterThan">
      <formula>0</formula>
    </cfRule>
  </conditionalFormatting>
  <conditionalFormatting sqref="O4:Q4">
    <cfRule type="cellIs" dxfId="23" priority="1" stopIfTrue="1" operator="greaterThan">
      <formula>0</formula>
    </cfRule>
    <cfRule type="cellIs" dxfId="22" priority="2" stopIfTrue="1" operator="greaterThan">
      <formula>0</formula>
    </cfRule>
    <cfRule type="cellIs" dxfId="21" priority="3" stopIfTrue="1" operator="greaterThan">
      <formula>0</formula>
    </cfRule>
  </conditionalFormatting>
  <conditionalFormatting sqref="R4:S132 O5:Q132">
    <cfRule type="cellIs" dxfId="20" priority="4" stopIfTrue="1" operator="greaterThan">
      <formula>0</formula>
    </cfRule>
    <cfRule type="cellIs" dxfId="19" priority="5" stopIfTrue="1" operator="greaterThan">
      <formula>0</formula>
    </cfRule>
    <cfRule type="cellIs" dxfId="18" priority="6" stopIfTrue="1" operator="greaterThan">
      <formula>0</formula>
    </cfRule>
  </conditionalFormatting>
  <pageMargins left="0.511811024" right="0.511811024" top="0.78740157499999996" bottom="0.78740157499999996" header="0.31496062000000002" footer="0.31496062000000002"/>
  <pageSetup paperSize="9"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D9B62-7739-4DE5-B253-A49F743FF5BA}">
  <sheetPr>
    <tabColor rgb="FF92D050"/>
  </sheetPr>
  <dimension ref="A1:AB133"/>
  <sheetViews>
    <sheetView topLeftCell="B116" zoomScale="80" zoomScaleNormal="80" workbookViewId="0">
      <selection activeCell="O10" sqref="O10"/>
    </sheetView>
  </sheetViews>
  <sheetFormatPr defaultColWidth="9.7265625" defaultRowHeight="14.5"/>
  <cols>
    <col min="1" max="1" width="7.1796875" style="31" customWidth="1"/>
    <col min="2" max="2" width="15.453125" style="31" customWidth="1"/>
    <col min="3" max="3" width="6.7265625" style="26" bestFit="1" customWidth="1"/>
    <col min="4" max="4" width="25.1796875" style="31" customWidth="1"/>
    <col min="5" max="5" width="12.81640625" style="31" customWidth="1"/>
    <col min="6" max="6" width="8.81640625" style="31" customWidth="1"/>
    <col min="7" max="7" width="13.453125" style="33" bestFit="1" customWidth="1"/>
    <col min="8" max="8" width="12.7265625" style="4" customWidth="1"/>
    <col min="9" max="9" width="13.26953125" style="27" customWidth="1"/>
    <col min="10" max="10" width="12.54296875" style="5" customWidth="1"/>
    <col min="11" max="11" width="13.81640625" style="203" customWidth="1"/>
    <col min="12" max="12" width="12.7265625" style="203" customWidth="1"/>
    <col min="13" max="13" width="14.81640625" style="203" customWidth="1"/>
    <col min="14" max="14" width="14.1796875" style="203" customWidth="1"/>
    <col min="15" max="15" width="15.26953125" style="203" customWidth="1"/>
    <col min="16" max="17" width="15.453125" style="203" customWidth="1"/>
    <col min="18" max="18" width="14" style="203" customWidth="1"/>
    <col min="19" max="19" width="13.54296875" style="203" customWidth="1"/>
    <col min="20" max="20" width="14.54296875" style="203" customWidth="1"/>
    <col min="21" max="21" width="14" style="203" customWidth="1"/>
    <col min="22" max="22" width="14.26953125" style="203" customWidth="1"/>
    <col min="23" max="23" width="12.7265625" style="204" customWidth="1"/>
    <col min="24" max="28" width="12.7265625" style="2" customWidth="1"/>
    <col min="29" max="16384" width="9.7265625" style="2"/>
  </cols>
  <sheetData>
    <row r="1" spans="1:28" ht="31.75" customHeight="1">
      <c r="A1" s="249" t="s">
        <v>22</v>
      </c>
      <c r="B1" s="249"/>
      <c r="C1" s="249"/>
      <c r="D1" s="249" t="s">
        <v>23</v>
      </c>
      <c r="E1" s="249"/>
      <c r="F1" s="249"/>
      <c r="G1" s="249"/>
      <c r="H1" s="249" t="s">
        <v>24</v>
      </c>
      <c r="I1" s="249"/>
      <c r="J1" s="249"/>
      <c r="K1" s="258" t="s">
        <v>615</v>
      </c>
      <c r="L1" s="258" t="s">
        <v>616</v>
      </c>
      <c r="M1" s="258" t="s">
        <v>617</v>
      </c>
      <c r="N1" s="258" t="s">
        <v>618</v>
      </c>
      <c r="O1" s="258" t="s">
        <v>619</v>
      </c>
      <c r="P1" s="258" t="s">
        <v>620</v>
      </c>
      <c r="Q1" s="256" t="s">
        <v>621</v>
      </c>
      <c r="R1" s="258" t="s">
        <v>622</v>
      </c>
      <c r="S1" s="258" t="s">
        <v>623</v>
      </c>
      <c r="T1" s="258" t="s">
        <v>624</v>
      </c>
      <c r="U1" s="258" t="s">
        <v>625</v>
      </c>
      <c r="V1" s="222" t="s">
        <v>613</v>
      </c>
      <c r="W1" s="222" t="s">
        <v>614</v>
      </c>
      <c r="X1" s="247" t="s">
        <v>20</v>
      </c>
      <c r="Y1" s="247" t="s">
        <v>20</v>
      </c>
      <c r="Z1" s="247" t="s">
        <v>20</v>
      </c>
      <c r="AA1" s="247" t="s">
        <v>20</v>
      </c>
      <c r="AB1" s="247" t="s">
        <v>20</v>
      </c>
    </row>
    <row r="2" spans="1:28" ht="24" customHeight="1">
      <c r="A2" s="249" t="s">
        <v>16</v>
      </c>
      <c r="B2" s="249"/>
      <c r="C2" s="249"/>
      <c r="D2" s="249"/>
      <c r="E2" s="249"/>
      <c r="F2" s="249"/>
      <c r="G2" s="249"/>
      <c r="H2" s="249"/>
      <c r="I2" s="249"/>
      <c r="J2" s="249"/>
      <c r="K2" s="259"/>
      <c r="L2" s="259"/>
      <c r="M2" s="259"/>
      <c r="N2" s="259"/>
      <c r="O2" s="259"/>
      <c r="P2" s="259"/>
      <c r="Q2" s="257"/>
      <c r="R2" s="259"/>
      <c r="S2" s="259"/>
      <c r="T2" s="259"/>
      <c r="U2" s="259"/>
      <c r="V2" s="222"/>
      <c r="W2" s="222"/>
      <c r="X2" s="247"/>
      <c r="Y2" s="247"/>
      <c r="Z2" s="247"/>
      <c r="AA2" s="247"/>
      <c r="AB2" s="247"/>
    </row>
    <row r="3" spans="1:28" s="3" customFormat="1" ht="47.25" customHeight="1">
      <c r="A3" s="36" t="s">
        <v>25</v>
      </c>
      <c r="B3" s="39" t="s">
        <v>18</v>
      </c>
      <c r="C3" s="36" t="s">
        <v>4</v>
      </c>
      <c r="D3" s="39" t="s">
        <v>146</v>
      </c>
      <c r="E3" s="37" t="s">
        <v>19</v>
      </c>
      <c r="F3" s="36" t="s">
        <v>5</v>
      </c>
      <c r="G3" s="32" t="s">
        <v>2</v>
      </c>
      <c r="H3" s="21" t="s">
        <v>7</v>
      </c>
      <c r="I3" s="22" t="s">
        <v>0</v>
      </c>
      <c r="J3" s="19" t="s">
        <v>3</v>
      </c>
      <c r="K3" s="86">
        <v>45168</v>
      </c>
      <c r="L3" s="86">
        <v>45168</v>
      </c>
      <c r="M3" s="86">
        <v>45168</v>
      </c>
      <c r="N3" s="86">
        <v>45168</v>
      </c>
      <c r="O3" s="86">
        <v>45168</v>
      </c>
      <c r="P3" s="216">
        <v>45168</v>
      </c>
      <c r="Q3" s="217" t="s">
        <v>626</v>
      </c>
      <c r="R3" s="86">
        <v>45239</v>
      </c>
      <c r="S3" s="86">
        <v>45247</v>
      </c>
      <c r="T3" s="86">
        <v>45247</v>
      </c>
      <c r="U3" s="86">
        <v>45247</v>
      </c>
      <c r="V3" s="86">
        <v>45447</v>
      </c>
      <c r="W3" s="86">
        <v>45440</v>
      </c>
      <c r="X3" s="42" t="s">
        <v>1</v>
      </c>
      <c r="Y3" s="42" t="s">
        <v>1</v>
      </c>
      <c r="Z3" s="42" t="s">
        <v>1</v>
      </c>
      <c r="AA3" s="42" t="s">
        <v>1</v>
      </c>
      <c r="AB3" s="42" t="s">
        <v>1</v>
      </c>
    </row>
    <row r="4" spans="1:28" ht="50.15" customHeight="1">
      <c r="A4" s="237">
        <v>1</v>
      </c>
      <c r="B4" s="223" t="s">
        <v>26</v>
      </c>
      <c r="C4" s="54">
        <v>1</v>
      </c>
      <c r="D4" s="61" t="s">
        <v>43</v>
      </c>
      <c r="E4" s="46" t="s">
        <v>147</v>
      </c>
      <c r="F4" s="46" t="s">
        <v>17</v>
      </c>
      <c r="G4" s="72">
        <v>62.41</v>
      </c>
      <c r="H4" s="18"/>
      <c r="I4" s="40">
        <f t="shared" ref="I4:I35" si="0">H4-(SUM(K4:AB4))</f>
        <v>0</v>
      </c>
      <c r="J4" s="25" t="str">
        <f>IF(I4&lt;0,"ATENÇÃO","OK")</f>
        <v>OK</v>
      </c>
      <c r="K4" s="206"/>
      <c r="L4" s="206"/>
      <c r="M4" s="206"/>
      <c r="N4" s="206"/>
      <c r="O4" s="206"/>
      <c r="P4" s="206"/>
      <c r="Q4" s="206"/>
      <c r="R4" s="206"/>
      <c r="S4" s="206"/>
      <c r="T4" s="206"/>
      <c r="U4" s="206"/>
      <c r="V4" s="206"/>
      <c r="W4" s="206"/>
      <c r="X4" s="43"/>
      <c r="Y4" s="43"/>
      <c r="Z4" s="43"/>
      <c r="AA4" s="43"/>
      <c r="AB4" s="43"/>
    </row>
    <row r="5" spans="1:28" ht="27" customHeight="1">
      <c r="A5" s="237"/>
      <c r="B5" s="228"/>
      <c r="C5" s="54">
        <v>2</v>
      </c>
      <c r="D5" s="61" t="s">
        <v>44</v>
      </c>
      <c r="E5" s="46" t="s">
        <v>148</v>
      </c>
      <c r="F5" s="46" t="s">
        <v>17</v>
      </c>
      <c r="G5" s="72">
        <v>58.41</v>
      </c>
      <c r="H5" s="18">
        <v>45</v>
      </c>
      <c r="I5" s="40">
        <f t="shared" si="0"/>
        <v>5</v>
      </c>
      <c r="J5" s="25" t="str">
        <f t="shared" ref="J5:J68" si="1">IF(I5&lt;0,"ATENÇÃO","OK")</f>
        <v>OK</v>
      </c>
      <c r="K5" s="206">
        <v>40</v>
      </c>
      <c r="L5" s="206"/>
      <c r="M5" s="206"/>
      <c r="N5" s="206"/>
      <c r="O5" s="206"/>
      <c r="P5" s="206"/>
      <c r="Q5" s="206"/>
      <c r="R5" s="206"/>
      <c r="S5" s="206"/>
      <c r="T5" s="206"/>
      <c r="U5" s="206"/>
      <c r="V5" s="206"/>
      <c r="W5" s="206"/>
      <c r="X5" s="43"/>
      <c r="Y5" s="43"/>
      <c r="Z5" s="43"/>
      <c r="AA5" s="43"/>
      <c r="AB5" s="43"/>
    </row>
    <row r="6" spans="1:28" ht="50.15" customHeight="1">
      <c r="A6" s="237"/>
      <c r="B6" s="224"/>
      <c r="C6" s="54">
        <v>3</v>
      </c>
      <c r="D6" s="61" t="s">
        <v>45</v>
      </c>
      <c r="E6" s="68" t="s">
        <v>149</v>
      </c>
      <c r="F6" s="46" t="s">
        <v>17</v>
      </c>
      <c r="G6" s="72">
        <v>181.86</v>
      </c>
      <c r="H6" s="18"/>
      <c r="I6" s="40">
        <f t="shared" si="0"/>
        <v>0</v>
      </c>
      <c r="J6" s="25" t="str">
        <f t="shared" si="1"/>
        <v>OK</v>
      </c>
      <c r="K6" s="206"/>
      <c r="L6" s="206"/>
      <c r="M6" s="206"/>
      <c r="N6" s="206"/>
      <c r="O6" s="206"/>
      <c r="P6" s="206"/>
      <c r="Q6" s="206"/>
      <c r="R6" s="206"/>
      <c r="S6" s="206"/>
      <c r="T6" s="206"/>
      <c r="U6" s="206"/>
      <c r="V6" s="206"/>
      <c r="W6" s="206"/>
      <c r="X6" s="43"/>
      <c r="Y6" s="43"/>
      <c r="Z6" s="43"/>
      <c r="AA6" s="43"/>
      <c r="AB6" s="43"/>
    </row>
    <row r="7" spans="1:28" ht="50.15" customHeight="1">
      <c r="A7" s="48">
        <v>2</v>
      </c>
      <c r="B7" s="55" t="s">
        <v>27</v>
      </c>
      <c r="C7" s="51">
        <v>4</v>
      </c>
      <c r="D7" s="62" t="s">
        <v>46</v>
      </c>
      <c r="E7" s="18"/>
      <c r="F7" s="18" t="s">
        <v>17</v>
      </c>
      <c r="G7" s="73"/>
      <c r="H7" s="18">
        <v>1</v>
      </c>
      <c r="I7" s="40">
        <f t="shared" si="0"/>
        <v>1</v>
      </c>
      <c r="J7" s="25" t="str">
        <f t="shared" si="1"/>
        <v>OK</v>
      </c>
      <c r="K7" s="206"/>
      <c r="L7" s="206"/>
      <c r="M7" s="206"/>
      <c r="N7" s="206"/>
      <c r="O7" s="206"/>
      <c r="P7" s="206"/>
      <c r="Q7" s="206"/>
      <c r="R7" s="206"/>
      <c r="S7" s="206"/>
      <c r="T7" s="206"/>
      <c r="U7" s="206"/>
      <c r="V7" s="206"/>
      <c r="W7" s="206"/>
      <c r="X7" s="43"/>
      <c r="Y7" s="43"/>
      <c r="Z7" s="43"/>
      <c r="AA7" s="43"/>
      <c r="AB7" s="43"/>
    </row>
    <row r="8" spans="1:28" ht="50.15" customHeight="1">
      <c r="A8" s="49">
        <v>3</v>
      </c>
      <c r="B8" s="56" t="s">
        <v>28</v>
      </c>
      <c r="C8" s="54">
        <v>5</v>
      </c>
      <c r="D8" s="61" t="s">
        <v>47</v>
      </c>
      <c r="E8" s="46" t="s">
        <v>150</v>
      </c>
      <c r="F8" s="46" t="s">
        <v>17</v>
      </c>
      <c r="G8" s="72">
        <v>30.46</v>
      </c>
      <c r="H8" s="18">
        <v>1</v>
      </c>
      <c r="I8" s="40">
        <f t="shared" si="0"/>
        <v>1</v>
      </c>
      <c r="J8" s="25" t="str">
        <f t="shared" si="1"/>
        <v>OK</v>
      </c>
      <c r="K8" s="206"/>
      <c r="L8" s="206"/>
      <c r="M8" s="206"/>
      <c r="N8" s="206"/>
      <c r="O8" s="206"/>
      <c r="P8" s="206"/>
      <c r="Q8" s="206"/>
      <c r="R8" s="206"/>
      <c r="S8" s="206"/>
      <c r="T8" s="206"/>
      <c r="U8" s="206"/>
      <c r="V8" s="206"/>
      <c r="W8" s="206"/>
      <c r="X8" s="43"/>
      <c r="Y8" s="43"/>
      <c r="Z8" s="43"/>
      <c r="AA8" s="43"/>
      <c r="AB8" s="43"/>
    </row>
    <row r="9" spans="1:28" ht="50.15" customHeight="1">
      <c r="A9" s="238">
        <v>4</v>
      </c>
      <c r="B9" s="229" t="s">
        <v>27</v>
      </c>
      <c r="C9" s="51">
        <v>6</v>
      </c>
      <c r="D9" s="62" t="s">
        <v>48</v>
      </c>
      <c r="E9" s="18" t="s">
        <v>151</v>
      </c>
      <c r="F9" s="18" t="s">
        <v>228</v>
      </c>
      <c r="G9" s="73"/>
      <c r="H9" s="18"/>
      <c r="I9" s="40">
        <f t="shared" si="0"/>
        <v>0</v>
      </c>
      <c r="J9" s="25" t="str">
        <f t="shared" si="1"/>
        <v>OK</v>
      </c>
      <c r="K9" s="206"/>
      <c r="L9" s="206"/>
      <c r="M9" s="206"/>
      <c r="N9" s="206"/>
      <c r="O9" s="206"/>
      <c r="P9" s="206"/>
      <c r="Q9" s="206"/>
      <c r="R9" s="206"/>
      <c r="S9" s="206"/>
      <c r="T9" s="206"/>
      <c r="U9" s="206"/>
      <c r="V9" s="206"/>
      <c r="W9" s="206"/>
      <c r="X9" s="43"/>
      <c r="Y9" s="43"/>
      <c r="Z9" s="43"/>
      <c r="AA9" s="43"/>
      <c r="AB9" s="43"/>
    </row>
    <row r="10" spans="1:28" ht="50.15" customHeight="1">
      <c r="A10" s="238"/>
      <c r="B10" s="230"/>
      <c r="C10" s="51">
        <v>7</v>
      </c>
      <c r="D10" s="62" t="s">
        <v>48</v>
      </c>
      <c r="E10" s="18" t="s">
        <v>151</v>
      </c>
      <c r="F10" s="18" t="s">
        <v>229</v>
      </c>
      <c r="G10" s="73"/>
      <c r="H10" s="18"/>
      <c r="I10" s="40">
        <f t="shared" si="0"/>
        <v>0</v>
      </c>
      <c r="J10" s="25" t="str">
        <f t="shared" si="1"/>
        <v>OK</v>
      </c>
      <c r="K10" s="206"/>
      <c r="L10" s="206"/>
      <c r="M10" s="206"/>
      <c r="N10" s="206"/>
      <c r="O10" s="206"/>
      <c r="P10" s="206"/>
      <c r="Q10" s="206"/>
      <c r="R10" s="206"/>
      <c r="S10" s="206"/>
      <c r="T10" s="206"/>
      <c r="U10" s="206"/>
      <c r="V10" s="206"/>
      <c r="W10" s="206"/>
      <c r="X10" s="43"/>
      <c r="Y10" s="43"/>
      <c r="Z10" s="43"/>
      <c r="AA10" s="43"/>
      <c r="AB10" s="43"/>
    </row>
    <row r="11" spans="1:28" ht="50.15" customHeight="1">
      <c r="A11" s="237">
        <v>5</v>
      </c>
      <c r="B11" s="223" t="s">
        <v>29</v>
      </c>
      <c r="C11" s="54">
        <v>8</v>
      </c>
      <c r="D11" s="61" t="s">
        <v>49</v>
      </c>
      <c r="E11" s="46" t="s">
        <v>152</v>
      </c>
      <c r="F11" s="46" t="s">
        <v>17</v>
      </c>
      <c r="G11" s="72">
        <v>4</v>
      </c>
      <c r="H11" s="18">
        <v>7</v>
      </c>
      <c r="I11" s="40">
        <f t="shared" si="0"/>
        <v>0</v>
      </c>
      <c r="J11" s="25" t="str">
        <f t="shared" si="1"/>
        <v>OK</v>
      </c>
      <c r="K11" s="206"/>
      <c r="L11" s="206"/>
      <c r="M11" s="206"/>
      <c r="N11" s="206"/>
      <c r="O11" s="206"/>
      <c r="P11" s="206"/>
      <c r="Q11" s="206"/>
      <c r="R11" s="206">
        <v>7</v>
      </c>
      <c r="S11" s="206"/>
      <c r="T11" s="206"/>
      <c r="U11" s="206"/>
      <c r="V11" s="206"/>
      <c r="W11" s="206"/>
      <c r="X11" s="43"/>
      <c r="Y11" s="43"/>
      <c r="Z11" s="43"/>
      <c r="AA11" s="43"/>
      <c r="AB11" s="43"/>
    </row>
    <row r="12" spans="1:28" ht="50.15" customHeight="1">
      <c r="A12" s="237"/>
      <c r="B12" s="228"/>
      <c r="C12" s="54">
        <v>9</v>
      </c>
      <c r="D12" s="61" t="s">
        <v>49</v>
      </c>
      <c r="E12" s="46" t="s">
        <v>152</v>
      </c>
      <c r="F12" s="46" t="s">
        <v>17</v>
      </c>
      <c r="G12" s="72">
        <v>4</v>
      </c>
      <c r="H12" s="18">
        <v>7</v>
      </c>
      <c r="I12" s="40">
        <f t="shared" si="0"/>
        <v>0</v>
      </c>
      <c r="J12" s="25" t="str">
        <f t="shared" si="1"/>
        <v>OK</v>
      </c>
      <c r="K12" s="206"/>
      <c r="L12" s="206"/>
      <c r="M12" s="206"/>
      <c r="N12" s="206"/>
      <c r="O12" s="206"/>
      <c r="P12" s="206"/>
      <c r="Q12" s="206"/>
      <c r="R12" s="206">
        <v>7</v>
      </c>
      <c r="S12" s="206"/>
      <c r="T12" s="206"/>
      <c r="U12" s="206"/>
      <c r="V12" s="206"/>
      <c r="W12" s="206"/>
      <c r="X12" s="43"/>
      <c r="Y12" s="43"/>
      <c r="Z12" s="43"/>
      <c r="AA12" s="43"/>
      <c r="AB12" s="43"/>
    </row>
    <row r="13" spans="1:28" ht="34.5" customHeight="1">
      <c r="A13" s="237"/>
      <c r="B13" s="228"/>
      <c r="C13" s="54">
        <v>10</v>
      </c>
      <c r="D13" s="61" t="s">
        <v>49</v>
      </c>
      <c r="E13" s="46" t="s">
        <v>152</v>
      </c>
      <c r="F13" s="46" t="s">
        <v>17</v>
      </c>
      <c r="G13" s="72">
        <v>4</v>
      </c>
      <c r="H13" s="18">
        <v>2</v>
      </c>
      <c r="I13" s="40">
        <f t="shared" si="0"/>
        <v>0</v>
      </c>
      <c r="J13" s="25" t="str">
        <f t="shared" si="1"/>
        <v>OK</v>
      </c>
      <c r="K13" s="206"/>
      <c r="L13" s="206"/>
      <c r="M13" s="206"/>
      <c r="N13" s="206"/>
      <c r="O13" s="206"/>
      <c r="P13" s="206"/>
      <c r="Q13" s="206"/>
      <c r="R13" s="206">
        <v>2</v>
      </c>
      <c r="S13" s="206"/>
      <c r="T13" s="206"/>
      <c r="U13" s="206"/>
      <c r="V13" s="206"/>
      <c r="W13" s="206"/>
      <c r="X13" s="43"/>
      <c r="Y13" s="43"/>
      <c r="Z13" s="43"/>
      <c r="AA13" s="43"/>
      <c r="AB13" s="43"/>
    </row>
    <row r="14" spans="1:28" ht="39.75" customHeight="1">
      <c r="A14" s="237"/>
      <c r="B14" s="228"/>
      <c r="C14" s="54">
        <v>11</v>
      </c>
      <c r="D14" s="61" t="s">
        <v>49</v>
      </c>
      <c r="E14" s="46" t="s">
        <v>152</v>
      </c>
      <c r="F14" s="46" t="s">
        <v>17</v>
      </c>
      <c r="G14" s="72">
        <v>6</v>
      </c>
      <c r="H14" s="18">
        <v>2</v>
      </c>
      <c r="I14" s="40">
        <f t="shared" si="0"/>
        <v>0</v>
      </c>
      <c r="J14" s="25" t="str">
        <f t="shared" si="1"/>
        <v>OK</v>
      </c>
      <c r="K14" s="206"/>
      <c r="L14" s="206"/>
      <c r="M14" s="206"/>
      <c r="N14" s="206"/>
      <c r="O14" s="206"/>
      <c r="P14" s="206"/>
      <c r="Q14" s="206"/>
      <c r="R14" s="206">
        <v>2</v>
      </c>
      <c r="S14" s="206"/>
      <c r="T14" s="206"/>
      <c r="U14" s="206"/>
      <c r="V14" s="206"/>
      <c r="W14" s="206"/>
      <c r="X14" s="43"/>
      <c r="Y14" s="43"/>
      <c r="Z14" s="43"/>
      <c r="AA14" s="43"/>
      <c r="AB14" s="43"/>
    </row>
    <row r="15" spans="1:28" ht="50.15" customHeight="1">
      <c r="A15" s="237"/>
      <c r="B15" s="228"/>
      <c r="C15" s="54">
        <v>12</v>
      </c>
      <c r="D15" s="46" t="s">
        <v>50</v>
      </c>
      <c r="E15" s="46" t="s">
        <v>153</v>
      </c>
      <c r="F15" s="46" t="s">
        <v>17</v>
      </c>
      <c r="G15" s="72">
        <v>8</v>
      </c>
      <c r="H15" s="18">
        <v>14</v>
      </c>
      <c r="I15" s="40">
        <f t="shared" si="0"/>
        <v>0</v>
      </c>
      <c r="J15" s="25" t="str">
        <f t="shared" si="1"/>
        <v>OK</v>
      </c>
      <c r="K15" s="206"/>
      <c r="L15" s="206"/>
      <c r="M15" s="206"/>
      <c r="N15" s="206"/>
      <c r="O15" s="206"/>
      <c r="P15" s="206"/>
      <c r="Q15" s="206"/>
      <c r="R15" s="206">
        <v>14</v>
      </c>
      <c r="S15" s="206"/>
      <c r="T15" s="206"/>
      <c r="U15" s="206"/>
      <c r="V15" s="206"/>
      <c r="W15" s="206"/>
      <c r="X15" s="43"/>
      <c r="Y15" s="43"/>
      <c r="Z15" s="43"/>
      <c r="AA15" s="43"/>
      <c r="AB15" s="43"/>
    </row>
    <row r="16" spans="1:28" ht="50.15" customHeight="1">
      <c r="A16" s="237"/>
      <c r="B16" s="228"/>
      <c r="C16" s="54">
        <v>13</v>
      </c>
      <c r="D16" s="46" t="s">
        <v>50</v>
      </c>
      <c r="E16" s="46" t="s">
        <v>153</v>
      </c>
      <c r="F16" s="46" t="s">
        <v>17</v>
      </c>
      <c r="G16" s="72">
        <v>8</v>
      </c>
      <c r="H16" s="18">
        <v>2</v>
      </c>
      <c r="I16" s="40">
        <f t="shared" si="0"/>
        <v>0</v>
      </c>
      <c r="J16" s="25" t="str">
        <f t="shared" si="1"/>
        <v>OK</v>
      </c>
      <c r="K16" s="206"/>
      <c r="L16" s="206"/>
      <c r="M16" s="206"/>
      <c r="N16" s="206"/>
      <c r="O16" s="206"/>
      <c r="P16" s="206"/>
      <c r="Q16" s="206"/>
      <c r="R16" s="206">
        <v>2</v>
      </c>
      <c r="S16" s="206"/>
      <c r="T16" s="206"/>
      <c r="U16" s="206"/>
      <c r="V16" s="206"/>
      <c r="W16" s="206"/>
      <c r="X16" s="43"/>
      <c r="Y16" s="43"/>
      <c r="Z16" s="43"/>
      <c r="AA16" s="43"/>
      <c r="AB16" s="43"/>
    </row>
    <row r="17" spans="1:28" ht="50.15" customHeight="1">
      <c r="A17" s="237"/>
      <c r="B17" s="224"/>
      <c r="C17" s="54">
        <v>14</v>
      </c>
      <c r="D17" s="46" t="s">
        <v>51</v>
      </c>
      <c r="E17" s="46" t="s">
        <v>154</v>
      </c>
      <c r="F17" s="46" t="s">
        <v>17</v>
      </c>
      <c r="G17" s="72">
        <v>14</v>
      </c>
      <c r="H17" s="18">
        <v>2</v>
      </c>
      <c r="I17" s="40">
        <f t="shared" si="0"/>
        <v>0</v>
      </c>
      <c r="J17" s="25" t="str">
        <f t="shared" si="1"/>
        <v>OK</v>
      </c>
      <c r="K17" s="206"/>
      <c r="L17" s="206"/>
      <c r="M17" s="206"/>
      <c r="N17" s="206"/>
      <c r="O17" s="206"/>
      <c r="P17" s="206"/>
      <c r="Q17" s="206"/>
      <c r="R17" s="206">
        <v>2</v>
      </c>
      <c r="S17" s="206"/>
      <c r="T17" s="206"/>
      <c r="U17" s="206"/>
      <c r="V17" s="206"/>
      <c r="W17" s="206"/>
      <c r="X17" s="43"/>
      <c r="Y17" s="43"/>
      <c r="Z17" s="43"/>
      <c r="AA17" s="43"/>
      <c r="AB17" s="43"/>
    </row>
    <row r="18" spans="1:28" ht="43.5">
      <c r="A18" s="48">
        <v>6</v>
      </c>
      <c r="B18" s="57" t="s">
        <v>27</v>
      </c>
      <c r="C18" s="51">
        <v>15</v>
      </c>
      <c r="D18" s="62" t="s">
        <v>52</v>
      </c>
      <c r="E18" s="69"/>
      <c r="F18" s="18" t="s">
        <v>17</v>
      </c>
      <c r="G18" s="73"/>
      <c r="H18" s="18"/>
      <c r="I18" s="40">
        <f t="shared" si="0"/>
        <v>0</v>
      </c>
      <c r="J18" s="25" t="str">
        <f t="shared" si="1"/>
        <v>OK</v>
      </c>
      <c r="K18" s="206"/>
      <c r="L18" s="206"/>
      <c r="M18" s="206"/>
      <c r="N18" s="206"/>
      <c r="O18" s="206"/>
      <c r="P18" s="206"/>
      <c r="Q18" s="206"/>
      <c r="R18" s="206"/>
      <c r="S18" s="206"/>
      <c r="T18" s="206"/>
      <c r="U18" s="206"/>
      <c r="V18" s="206"/>
      <c r="W18" s="206"/>
      <c r="X18" s="43"/>
      <c r="Y18" s="43"/>
      <c r="Z18" s="43"/>
      <c r="AA18" s="43"/>
      <c r="AB18" s="43"/>
    </row>
    <row r="19" spans="1:28" ht="50.15" customHeight="1">
      <c r="A19" s="237">
        <v>7</v>
      </c>
      <c r="B19" s="223" t="s">
        <v>26</v>
      </c>
      <c r="C19" s="54">
        <v>16</v>
      </c>
      <c r="D19" s="46" t="s">
        <v>53</v>
      </c>
      <c r="E19" s="46" t="s">
        <v>155</v>
      </c>
      <c r="F19" s="46" t="s">
        <v>17</v>
      </c>
      <c r="G19" s="72">
        <v>30.24</v>
      </c>
      <c r="H19" s="18">
        <v>5</v>
      </c>
      <c r="I19" s="40">
        <f t="shared" si="0"/>
        <v>5</v>
      </c>
      <c r="J19" s="25" t="str">
        <f t="shared" si="1"/>
        <v>OK</v>
      </c>
      <c r="K19" s="206"/>
      <c r="L19" s="206"/>
      <c r="M19" s="206"/>
      <c r="N19" s="206"/>
      <c r="O19" s="206"/>
      <c r="P19" s="206"/>
      <c r="Q19" s="206"/>
      <c r="R19" s="206"/>
      <c r="S19" s="206"/>
      <c r="T19" s="206"/>
      <c r="U19" s="206"/>
      <c r="V19" s="206"/>
      <c r="W19" s="206"/>
      <c r="X19" s="43"/>
      <c r="Y19" s="43"/>
      <c r="Z19" s="43"/>
      <c r="AA19" s="43"/>
      <c r="AB19" s="43"/>
    </row>
    <row r="20" spans="1:28" ht="50.15" customHeight="1">
      <c r="A20" s="237"/>
      <c r="B20" s="228"/>
      <c r="C20" s="54">
        <v>17</v>
      </c>
      <c r="D20" s="61" t="s">
        <v>54</v>
      </c>
      <c r="E20" s="46" t="s">
        <v>156</v>
      </c>
      <c r="F20" s="46" t="s">
        <v>17</v>
      </c>
      <c r="G20" s="72">
        <v>88.38</v>
      </c>
      <c r="H20" s="18">
        <v>3</v>
      </c>
      <c r="I20" s="40">
        <f t="shared" si="0"/>
        <v>3</v>
      </c>
      <c r="J20" s="25" t="str">
        <f t="shared" si="1"/>
        <v>OK</v>
      </c>
      <c r="K20" s="206"/>
      <c r="L20" s="206"/>
      <c r="M20" s="206"/>
      <c r="N20" s="206"/>
      <c r="O20" s="206"/>
      <c r="P20" s="206"/>
      <c r="Q20" s="206"/>
      <c r="R20" s="206"/>
      <c r="S20" s="206"/>
      <c r="T20" s="206"/>
      <c r="U20" s="206"/>
      <c r="V20" s="206"/>
      <c r="W20" s="206"/>
      <c r="X20" s="43"/>
      <c r="Y20" s="43"/>
      <c r="Z20" s="43"/>
      <c r="AA20" s="43"/>
      <c r="AB20" s="43"/>
    </row>
    <row r="21" spans="1:28" ht="50.15" customHeight="1">
      <c r="A21" s="237"/>
      <c r="B21" s="224"/>
      <c r="C21" s="54">
        <v>18</v>
      </c>
      <c r="D21" s="61" t="s">
        <v>55</v>
      </c>
      <c r="E21" s="68" t="s">
        <v>157</v>
      </c>
      <c r="F21" s="46" t="s">
        <v>17</v>
      </c>
      <c r="G21" s="72">
        <v>159.52000000000001</v>
      </c>
      <c r="H21" s="18">
        <v>1</v>
      </c>
      <c r="I21" s="40">
        <f t="shared" si="0"/>
        <v>1</v>
      </c>
      <c r="J21" s="25" t="str">
        <f t="shared" si="1"/>
        <v>OK</v>
      </c>
      <c r="K21" s="206"/>
      <c r="L21" s="206"/>
      <c r="M21" s="206"/>
      <c r="N21" s="206"/>
      <c r="O21" s="206"/>
      <c r="P21" s="206"/>
      <c r="Q21" s="206"/>
      <c r="R21" s="206"/>
      <c r="S21" s="206"/>
      <c r="T21" s="206"/>
      <c r="U21" s="206"/>
      <c r="V21" s="206"/>
      <c r="W21" s="206"/>
      <c r="X21" s="43"/>
      <c r="Y21" s="43"/>
      <c r="Z21" s="43"/>
      <c r="AA21" s="43"/>
      <c r="AB21" s="43"/>
    </row>
    <row r="22" spans="1:28" ht="56.25" customHeight="1">
      <c r="A22" s="239">
        <v>8</v>
      </c>
      <c r="B22" s="225" t="s">
        <v>30</v>
      </c>
      <c r="C22" s="53">
        <v>19</v>
      </c>
      <c r="D22" s="35" t="s">
        <v>56</v>
      </c>
      <c r="E22" s="47" t="s">
        <v>158</v>
      </c>
      <c r="F22" s="63" t="s">
        <v>17</v>
      </c>
      <c r="G22" s="74">
        <v>32.39</v>
      </c>
      <c r="H22" s="18">
        <v>4</v>
      </c>
      <c r="I22" s="40">
        <f t="shared" si="0"/>
        <v>4</v>
      </c>
      <c r="J22" s="25" t="str">
        <f t="shared" si="1"/>
        <v>OK</v>
      </c>
      <c r="K22" s="206"/>
      <c r="L22" s="206"/>
      <c r="M22" s="206"/>
      <c r="N22" s="206"/>
      <c r="O22" s="206"/>
      <c r="P22" s="206"/>
      <c r="Q22" s="206"/>
      <c r="R22" s="206"/>
      <c r="S22" s="206"/>
      <c r="T22" s="206"/>
      <c r="U22" s="206"/>
      <c r="V22" s="206"/>
      <c r="W22" s="206"/>
      <c r="X22" s="43"/>
      <c r="Y22" s="43"/>
      <c r="Z22" s="43"/>
      <c r="AA22" s="43"/>
      <c r="AB22" s="43"/>
    </row>
    <row r="23" spans="1:28" ht="50.15" customHeight="1">
      <c r="A23" s="239"/>
      <c r="B23" s="226"/>
      <c r="C23" s="53">
        <v>20</v>
      </c>
      <c r="D23" s="35" t="s">
        <v>57</v>
      </c>
      <c r="E23" s="47" t="s">
        <v>159</v>
      </c>
      <c r="F23" s="47" t="s">
        <v>230</v>
      </c>
      <c r="G23" s="74">
        <v>199.81</v>
      </c>
      <c r="H23" s="18">
        <v>3</v>
      </c>
      <c r="I23" s="40">
        <f t="shared" si="0"/>
        <v>1</v>
      </c>
      <c r="J23" s="25" t="str">
        <f t="shared" si="1"/>
        <v>OK</v>
      </c>
      <c r="K23" s="206"/>
      <c r="L23" s="206">
        <v>2</v>
      </c>
      <c r="M23" s="206"/>
      <c r="N23" s="206"/>
      <c r="O23" s="206"/>
      <c r="P23" s="206"/>
      <c r="Q23" s="206"/>
      <c r="R23" s="206"/>
      <c r="S23" s="206"/>
      <c r="T23" s="206"/>
      <c r="U23" s="206"/>
      <c r="V23" s="206"/>
      <c r="W23" s="206"/>
      <c r="X23" s="43"/>
      <c r="Y23" s="43"/>
      <c r="Z23" s="43"/>
      <c r="AA23" s="43"/>
      <c r="AB23" s="43"/>
    </row>
    <row r="24" spans="1:28" ht="50.15" customHeight="1">
      <c r="A24" s="239"/>
      <c r="B24" s="227"/>
      <c r="C24" s="53">
        <v>21</v>
      </c>
      <c r="D24" s="35" t="s">
        <v>58</v>
      </c>
      <c r="E24" s="47" t="s">
        <v>160</v>
      </c>
      <c r="F24" s="47" t="s">
        <v>231</v>
      </c>
      <c r="G24" s="74">
        <v>310.83999999999997</v>
      </c>
      <c r="H24" s="18">
        <v>2</v>
      </c>
      <c r="I24" s="40">
        <f t="shared" si="0"/>
        <v>0</v>
      </c>
      <c r="J24" s="25" t="str">
        <f t="shared" si="1"/>
        <v>OK</v>
      </c>
      <c r="K24" s="206"/>
      <c r="L24" s="206">
        <v>2</v>
      </c>
      <c r="M24" s="206"/>
      <c r="N24" s="206"/>
      <c r="O24" s="206"/>
      <c r="P24" s="206"/>
      <c r="Q24" s="206"/>
      <c r="R24" s="206"/>
      <c r="S24" s="206"/>
      <c r="T24" s="206"/>
      <c r="U24" s="206"/>
      <c r="V24" s="206"/>
      <c r="W24" s="206"/>
      <c r="X24" s="43"/>
      <c r="Y24" s="43"/>
      <c r="Z24" s="43"/>
      <c r="AA24" s="43"/>
      <c r="AB24" s="43"/>
    </row>
    <row r="25" spans="1:28" ht="50.15" customHeight="1">
      <c r="A25" s="237">
        <v>9</v>
      </c>
      <c r="B25" s="223" t="s">
        <v>30</v>
      </c>
      <c r="C25" s="54">
        <v>22</v>
      </c>
      <c r="D25" s="46" t="s">
        <v>59</v>
      </c>
      <c r="E25" s="46" t="s">
        <v>161</v>
      </c>
      <c r="F25" s="46" t="s">
        <v>17</v>
      </c>
      <c r="G25" s="72">
        <v>2.25</v>
      </c>
      <c r="H25" s="18">
        <v>2</v>
      </c>
      <c r="I25" s="40">
        <f t="shared" si="0"/>
        <v>0</v>
      </c>
      <c r="J25" s="25" t="str">
        <f t="shared" si="1"/>
        <v>OK</v>
      </c>
      <c r="K25" s="206"/>
      <c r="L25" s="206"/>
      <c r="M25" s="206"/>
      <c r="N25" s="206"/>
      <c r="O25" s="206"/>
      <c r="P25" s="206"/>
      <c r="Q25" s="206"/>
      <c r="R25" s="206"/>
      <c r="S25" s="206"/>
      <c r="T25" s="206"/>
      <c r="U25" s="206">
        <v>2</v>
      </c>
      <c r="V25" s="206"/>
      <c r="W25" s="206"/>
      <c r="X25" s="43"/>
      <c r="Y25" s="43"/>
      <c r="Z25" s="43"/>
      <c r="AA25" s="43"/>
      <c r="AB25" s="43"/>
    </row>
    <row r="26" spans="1:28" ht="90" customHeight="1">
      <c r="A26" s="237"/>
      <c r="B26" s="228"/>
      <c r="C26" s="54">
        <v>23</v>
      </c>
      <c r="D26" s="46" t="s">
        <v>59</v>
      </c>
      <c r="E26" s="46" t="s">
        <v>162</v>
      </c>
      <c r="F26" s="46" t="s">
        <v>17</v>
      </c>
      <c r="G26" s="72">
        <v>1.68</v>
      </c>
      <c r="H26" s="18">
        <v>102</v>
      </c>
      <c r="I26" s="40">
        <f t="shared" si="0"/>
        <v>0</v>
      </c>
      <c r="J26" s="25" t="str">
        <f t="shared" si="1"/>
        <v>OK</v>
      </c>
      <c r="K26" s="206"/>
      <c r="L26" s="206"/>
      <c r="M26" s="206"/>
      <c r="N26" s="206"/>
      <c r="O26" s="206"/>
      <c r="P26" s="206"/>
      <c r="Q26" s="206"/>
      <c r="R26" s="206"/>
      <c r="S26" s="206"/>
      <c r="T26" s="206"/>
      <c r="U26" s="206">
        <v>102</v>
      </c>
      <c r="V26" s="206"/>
      <c r="W26" s="206"/>
      <c r="X26" s="43"/>
      <c r="Y26" s="43"/>
      <c r="Z26" s="43"/>
      <c r="AA26" s="43"/>
      <c r="AB26" s="43"/>
    </row>
    <row r="27" spans="1:28" ht="90" customHeight="1">
      <c r="A27" s="237"/>
      <c r="B27" s="228"/>
      <c r="C27" s="54">
        <v>24</v>
      </c>
      <c r="D27" s="46" t="s">
        <v>60</v>
      </c>
      <c r="E27" s="46" t="s">
        <v>163</v>
      </c>
      <c r="F27" s="46" t="s">
        <v>17</v>
      </c>
      <c r="G27" s="72">
        <v>2.4900000000000002</v>
      </c>
      <c r="H27" s="18">
        <v>2</v>
      </c>
      <c r="I27" s="40">
        <f t="shared" si="0"/>
        <v>0</v>
      </c>
      <c r="J27" s="25" t="str">
        <f t="shared" si="1"/>
        <v>OK</v>
      </c>
      <c r="K27" s="206"/>
      <c r="L27" s="206"/>
      <c r="M27" s="206"/>
      <c r="N27" s="206"/>
      <c r="O27" s="206"/>
      <c r="P27" s="206"/>
      <c r="Q27" s="206"/>
      <c r="R27" s="206"/>
      <c r="S27" s="206"/>
      <c r="T27" s="206"/>
      <c r="U27" s="206">
        <v>2</v>
      </c>
      <c r="V27" s="206"/>
      <c r="W27" s="206"/>
      <c r="X27" s="43"/>
      <c r="Y27" s="43"/>
      <c r="Z27" s="43"/>
      <c r="AA27" s="43"/>
      <c r="AB27" s="43"/>
    </row>
    <row r="28" spans="1:28" ht="90" customHeight="1">
      <c r="A28" s="237"/>
      <c r="B28" s="228"/>
      <c r="C28" s="54">
        <v>25</v>
      </c>
      <c r="D28" s="46" t="s">
        <v>60</v>
      </c>
      <c r="E28" s="46" t="s">
        <v>164</v>
      </c>
      <c r="F28" s="46" t="s">
        <v>17</v>
      </c>
      <c r="G28" s="72">
        <v>1.57</v>
      </c>
      <c r="H28" s="18">
        <v>2</v>
      </c>
      <c r="I28" s="40">
        <f t="shared" si="0"/>
        <v>0</v>
      </c>
      <c r="J28" s="25" t="str">
        <f t="shared" si="1"/>
        <v>OK</v>
      </c>
      <c r="K28" s="206"/>
      <c r="L28" s="206"/>
      <c r="M28" s="206"/>
      <c r="N28" s="206"/>
      <c r="O28" s="206"/>
      <c r="P28" s="206"/>
      <c r="Q28" s="206"/>
      <c r="R28" s="206"/>
      <c r="S28" s="206"/>
      <c r="T28" s="206"/>
      <c r="U28" s="206">
        <v>2</v>
      </c>
      <c r="V28" s="206"/>
      <c r="W28" s="206"/>
      <c r="X28" s="43"/>
      <c r="Y28" s="43"/>
      <c r="Z28" s="43"/>
      <c r="AA28" s="43"/>
      <c r="AB28" s="43"/>
    </row>
    <row r="29" spans="1:28" ht="105" customHeight="1">
      <c r="A29" s="237"/>
      <c r="B29" s="228"/>
      <c r="C29" s="54">
        <v>26</v>
      </c>
      <c r="D29" s="46" t="s">
        <v>61</v>
      </c>
      <c r="E29" s="68" t="s">
        <v>165</v>
      </c>
      <c r="F29" s="46" t="s">
        <v>17</v>
      </c>
      <c r="G29" s="72">
        <v>5.37</v>
      </c>
      <c r="H29" s="18">
        <v>2</v>
      </c>
      <c r="I29" s="40">
        <f t="shared" si="0"/>
        <v>0</v>
      </c>
      <c r="J29" s="25" t="str">
        <f t="shared" si="1"/>
        <v>OK</v>
      </c>
      <c r="K29" s="206"/>
      <c r="L29" s="206"/>
      <c r="M29" s="206"/>
      <c r="N29" s="206"/>
      <c r="O29" s="206"/>
      <c r="P29" s="206"/>
      <c r="Q29" s="206"/>
      <c r="R29" s="206"/>
      <c r="S29" s="206"/>
      <c r="T29" s="206"/>
      <c r="U29" s="206">
        <v>2</v>
      </c>
      <c r="V29" s="206"/>
      <c r="W29" s="206"/>
      <c r="X29" s="43"/>
      <c r="Y29" s="43"/>
      <c r="Z29" s="43"/>
      <c r="AA29" s="43"/>
      <c r="AB29" s="43"/>
    </row>
    <row r="30" spans="1:28" ht="130.5">
      <c r="A30" s="237"/>
      <c r="B30" s="228"/>
      <c r="C30" s="54">
        <v>27</v>
      </c>
      <c r="D30" s="46" t="s">
        <v>61</v>
      </c>
      <c r="E30" s="68" t="s">
        <v>166</v>
      </c>
      <c r="F30" s="46" t="s">
        <v>17</v>
      </c>
      <c r="G30" s="72">
        <v>2.6</v>
      </c>
      <c r="H30" s="18">
        <v>102</v>
      </c>
      <c r="I30" s="40">
        <f t="shared" si="0"/>
        <v>0</v>
      </c>
      <c r="J30" s="25" t="str">
        <f t="shared" si="1"/>
        <v>OK</v>
      </c>
      <c r="K30" s="206"/>
      <c r="L30" s="206"/>
      <c r="M30" s="206"/>
      <c r="N30" s="206"/>
      <c r="O30" s="206"/>
      <c r="P30" s="206"/>
      <c r="Q30" s="206"/>
      <c r="R30" s="206"/>
      <c r="S30" s="206"/>
      <c r="T30" s="206"/>
      <c r="U30" s="206">
        <v>102</v>
      </c>
      <c r="V30" s="206"/>
      <c r="W30" s="206"/>
      <c r="X30" s="43"/>
      <c r="Y30" s="43"/>
      <c r="Z30" s="43"/>
      <c r="AA30" s="43"/>
      <c r="AB30" s="43"/>
    </row>
    <row r="31" spans="1:28" ht="58">
      <c r="A31" s="237"/>
      <c r="B31" s="228"/>
      <c r="C31" s="54">
        <v>28</v>
      </c>
      <c r="D31" s="46" t="s">
        <v>62</v>
      </c>
      <c r="E31" s="68" t="s">
        <v>167</v>
      </c>
      <c r="F31" s="46" t="s">
        <v>232</v>
      </c>
      <c r="G31" s="72">
        <v>15.99</v>
      </c>
      <c r="H31" s="18"/>
      <c r="I31" s="40">
        <f t="shared" si="0"/>
        <v>0</v>
      </c>
      <c r="J31" s="25" t="str">
        <f t="shared" si="1"/>
        <v>OK</v>
      </c>
      <c r="K31" s="206"/>
      <c r="L31" s="206"/>
      <c r="M31" s="206"/>
      <c r="N31" s="206"/>
      <c r="O31" s="206"/>
      <c r="P31" s="206"/>
      <c r="Q31" s="206"/>
      <c r="R31" s="206"/>
      <c r="S31" s="206"/>
      <c r="T31" s="206"/>
      <c r="U31" s="206"/>
      <c r="V31" s="206"/>
      <c r="W31" s="206"/>
      <c r="X31" s="43"/>
      <c r="Y31" s="43"/>
      <c r="Z31" s="43"/>
      <c r="AA31" s="43"/>
      <c r="AB31" s="43"/>
    </row>
    <row r="32" spans="1:28" ht="116">
      <c r="A32" s="237"/>
      <c r="B32" s="224"/>
      <c r="C32" s="54">
        <v>29</v>
      </c>
      <c r="D32" s="46" t="s">
        <v>63</v>
      </c>
      <c r="E32" s="46" t="s">
        <v>168</v>
      </c>
      <c r="F32" s="46" t="s">
        <v>17</v>
      </c>
      <c r="G32" s="72">
        <v>4.9000000000000004</v>
      </c>
      <c r="H32" s="18">
        <v>105</v>
      </c>
      <c r="I32" s="40">
        <f t="shared" si="0"/>
        <v>3</v>
      </c>
      <c r="J32" s="25" t="str">
        <f t="shared" si="1"/>
        <v>OK</v>
      </c>
      <c r="K32" s="206"/>
      <c r="L32" s="206"/>
      <c r="M32" s="206"/>
      <c r="N32" s="206"/>
      <c r="O32" s="206"/>
      <c r="P32" s="206"/>
      <c r="Q32" s="206"/>
      <c r="R32" s="206"/>
      <c r="S32" s="206"/>
      <c r="T32" s="206"/>
      <c r="U32" s="206">
        <v>102</v>
      </c>
      <c r="V32" s="206"/>
      <c r="W32" s="206"/>
      <c r="X32" s="43"/>
      <c r="Y32" s="43"/>
      <c r="Z32" s="43"/>
      <c r="AA32" s="43"/>
      <c r="AB32" s="43"/>
    </row>
    <row r="33" spans="1:28" ht="74">
      <c r="A33" s="50">
        <v>10</v>
      </c>
      <c r="B33" s="58" t="s">
        <v>31</v>
      </c>
      <c r="C33" s="53">
        <v>30</v>
      </c>
      <c r="D33" s="47" t="s">
        <v>62</v>
      </c>
      <c r="E33" s="70" t="s">
        <v>169</v>
      </c>
      <c r="F33" s="47" t="s">
        <v>232</v>
      </c>
      <c r="G33" s="74">
        <v>5.64</v>
      </c>
      <c r="H33" s="18">
        <v>1</v>
      </c>
      <c r="I33" s="40">
        <f t="shared" si="0"/>
        <v>1</v>
      </c>
      <c r="J33" s="25" t="str">
        <f t="shared" si="1"/>
        <v>OK</v>
      </c>
      <c r="K33" s="206"/>
      <c r="L33" s="206"/>
      <c r="M33" s="206"/>
      <c r="N33" s="206"/>
      <c r="O33" s="206"/>
      <c r="P33" s="206"/>
      <c r="Q33" s="206"/>
      <c r="R33" s="206"/>
      <c r="S33" s="206"/>
      <c r="T33" s="206"/>
      <c r="U33" s="206"/>
      <c r="V33" s="206"/>
      <c r="W33" s="206"/>
      <c r="X33" s="43"/>
      <c r="Y33" s="43"/>
      <c r="Z33" s="43"/>
      <c r="AA33" s="43"/>
      <c r="AB33" s="43"/>
    </row>
    <row r="34" spans="1:28" ht="58">
      <c r="A34" s="238">
        <v>11</v>
      </c>
      <c r="B34" s="229" t="s">
        <v>27</v>
      </c>
      <c r="C34" s="51">
        <v>31</v>
      </c>
      <c r="D34" s="18" t="s">
        <v>64</v>
      </c>
      <c r="E34" s="18"/>
      <c r="F34" s="18" t="s">
        <v>17</v>
      </c>
      <c r="G34" s="73"/>
      <c r="H34" s="18">
        <v>2</v>
      </c>
      <c r="I34" s="40">
        <f t="shared" si="0"/>
        <v>2</v>
      </c>
      <c r="J34" s="25" t="str">
        <f t="shared" si="1"/>
        <v>OK</v>
      </c>
      <c r="K34" s="206"/>
      <c r="L34" s="206"/>
      <c r="M34" s="206"/>
      <c r="N34" s="206"/>
      <c r="O34" s="206"/>
      <c r="P34" s="206"/>
      <c r="Q34" s="206"/>
      <c r="R34" s="206"/>
      <c r="S34" s="206"/>
      <c r="T34" s="206"/>
      <c r="U34" s="206"/>
      <c r="V34" s="206"/>
      <c r="W34" s="206"/>
      <c r="X34" s="43"/>
      <c r="Y34" s="43"/>
      <c r="Z34" s="43"/>
      <c r="AA34" s="43"/>
      <c r="AB34" s="43"/>
    </row>
    <row r="35" spans="1:28" ht="23.5">
      <c r="A35" s="238"/>
      <c r="B35" s="236"/>
      <c r="C35" s="51">
        <v>32</v>
      </c>
      <c r="D35" s="18"/>
      <c r="E35" s="69"/>
      <c r="F35" s="18" t="s">
        <v>17</v>
      </c>
      <c r="G35" s="73"/>
      <c r="H35" s="18">
        <v>2</v>
      </c>
      <c r="I35" s="40">
        <f t="shared" si="0"/>
        <v>2</v>
      </c>
      <c r="J35" s="25" t="str">
        <f t="shared" si="1"/>
        <v>OK</v>
      </c>
      <c r="K35" s="206"/>
      <c r="L35" s="206"/>
      <c r="M35" s="206"/>
      <c r="N35" s="206"/>
      <c r="O35" s="206"/>
      <c r="P35" s="206"/>
      <c r="Q35" s="206"/>
      <c r="R35" s="206"/>
      <c r="S35" s="206"/>
      <c r="T35" s="206"/>
      <c r="U35" s="206"/>
      <c r="V35" s="206"/>
      <c r="W35" s="206"/>
      <c r="X35" s="43"/>
      <c r="Y35" s="43"/>
      <c r="Z35" s="43"/>
      <c r="AA35" s="43"/>
      <c r="AB35" s="43"/>
    </row>
    <row r="36" spans="1:28" ht="72.5">
      <c r="A36" s="238"/>
      <c r="B36" s="236"/>
      <c r="C36" s="51">
        <v>33</v>
      </c>
      <c r="D36" s="62" t="s">
        <v>65</v>
      </c>
      <c r="E36" s="69"/>
      <c r="F36" s="18" t="s">
        <v>233</v>
      </c>
      <c r="G36" s="73"/>
      <c r="H36" s="18">
        <v>2</v>
      </c>
      <c r="I36" s="40">
        <f t="shared" ref="I36:I67" si="2">H36-(SUM(K36:AB36))</f>
        <v>2</v>
      </c>
      <c r="J36" s="25" t="str">
        <f t="shared" si="1"/>
        <v>OK</v>
      </c>
      <c r="K36" s="206"/>
      <c r="L36" s="206"/>
      <c r="M36" s="206"/>
      <c r="N36" s="206"/>
      <c r="O36" s="206"/>
      <c r="P36" s="206"/>
      <c r="Q36" s="206"/>
      <c r="R36" s="206"/>
      <c r="S36" s="206"/>
      <c r="T36" s="206"/>
      <c r="U36" s="206"/>
      <c r="V36" s="206"/>
      <c r="W36" s="206"/>
      <c r="X36" s="43"/>
      <c r="Y36" s="43"/>
      <c r="Z36" s="43"/>
      <c r="AA36" s="43"/>
      <c r="AB36" s="43"/>
    </row>
    <row r="37" spans="1:28" ht="72.5">
      <c r="A37" s="238"/>
      <c r="B37" s="236"/>
      <c r="C37" s="51">
        <v>34</v>
      </c>
      <c r="D37" s="62" t="s">
        <v>65</v>
      </c>
      <c r="E37" s="69"/>
      <c r="F37" s="18" t="s">
        <v>233</v>
      </c>
      <c r="G37" s="73"/>
      <c r="H37" s="18">
        <v>2</v>
      </c>
      <c r="I37" s="40">
        <f t="shared" si="2"/>
        <v>2</v>
      </c>
      <c r="J37" s="25" t="str">
        <f t="shared" si="1"/>
        <v>OK</v>
      </c>
      <c r="K37" s="206"/>
      <c r="L37" s="206"/>
      <c r="M37" s="206"/>
      <c r="N37" s="206"/>
      <c r="O37" s="206"/>
      <c r="P37" s="206"/>
      <c r="Q37" s="206"/>
      <c r="R37" s="206"/>
      <c r="S37" s="206"/>
      <c r="T37" s="206"/>
      <c r="U37" s="206"/>
      <c r="V37" s="206"/>
      <c r="W37" s="206"/>
      <c r="X37" s="43"/>
      <c r="Y37" s="43"/>
      <c r="Z37" s="43"/>
      <c r="AA37" s="43"/>
      <c r="AB37" s="43"/>
    </row>
    <row r="38" spans="1:28" ht="58">
      <c r="A38" s="238"/>
      <c r="B38" s="236"/>
      <c r="C38" s="51">
        <v>35</v>
      </c>
      <c r="D38" s="62" t="s">
        <v>65</v>
      </c>
      <c r="E38" s="69"/>
      <c r="F38" s="18" t="s">
        <v>234</v>
      </c>
      <c r="G38" s="73"/>
      <c r="H38" s="18"/>
      <c r="I38" s="40">
        <f t="shared" si="2"/>
        <v>0</v>
      </c>
      <c r="J38" s="25" t="str">
        <f t="shared" si="1"/>
        <v>OK</v>
      </c>
      <c r="K38" s="206"/>
      <c r="L38" s="206"/>
      <c r="M38" s="206"/>
      <c r="N38" s="206"/>
      <c r="O38" s="206"/>
      <c r="P38" s="206"/>
      <c r="Q38" s="206"/>
      <c r="R38" s="206"/>
      <c r="S38" s="206"/>
      <c r="T38" s="206"/>
      <c r="U38" s="206"/>
      <c r="V38" s="206"/>
      <c r="W38" s="206"/>
      <c r="X38" s="43"/>
      <c r="Y38" s="43"/>
      <c r="Z38" s="43"/>
      <c r="AA38" s="43"/>
      <c r="AB38" s="43"/>
    </row>
    <row r="39" spans="1:28" ht="58">
      <c r="A39" s="238"/>
      <c r="B39" s="236"/>
      <c r="C39" s="51">
        <v>36</v>
      </c>
      <c r="D39" s="62" t="s">
        <v>66</v>
      </c>
      <c r="E39" s="18"/>
      <c r="F39" s="18" t="s">
        <v>234</v>
      </c>
      <c r="G39" s="73"/>
      <c r="H39" s="18"/>
      <c r="I39" s="40">
        <f t="shared" si="2"/>
        <v>0</v>
      </c>
      <c r="J39" s="25" t="str">
        <f t="shared" si="1"/>
        <v>OK</v>
      </c>
      <c r="K39" s="206"/>
      <c r="L39" s="206"/>
      <c r="M39" s="206"/>
      <c r="N39" s="206"/>
      <c r="O39" s="206"/>
      <c r="P39" s="206"/>
      <c r="Q39" s="206"/>
      <c r="R39" s="206"/>
      <c r="S39" s="206"/>
      <c r="T39" s="206"/>
      <c r="U39" s="206"/>
      <c r="V39" s="206"/>
      <c r="W39" s="206"/>
      <c r="X39" s="43"/>
      <c r="Y39" s="43"/>
      <c r="Z39" s="43"/>
      <c r="AA39" s="43"/>
      <c r="AB39" s="43"/>
    </row>
    <row r="40" spans="1:28" ht="58">
      <c r="A40" s="238"/>
      <c r="B40" s="236"/>
      <c r="C40" s="51">
        <v>37</v>
      </c>
      <c r="D40" s="62" t="s">
        <v>66</v>
      </c>
      <c r="E40" s="18"/>
      <c r="F40" s="18" t="s">
        <v>234</v>
      </c>
      <c r="G40" s="73"/>
      <c r="H40" s="18"/>
      <c r="I40" s="40">
        <f t="shared" si="2"/>
        <v>0</v>
      </c>
      <c r="J40" s="25" t="str">
        <f t="shared" si="1"/>
        <v>OK</v>
      </c>
      <c r="K40" s="206"/>
      <c r="L40" s="206"/>
      <c r="M40" s="206"/>
      <c r="N40" s="206"/>
      <c r="O40" s="206"/>
      <c r="P40" s="206"/>
      <c r="Q40" s="206"/>
      <c r="R40" s="206"/>
      <c r="S40" s="206"/>
      <c r="T40" s="206"/>
      <c r="U40" s="206"/>
      <c r="V40" s="206"/>
      <c r="W40" s="206"/>
      <c r="X40" s="43"/>
      <c r="Y40" s="43"/>
      <c r="Z40" s="43"/>
      <c r="AA40" s="43"/>
      <c r="AB40" s="43"/>
    </row>
    <row r="41" spans="1:28" ht="58">
      <c r="A41" s="238"/>
      <c r="B41" s="236"/>
      <c r="C41" s="51">
        <v>38</v>
      </c>
      <c r="D41" s="62" t="s">
        <v>66</v>
      </c>
      <c r="E41" s="18"/>
      <c r="F41" s="18" t="s">
        <v>234</v>
      </c>
      <c r="G41" s="73"/>
      <c r="H41" s="18">
        <v>1</v>
      </c>
      <c r="I41" s="40">
        <f t="shared" si="2"/>
        <v>1</v>
      </c>
      <c r="J41" s="25" t="str">
        <f t="shared" si="1"/>
        <v>OK</v>
      </c>
      <c r="K41" s="206"/>
      <c r="L41" s="206"/>
      <c r="M41" s="206"/>
      <c r="N41" s="206"/>
      <c r="O41" s="206"/>
      <c r="P41" s="206"/>
      <c r="Q41" s="206"/>
      <c r="R41" s="206"/>
      <c r="S41" s="206"/>
      <c r="T41" s="206"/>
      <c r="U41" s="206"/>
      <c r="V41" s="206"/>
      <c r="W41" s="206"/>
      <c r="X41" s="43"/>
      <c r="Y41" s="43"/>
      <c r="Z41" s="43"/>
      <c r="AA41" s="43"/>
      <c r="AB41" s="43"/>
    </row>
    <row r="42" spans="1:28" ht="58">
      <c r="A42" s="238"/>
      <c r="B42" s="236"/>
      <c r="C42" s="51">
        <v>39</v>
      </c>
      <c r="D42" s="62" t="s">
        <v>66</v>
      </c>
      <c r="E42" s="18"/>
      <c r="F42" s="18" t="s">
        <v>234</v>
      </c>
      <c r="G42" s="73"/>
      <c r="H42" s="18"/>
      <c r="I42" s="40">
        <f t="shared" si="2"/>
        <v>0</v>
      </c>
      <c r="J42" s="25" t="str">
        <f t="shared" si="1"/>
        <v>OK</v>
      </c>
      <c r="K42" s="206"/>
      <c r="L42" s="206"/>
      <c r="M42" s="206"/>
      <c r="N42" s="206"/>
      <c r="O42" s="206"/>
      <c r="P42" s="206"/>
      <c r="Q42" s="206"/>
      <c r="R42" s="206"/>
      <c r="S42" s="206"/>
      <c r="T42" s="206"/>
      <c r="U42" s="206"/>
      <c r="V42" s="206"/>
      <c r="W42" s="206"/>
      <c r="X42" s="43"/>
      <c r="Y42" s="43"/>
      <c r="Z42" s="43"/>
      <c r="AA42" s="43"/>
      <c r="AB42" s="43"/>
    </row>
    <row r="43" spans="1:28" ht="58">
      <c r="A43" s="238"/>
      <c r="B43" s="236"/>
      <c r="C43" s="51">
        <v>40</v>
      </c>
      <c r="D43" s="62" t="s">
        <v>66</v>
      </c>
      <c r="E43" s="18"/>
      <c r="F43" s="18" t="s">
        <v>234</v>
      </c>
      <c r="G43" s="73"/>
      <c r="H43" s="18"/>
      <c r="I43" s="40">
        <f t="shared" si="2"/>
        <v>0</v>
      </c>
      <c r="J43" s="25" t="str">
        <f t="shared" si="1"/>
        <v>OK</v>
      </c>
      <c r="K43" s="206"/>
      <c r="L43" s="206"/>
      <c r="M43" s="206"/>
      <c r="N43" s="206"/>
      <c r="O43" s="206"/>
      <c r="P43" s="206"/>
      <c r="Q43" s="206"/>
      <c r="R43" s="206"/>
      <c r="S43" s="206"/>
      <c r="T43" s="206"/>
      <c r="U43" s="206"/>
      <c r="V43" s="206"/>
      <c r="W43" s="206"/>
      <c r="X43" s="43"/>
      <c r="Y43" s="43"/>
      <c r="Z43" s="43"/>
      <c r="AA43" s="43"/>
      <c r="AB43" s="43"/>
    </row>
    <row r="44" spans="1:28" ht="58">
      <c r="A44" s="238"/>
      <c r="B44" s="230"/>
      <c r="C44" s="51">
        <v>41</v>
      </c>
      <c r="D44" s="62" t="s">
        <v>67</v>
      </c>
      <c r="E44" s="18"/>
      <c r="F44" s="18" t="s">
        <v>235</v>
      </c>
      <c r="G44" s="73"/>
      <c r="H44" s="18">
        <v>1</v>
      </c>
      <c r="I44" s="40">
        <f t="shared" si="2"/>
        <v>1</v>
      </c>
      <c r="J44" s="25" t="str">
        <f t="shared" si="1"/>
        <v>OK</v>
      </c>
      <c r="K44" s="206"/>
      <c r="L44" s="206"/>
      <c r="M44" s="206"/>
      <c r="N44" s="206"/>
      <c r="O44" s="206"/>
      <c r="P44" s="206"/>
      <c r="Q44" s="206"/>
      <c r="R44" s="206"/>
      <c r="S44" s="206"/>
      <c r="T44" s="206"/>
      <c r="U44" s="206"/>
      <c r="V44" s="206"/>
      <c r="W44" s="206"/>
      <c r="X44" s="43"/>
      <c r="Y44" s="43"/>
      <c r="Z44" s="43"/>
      <c r="AA44" s="43"/>
      <c r="AB44" s="43"/>
    </row>
    <row r="45" spans="1:28" ht="58">
      <c r="A45" s="239">
        <v>12</v>
      </c>
      <c r="B45" s="225" t="s">
        <v>30</v>
      </c>
      <c r="C45" s="53">
        <v>42</v>
      </c>
      <c r="D45" s="47" t="s">
        <v>68</v>
      </c>
      <c r="E45" s="47" t="s">
        <v>170</v>
      </c>
      <c r="F45" s="47" t="s">
        <v>236</v>
      </c>
      <c r="G45" s="74">
        <v>28</v>
      </c>
      <c r="H45" s="18">
        <v>5</v>
      </c>
      <c r="I45" s="40">
        <f t="shared" si="2"/>
        <v>5</v>
      </c>
      <c r="J45" s="25" t="str">
        <f t="shared" si="1"/>
        <v>OK</v>
      </c>
      <c r="K45" s="206"/>
      <c r="L45" s="206"/>
      <c r="M45" s="206"/>
      <c r="N45" s="206"/>
      <c r="O45" s="206"/>
      <c r="P45" s="206"/>
      <c r="Q45" s="206"/>
      <c r="R45" s="206"/>
      <c r="S45" s="206"/>
      <c r="T45" s="206"/>
      <c r="U45" s="206"/>
      <c r="V45" s="206"/>
      <c r="W45" s="206"/>
      <c r="X45" s="43"/>
      <c r="Y45" s="43"/>
      <c r="Z45" s="43"/>
      <c r="AA45" s="43"/>
      <c r="AB45" s="43"/>
    </row>
    <row r="46" spans="1:28" ht="58">
      <c r="A46" s="239"/>
      <c r="B46" s="226"/>
      <c r="C46" s="53">
        <v>43</v>
      </c>
      <c r="D46" s="47" t="s">
        <v>69</v>
      </c>
      <c r="E46" s="47" t="s">
        <v>171</v>
      </c>
      <c r="F46" s="47" t="s">
        <v>236</v>
      </c>
      <c r="G46" s="74">
        <v>28.14</v>
      </c>
      <c r="H46" s="18">
        <v>5</v>
      </c>
      <c r="I46" s="40">
        <f t="shared" si="2"/>
        <v>5</v>
      </c>
      <c r="J46" s="25" t="str">
        <f t="shared" si="1"/>
        <v>OK</v>
      </c>
      <c r="K46" s="206"/>
      <c r="L46" s="206"/>
      <c r="M46" s="206"/>
      <c r="N46" s="206"/>
      <c r="O46" s="206"/>
      <c r="P46" s="206"/>
      <c r="Q46" s="206"/>
      <c r="R46" s="206"/>
      <c r="S46" s="206"/>
      <c r="T46" s="206"/>
      <c r="U46" s="206"/>
      <c r="V46" s="206"/>
      <c r="W46" s="206"/>
      <c r="X46" s="43"/>
      <c r="Y46" s="43"/>
      <c r="Z46" s="43"/>
      <c r="AA46" s="43"/>
      <c r="AB46" s="43"/>
    </row>
    <row r="47" spans="1:28" ht="58">
      <c r="A47" s="239"/>
      <c r="B47" s="226"/>
      <c r="C47" s="53">
        <v>44</v>
      </c>
      <c r="D47" s="63" t="s">
        <v>70</v>
      </c>
      <c r="E47" s="47" t="s">
        <v>172</v>
      </c>
      <c r="F47" s="47" t="s">
        <v>236</v>
      </c>
      <c r="G47" s="74">
        <v>19</v>
      </c>
      <c r="H47" s="18"/>
      <c r="I47" s="40">
        <f t="shared" si="2"/>
        <v>0</v>
      </c>
      <c r="J47" s="25" t="str">
        <f t="shared" si="1"/>
        <v>OK</v>
      </c>
      <c r="K47" s="206"/>
      <c r="L47" s="206"/>
      <c r="M47" s="206"/>
      <c r="N47" s="206"/>
      <c r="O47" s="206"/>
      <c r="P47" s="206"/>
      <c r="Q47" s="206"/>
      <c r="R47" s="206"/>
      <c r="S47" s="206"/>
      <c r="T47" s="206"/>
      <c r="U47" s="206"/>
      <c r="V47" s="206"/>
      <c r="W47" s="206"/>
      <c r="X47" s="43"/>
      <c r="Y47" s="43"/>
      <c r="Z47" s="43"/>
      <c r="AA47" s="43"/>
      <c r="AB47" s="43"/>
    </row>
    <row r="48" spans="1:28" ht="58">
      <c r="A48" s="239"/>
      <c r="B48" s="227"/>
      <c r="C48" s="53">
        <v>45</v>
      </c>
      <c r="D48" s="63" t="s">
        <v>70</v>
      </c>
      <c r="E48" s="47" t="s">
        <v>173</v>
      </c>
      <c r="F48" s="47" t="s">
        <v>236</v>
      </c>
      <c r="G48" s="74">
        <v>19</v>
      </c>
      <c r="H48" s="18"/>
      <c r="I48" s="40">
        <f t="shared" si="2"/>
        <v>0</v>
      </c>
      <c r="J48" s="25" t="str">
        <f t="shared" si="1"/>
        <v>OK</v>
      </c>
      <c r="K48" s="206"/>
      <c r="L48" s="206"/>
      <c r="M48" s="206"/>
      <c r="N48" s="206"/>
      <c r="O48" s="206"/>
      <c r="P48" s="206"/>
      <c r="Q48" s="206"/>
      <c r="R48" s="206"/>
      <c r="S48" s="206"/>
      <c r="T48" s="206"/>
      <c r="U48" s="206"/>
      <c r="V48" s="206"/>
      <c r="W48" s="206"/>
      <c r="X48" s="43"/>
      <c r="Y48" s="43"/>
      <c r="Z48" s="43"/>
      <c r="AA48" s="43"/>
      <c r="AB48" s="43"/>
    </row>
    <row r="49" spans="1:28" ht="72.5">
      <c r="A49" s="237">
        <v>13</v>
      </c>
      <c r="B49" s="223" t="s">
        <v>30</v>
      </c>
      <c r="C49" s="54">
        <v>46</v>
      </c>
      <c r="D49" s="46" t="s">
        <v>71</v>
      </c>
      <c r="E49" s="46" t="s">
        <v>174</v>
      </c>
      <c r="F49" s="46" t="s">
        <v>236</v>
      </c>
      <c r="G49" s="72">
        <v>15.41</v>
      </c>
      <c r="H49" s="18">
        <v>59</v>
      </c>
      <c r="I49" s="40">
        <f t="shared" si="2"/>
        <v>0</v>
      </c>
      <c r="J49" s="25" t="str">
        <f t="shared" si="1"/>
        <v>OK</v>
      </c>
      <c r="K49" s="206"/>
      <c r="L49" s="206">
        <v>55</v>
      </c>
      <c r="M49" s="206"/>
      <c r="N49" s="206"/>
      <c r="O49" s="206"/>
      <c r="P49" s="206"/>
      <c r="Q49" s="206"/>
      <c r="R49" s="206"/>
      <c r="S49" s="206"/>
      <c r="T49" s="206"/>
      <c r="U49" s="206">
        <v>4</v>
      </c>
      <c r="V49" s="206"/>
      <c r="W49" s="206"/>
      <c r="X49" s="43"/>
      <c r="Y49" s="43"/>
      <c r="Z49" s="43"/>
      <c r="AA49" s="43"/>
      <c r="AB49" s="43"/>
    </row>
    <row r="50" spans="1:28" ht="87">
      <c r="A50" s="237"/>
      <c r="B50" s="228"/>
      <c r="C50" s="54">
        <v>47</v>
      </c>
      <c r="D50" s="46" t="s">
        <v>72</v>
      </c>
      <c r="E50" s="46" t="s">
        <v>175</v>
      </c>
      <c r="F50" s="46" t="s">
        <v>236</v>
      </c>
      <c r="G50" s="72">
        <v>15.41</v>
      </c>
      <c r="H50" s="18"/>
      <c r="I50" s="40">
        <f t="shared" si="2"/>
        <v>0</v>
      </c>
      <c r="J50" s="25" t="str">
        <f t="shared" si="1"/>
        <v>OK</v>
      </c>
      <c r="K50" s="206"/>
      <c r="L50" s="206"/>
      <c r="M50" s="206"/>
      <c r="N50" s="206"/>
      <c r="O50" s="206"/>
      <c r="P50" s="206"/>
      <c r="Q50" s="206"/>
      <c r="R50" s="206"/>
      <c r="S50" s="206"/>
      <c r="T50" s="206"/>
      <c r="U50" s="206"/>
      <c r="V50" s="206"/>
      <c r="W50" s="206"/>
      <c r="X50" s="43"/>
      <c r="Y50" s="43"/>
      <c r="Z50" s="43"/>
      <c r="AA50" s="43"/>
      <c r="AB50" s="43"/>
    </row>
    <row r="51" spans="1:28" ht="87">
      <c r="A51" s="237"/>
      <c r="B51" s="228"/>
      <c r="C51" s="54">
        <v>48</v>
      </c>
      <c r="D51" s="46" t="s">
        <v>72</v>
      </c>
      <c r="E51" s="46" t="s">
        <v>175</v>
      </c>
      <c r="F51" s="46" t="s">
        <v>236</v>
      </c>
      <c r="G51" s="72">
        <v>15.41</v>
      </c>
      <c r="H51" s="18">
        <v>20</v>
      </c>
      <c r="I51" s="40">
        <f t="shared" si="2"/>
        <v>0</v>
      </c>
      <c r="J51" s="25" t="str">
        <f t="shared" si="1"/>
        <v>OK</v>
      </c>
      <c r="K51" s="206"/>
      <c r="L51" s="206"/>
      <c r="M51" s="206"/>
      <c r="N51" s="206"/>
      <c r="O51" s="206"/>
      <c r="P51" s="206"/>
      <c r="Q51" s="206"/>
      <c r="R51" s="206"/>
      <c r="S51" s="206"/>
      <c r="T51" s="206"/>
      <c r="U51" s="206">
        <v>20</v>
      </c>
      <c r="V51" s="206"/>
      <c r="W51" s="206"/>
      <c r="X51" s="43"/>
      <c r="Y51" s="43"/>
      <c r="Z51" s="43"/>
      <c r="AA51" s="43"/>
      <c r="AB51" s="43"/>
    </row>
    <row r="52" spans="1:28" ht="87">
      <c r="A52" s="237"/>
      <c r="B52" s="224"/>
      <c r="C52" s="54">
        <v>49</v>
      </c>
      <c r="D52" s="46" t="s">
        <v>73</v>
      </c>
      <c r="E52" s="46" t="s">
        <v>176</v>
      </c>
      <c r="F52" s="46" t="s">
        <v>237</v>
      </c>
      <c r="G52" s="72">
        <v>1.29</v>
      </c>
      <c r="H52" s="18"/>
      <c r="I52" s="40">
        <f t="shared" si="2"/>
        <v>0</v>
      </c>
      <c r="J52" s="25" t="str">
        <f t="shared" si="1"/>
        <v>OK</v>
      </c>
      <c r="K52" s="206"/>
      <c r="L52" s="206"/>
      <c r="M52" s="206"/>
      <c r="N52" s="206"/>
      <c r="O52" s="206"/>
      <c r="P52" s="206"/>
      <c r="Q52" s="206"/>
      <c r="R52" s="206"/>
      <c r="S52" s="206"/>
      <c r="T52" s="206"/>
      <c r="U52" s="206"/>
      <c r="V52" s="206"/>
      <c r="W52" s="206"/>
      <c r="X52" s="43"/>
      <c r="Y52" s="43"/>
      <c r="Z52" s="43"/>
      <c r="AA52" s="43"/>
      <c r="AB52" s="43"/>
    </row>
    <row r="53" spans="1:28" ht="43.5">
      <c r="A53" s="239">
        <v>14</v>
      </c>
      <c r="B53" s="225" t="s">
        <v>32</v>
      </c>
      <c r="C53" s="53">
        <v>50</v>
      </c>
      <c r="D53" s="35" t="s">
        <v>74</v>
      </c>
      <c r="E53" s="47" t="s">
        <v>177</v>
      </c>
      <c r="F53" s="47" t="s">
        <v>237</v>
      </c>
      <c r="G53" s="74">
        <v>2.91</v>
      </c>
      <c r="H53" s="18">
        <v>15</v>
      </c>
      <c r="I53" s="40">
        <f t="shared" si="2"/>
        <v>15</v>
      </c>
      <c r="J53" s="25" t="str">
        <f t="shared" si="1"/>
        <v>OK</v>
      </c>
      <c r="K53" s="206"/>
      <c r="L53" s="206"/>
      <c r="M53" s="206"/>
      <c r="N53" s="206"/>
      <c r="O53" s="206"/>
      <c r="P53" s="206"/>
      <c r="Q53" s="206"/>
      <c r="R53" s="206"/>
      <c r="S53" s="206"/>
      <c r="T53" s="206"/>
      <c r="U53" s="206"/>
      <c r="V53" s="206"/>
      <c r="W53" s="206"/>
      <c r="X53" s="43"/>
      <c r="Y53" s="43"/>
      <c r="Z53" s="43"/>
      <c r="AA53" s="43"/>
      <c r="AB53" s="43"/>
    </row>
    <row r="54" spans="1:28" ht="43.5">
      <c r="A54" s="239"/>
      <c r="B54" s="227"/>
      <c r="C54" s="53">
        <v>51</v>
      </c>
      <c r="D54" s="35" t="s">
        <v>75</v>
      </c>
      <c r="E54" s="47" t="s">
        <v>177</v>
      </c>
      <c r="F54" s="47" t="s">
        <v>237</v>
      </c>
      <c r="G54" s="74">
        <v>5.83</v>
      </c>
      <c r="H54" s="18">
        <v>2</v>
      </c>
      <c r="I54" s="40">
        <f t="shared" si="2"/>
        <v>2</v>
      </c>
      <c r="J54" s="25" t="str">
        <f t="shared" si="1"/>
        <v>OK</v>
      </c>
      <c r="K54" s="206"/>
      <c r="L54" s="206"/>
      <c r="M54" s="206"/>
      <c r="N54" s="206"/>
      <c r="O54" s="206"/>
      <c r="P54" s="206"/>
      <c r="Q54" s="206"/>
      <c r="R54" s="206"/>
      <c r="S54" s="206"/>
      <c r="T54" s="206"/>
      <c r="U54" s="206"/>
      <c r="V54" s="206"/>
      <c r="W54" s="206"/>
      <c r="X54" s="43"/>
      <c r="Y54" s="43"/>
      <c r="Z54" s="43"/>
      <c r="AA54" s="43"/>
      <c r="AB54" s="43"/>
    </row>
    <row r="55" spans="1:28" ht="43.5">
      <c r="A55" s="237">
        <v>15</v>
      </c>
      <c r="B55" s="223" t="s">
        <v>28</v>
      </c>
      <c r="C55" s="54">
        <v>52</v>
      </c>
      <c r="D55" s="61" t="s">
        <v>76</v>
      </c>
      <c r="E55" s="46" t="s">
        <v>178</v>
      </c>
      <c r="F55" s="46" t="s">
        <v>237</v>
      </c>
      <c r="G55" s="72">
        <v>47.83</v>
      </c>
      <c r="H55" s="18">
        <v>9</v>
      </c>
      <c r="I55" s="40">
        <f t="shared" si="2"/>
        <v>1</v>
      </c>
      <c r="J55" s="25" t="str">
        <f t="shared" si="1"/>
        <v>OK</v>
      </c>
      <c r="K55" s="206"/>
      <c r="L55" s="206"/>
      <c r="M55" s="206"/>
      <c r="N55" s="206"/>
      <c r="O55" s="206"/>
      <c r="P55" s="206"/>
      <c r="Q55" s="206">
        <v>8</v>
      </c>
      <c r="R55" s="206"/>
      <c r="S55" s="206"/>
      <c r="T55" s="206"/>
      <c r="U55" s="206"/>
      <c r="V55" s="206"/>
      <c r="W55" s="206"/>
      <c r="X55" s="43"/>
      <c r="Y55" s="43"/>
      <c r="Z55" s="43"/>
      <c r="AA55" s="43"/>
      <c r="AB55" s="43"/>
    </row>
    <row r="56" spans="1:28" ht="43.5">
      <c r="A56" s="237"/>
      <c r="B56" s="228"/>
      <c r="C56" s="54">
        <v>53</v>
      </c>
      <c r="D56" s="61" t="s">
        <v>77</v>
      </c>
      <c r="E56" s="46" t="s">
        <v>179</v>
      </c>
      <c r="F56" s="46" t="s">
        <v>237</v>
      </c>
      <c r="G56" s="72">
        <v>15.94</v>
      </c>
      <c r="H56" s="18">
        <v>4</v>
      </c>
      <c r="I56" s="40">
        <f t="shared" si="2"/>
        <v>4</v>
      </c>
      <c r="J56" s="25" t="str">
        <f t="shared" si="1"/>
        <v>OK</v>
      </c>
      <c r="K56" s="206"/>
      <c r="L56" s="206"/>
      <c r="M56" s="206"/>
      <c r="N56" s="206"/>
      <c r="O56" s="206"/>
      <c r="P56" s="206"/>
      <c r="Q56" s="206"/>
      <c r="R56" s="206"/>
      <c r="S56" s="206"/>
      <c r="T56" s="206"/>
      <c r="U56" s="206"/>
      <c r="V56" s="206"/>
      <c r="W56" s="206"/>
      <c r="X56" s="43"/>
      <c r="Y56" s="43"/>
      <c r="Z56" s="43"/>
      <c r="AA56" s="43"/>
      <c r="AB56" s="43"/>
    </row>
    <row r="57" spans="1:28" ht="43.5">
      <c r="A57" s="237"/>
      <c r="B57" s="228"/>
      <c r="C57" s="54">
        <v>54</v>
      </c>
      <c r="D57" s="61" t="s">
        <v>78</v>
      </c>
      <c r="E57" s="46" t="s">
        <v>180</v>
      </c>
      <c r="F57" s="46" t="s">
        <v>237</v>
      </c>
      <c r="G57" s="72">
        <v>25.51</v>
      </c>
      <c r="H57" s="18">
        <v>6</v>
      </c>
      <c r="I57" s="40">
        <f t="shared" si="2"/>
        <v>6</v>
      </c>
      <c r="J57" s="25" t="str">
        <f t="shared" si="1"/>
        <v>OK</v>
      </c>
      <c r="K57" s="206"/>
      <c r="L57" s="206"/>
      <c r="M57" s="206"/>
      <c r="N57" s="206"/>
      <c r="O57" s="206"/>
      <c r="P57" s="206"/>
      <c r="Q57" s="206"/>
      <c r="R57" s="206"/>
      <c r="S57" s="206"/>
      <c r="T57" s="206"/>
      <c r="U57" s="206"/>
      <c r="V57" s="206"/>
      <c r="W57" s="206"/>
      <c r="X57" s="43"/>
      <c r="Y57" s="43"/>
      <c r="Z57" s="43"/>
      <c r="AA57" s="43"/>
      <c r="AB57" s="43"/>
    </row>
    <row r="58" spans="1:28" ht="29">
      <c r="A58" s="237"/>
      <c r="B58" s="224"/>
      <c r="C58" s="54">
        <v>55</v>
      </c>
      <c r="D58" s="61" t="s">
        <v>79</v>
      </c>
      <c r="E58" s="46" t="s">
        <v>181</v>
      </c>
      <c r="F58" s="46"/>
      <c r="G58" s="72">
        <v>44.64</v>
      </c>
      <c r="H58" s="18">
        <v>2</v>
      </c>
      <c r="I58" s="40">
        <f t="shared" si="2"/>
        <v>2</v>
      </c>
      <c r="J58" s="25" t="str">
        <f t="shared" si="1"/>
        <v>OK</v>
      </c>
      <c r="K58" s="206"/>
      <c r="L58" s="206"/>
      <c r="M58" s="206"/>
      <c r="N58" s="206"/>
      <c r="O58" s="206"/>
      <c r="P58" s="206"/>
      <c r="Q58" s="206"/>
      <c r="R58" s="206"/>
      <c r="S58" s="206"/>
      <c r="T58" s="206"/>
      <c r="U58" s="206"/>
      <c r="V58" s="206"/>
      <c r="W58" s="206"/>
      <c r="X58" s="43"/>
      <c r="Y58" s="43"/>
      <c r="Z58" s="43"/>
      <c r="AA58" s="43"/>
      <c r="AB58" s="43"/>
    </row>
    <row r="59" spans="1:28" ht="43.5">
      <c r="A59" s="240">
        <v>16</v>
      </c>
      <c r="B59" s="225" t="s">
        <v>32</v>
      </c>
      <c r="C59" s="53">
        <v>56</v>
      </c>
      <c r="D59" s="35" t="s">
        <v>80</v>
      </c>
      <c r="E59" s="47" t="s">
        <v>177</v>
      </c>
      <c r="F59" s="47" t="s">
        <v>237</v>
      </c>
      <c r="G59" s="74">
        <v>3.4</v>
      </c>
      <c r="H59" s="18"/>
      <c r="I59" s="40">
        <f t="shared" si="2"/>
        <v>0</v>
      </c>
      <c r="J59" s="25" t="str">
        <f t="shared" si="1"/>
        <v>OK</v>
      </c>
      <c r="K59" s="206"/>
      <c r="L59" s="206"/>
      <c r="M59" s="206"/>
      <c r="N59" s="206"/>
      <c r="O59" s="206"/>
      <c r="P59" s="206"/>
      <c r="Q59" s="206"/>
      <c r="R59" s="206"/>
      <c r="S59" s="206"/>
      <c r="T59" s="206"/>
      <c r="U59" s="206"/>
      <c r="V59" s="206"/>
      <c r="W59" s="206"/>
      <c r="X59" s="43"/>
      <c r="Y59" s="43"/>
      <c r="Z59" s="43"/>
      <c r="AA59" s="43"/>
      <c r="AB59" s="43"/>
    </row>
    <row r="60" spans="1:28" ht="43.5">
      <c r="A60" s="241"/>
      <c r="B60" s="226"/>
      <c r="C60" s="53">
        <v>57</v>
      </c>
      <c r="D60" s="35" t="s">
        <v>81</v>
      </c>
      <c r="E60" s="47" t="s">
        <v>177</v>
      </c>
      <c r="F60" s="47" t="s">
        <v>237</v>
      </c>
      <c r="G60" s="74">
        <v>34.049999999999997</v>
      </c>
      <c r="H60" s="18">
        <v>2</v>
      </c>
      <c r="I60" s="40">
        <f t="shared" si="2"/>
        <v>2</v>
      </c>
      <c r="J60" s="25" t="str">
        <f t="shared" si="1"/>
        <v>OK</v>
      </c>
      <c r="K60" s="206"/>
      <c r="L60" s="206"/>
      <c r="M60" s="206"/>
      <c r="N60" s="206"/>
      <c r="O60" s="206"/>
      <c r="P60" s="206"/>
      <c r="Q60" s="206"/>
      <c r="R60" s="206"/>
      <c r="S60" s="206"/>
      <c r="T60" s="206"/>
      <c r="U60" s="206"/>
      <c r="V60" s="206"/>
      <c r="W60" s="206"/>
      <c r="X60" s="43"/>
      <c r="Y60" s="43"/>
      <c r="Z60" s="43"/>
      <c r="AA60" s="43"/>
      <c r="AB60" s="43"/>
    </row>
    <row r="61" spans="1:28" ht="43.5">
      <c r="A61" s="242"/>
      <c r="B61" s="227"/>
      <c r="C61" s="53">
        <v>58</v>
      </c>
      <c r="D61" s="35" t="s">
        <v>82</v>
      </c>
      <c r="E61" s="35" t="s">
        <v>177</v>
      </c>
      <c r="F61" s="47" t="s">
        <v>238</v>
      </c>
      <c r="G61" s="74">
        <v>51.07</v>
      </c>
      <c r="H61" s="18"/>
      <c r="I61" s="40">
        <f t="shared" si="2"/>
        <v>0</v>
      </c>
      <c r="J61" s="25" t="str">
        <f t="shared" si="1"/>
        <v>OK</v>
      </c>
      <c r="K61" s="206"/>
      <c r="L61" s="206"/>
      <c r="M61" s="206"/>
      <c r="N61" s="206"/>
      <c r="O61" s="206"/>
      <c r="P61" s="206"/>
      <c r="Q61" s="206"/>
      <c r="R61" s="206"/>
      <c r="S61" s="206"/>
      <c r="T61" s="206"/>
      <c r="U61" s="206"/>
      <c r="V61" s="206"/>
      <c r="W61" s="206"/>
      <c r="X61" s="43"/>
      <c r="Y61" s="43"/>
      <c r="Z61" s="43"/>
      <c r="AA61" s="43"/>
      <c r="AB61" s="43"/>
    </row>
    <row r="62" spans="1:28" ht="43.5">
      <c r="A62" s="238">
        <v>17</v>
      </c>
      <c r="B62" s="229" t="s">
        <v>27</v>
      </c>
      <c r="C62" s="51">
        <v>59</v>
      </c>
      <c r="D62" s="62" t="s">
        <v>83</v>
      </c>
      <c r="E62" s="18" t="s">
        <v>182</v>
      </c>
      <c r="F62" s="18" t="s">
        <v>237</v>
      </c>
      <c r="G62" s="73"/>
      <c r="H62" s="18">
        <v>2</v>
      </c>
      <c r="I62" s="40">
        <f t="shared" si="2"/>
        <v>2</v>
      </c>
      <c r="J62" s="25" t="str">
        <f t="shared" si="1"/>
        <v>OK</v>
      </c>
      <c r="K62" s="206"/>
      <c r="L62" s="206"/>
      <c r="M62" s="206"/>
      <c r="N62" s="206"/>
      <c r="O62" s="206"/>
      <c r="P62" s="206"/>
      <c r="Q62" s="206"/>
      <c r="R62" s="206"/>
      <c r="S62" s="206"/>
      <c r="T62" s="206"/>
      <c r="U62" s="206"/>
      <c r="V62" s="206"/>
      <c r="W62" s="206"/>
      <c r="X62" s="43"/>
      <c r="Y62" s="43"/>
      <c r="Z62" s="43"/>
      <c r="AA62" s="43"/>
      <c r="AB62" s="43"/>
    </row>
    <row r="63" spans="1:28" ht="43.5">
      <c r="A63" s="238"/>
      <c r="B63" s="236"/>
      <c r="C63" s="51">
        <v>60</v>
      </c>
      <c r="D63" s="62" t="s">
        <v>83</v>
      </c>
      <c r="E63" s="18" t="s">
        <v>183</v>
      </c>
      <c r="F63" s="18" t="s">
        <v>237</v>
      </c>
      <c r="G63" s="73"/>
      <c r="H63" s="18">
        <v>2</v>
      </c>
      <c r="I63" s="40">
        <f t="shared" si="2"/>
        <v>2</v>
      </c>
      <c r="J63" s="25" t="str">
        <f t="shared" si="1"/>
        <v>OK</v>
      </c>
      <c r="K63" s="206"/>
      <c r="L63" s="206"/>
      <c r="M63" s="206"/>
      <c r="N63" s="206"/>
      <c r="O63" s="206"/>
      <c r="P63" s="206"/>
      <c r="Q63" s="206"/>
      <c r="R63" s="206"/>
      <c r="S63" s="206"/>
      <c r="T63" s="206"/>
      <c r="U63" s="206"/>
      <c r="V63" s="206"/>
      <c r="W63" s="206"/>
      <c r="X63" s="43"/>
      <c r="Y63" s="43"/>
      <c r="Z63" s="43"/>
      <c r="AA63" s="43"/>
      <c r="AB63" s="43"/>
    </row>
    <row r="64" spans="1:28" ht="43.5">
      <c r="A64" s="238"/>
      <c r="B64" s="230"/>
      <c r="C64" s="51">
        <v>61</v>
      </c>
      <c r="D64" s="62" t="s">
        <v>83</v>
      </c>
      <c r="E64" s="18" t="s">
        <v>184</v>
      </c>
      <c r="F64" s="18" t="s">
        <v>237</v>
      </c>
      <c r="G64" s="73"/>
      <c r="H64" s="18"/>
      <c r="I64" s="40">
        <f t="shared" si="2"/>
        <v>0</v>
      </c>
      <c r="J64" s="25" t="str">
        <f t="shared" si="1"/>
        <v>OK</v>
      </c>
      <c r="K64" s="206"/>
      <c r="L64" s="206"/>
      <c r="M64" s="206"/>
      <c r="N64" s="206"/>
      <c r="O64" s="206"/>
      <c r="P64" s="206"/>
      <c r="Q64" s="206"/>
      <c r="R64" s="206"/>
      <c r="S64" s="206"/>
      <c r="T64" s="206"/>
      <c r="U64" s="206"/>
      <c r="V64" s="206"/>
      <c r="W64" s="206"/>
      <c r="X64" s="43"/>
      <c r="Y64" s="43"/>
      <c r="Z64" s="43"/>
      <c r="AA64" s="43"/>
      <c r="AB64" s="43"/>
    </row>
    <row r="65" spans="1:28" ht="74">
      <c r="A65" s="50">
        <v>18</v>
      </c>
      <c r="B65" s="59" t="s">
        <v>26</v>
      </c>
      <c r="C65" s="53">
        <v>62</v>
      </c>
      <c r="D65" s="35" t="s">
        <v>84</v>
      </c>
      <c r="E65" s="47" t="s">
        <v>185</v>
      </c>
      <c r="F65" s="47" t="s">
        <v>239</v>
      </c>
      <c r="G65" s="74">
        <v>35.130000000000003</v>
      </c>
      <c r="H65" s="18"/>
      <c r="I65" s="40">
        <f t="shared" si="2"/>
        <v>0</v>
      </c>
      <c r="J65" s="25" t="str">
        <f t="shared" si="1"/>
        <v>OK</v>
      </c>
      <c r="K65" s="206"/>
      <c r="L65" s="206"/>
      <c r="M65" s="206"/>
      <c r="N65" s="206"/>
      <c r="O65" s="206"/>
      <c r="P65" s="206"/>
      <c r="Q65" s="206"/>
      <c r="R65" s="206"/>
      <c r="S65" s="206"/>
      <c r="T65" s="206"/>
      <c r="U65" s="206"/>
      <c r="V65" s="206"/>
      <c r="W65" s="206"/>
      <c r="X65" s="43"/>
      <c r="Y65" s="43"/>
      <c r="Z65" s="43"/>
      <c r="AA65" s="43"/>
      <c r="AB65" s="43"/>
    </row>
    <row r="66" spans="1:28" ht="43.5">
      <c r="A66" s="237">
        <v>19</v>
      </c>
      <c r="B66" s="223" t="s">
        <v>32</v>
      </c>
      <c r="C66" s="54">
        <v>63</v>
      </c>
      <c r="D66" s="61" t="s">
        <v>85</v>
      </c>
      <c r="E66" s="46" t="s">
        <v>186</v>
      </c>
      <c r="F66" s="46" t="s">
        <v>5</v>
      </c>
      <c r="G66" s="72">
        <v>11.28</v>
      </c>
      <c r="H66" s="18">
        <v>3</v>
      </c>
      <c r="I66" s="40">
        <f t="shared" si="2"/>
        <v>0</v>
      </c>
      <c r="J66" s="25" t="str">
        <f t="shared" si="1"/>
        <v>OK</v>
      </c>
      <c r="K66" s="206"/>
      <c r="L66" s="206"/>
      <c r="M66" s="206"/>
      <c r="N66" s="206"/>
      <c r="O66" s="206"/>
      <c r="P66" s="206"/>
      <c r="Q66" s="206"/>
      <c r="R66" s="206"/>
      <c r="S66" s="206"/>
      <c r="T66" s="206">
        <v>3</v>
      </c>
      <c r="U66" s="206"/>
      <c r="V66" s="206"/>
      <c r="W66" s="206"/>
      <c r="X66" s="43"/>
      <c r="Y66" s="43"/>
      <c r="Z66" s="43"/>
      <c r="AA66" s="43"/>
      <c r="AB66" s="43"/>
    </row>
    <row r="67" spans="1:28" ht="43.5">
      <c r="A67" s="237"/>
      <c r="B67" s="228"/>
      <c r="C67" s="54">
        <v>64</v>
      </c>
      <c r="D67" s="61" t="s">
        <v>86</v>
      </c>
      <c r="E67" s="46" t="s">
        <v>186</v>
      </c>
      <c r="F67" s="46" t="s">
        <v>5</v>
      </c>
      <c r="G67" s="72">
        <v>11.28</v>
      </c>
      <c r="H67" s="18">
        <v>3</v>
      </c>
      <c r="I67" s="40">
        <f t="shared" si="2"/>
        <v>0</v>
      </c>
      <c r="J67" s="25" t="str">
        <f t="shared" si="1"/>
        <v>OK</v>
      </c>
      <c r="K67" s="206"/>
      <c r="L67" s="206"/>
      <c r="M67" s="206"/>
      <c r="N67" s="206"/>
      <c r="O67" s="206"/>
      <c r="P67" s="206"/>
      <c r="Q67" s="206"/>
      <c r="R67" s="206"/>
      <c r="S67" s="206"/>
      <c r="T67" s="206">
        <v>3</v>
      </c>
      <c r="U67" s="206"/>
      <c r="V67" s="206"/>
      <c r="W67" s="206"/>
      <c r="X67" s="43"/>
      <c r="Y67" s="43"/>
      <c r="Z67" s="43"/>
      <c r="AA67" s="43"/>
      <c r="AB67" s="43"/>
    </row>
    <row r="68" spans="1:28" ht="29">
      <c r="A68" s="237"/>
      <c r="B68" s="228"/>
      <c r="C68" s="54">
        <v>65</v>
      </c>
      <c r="D68" s="61" t="s">
        <v>87</v>
      </c>
      <c r="E68" s="46" t="s">
        <v>186</v>
      </c>
      <c r="F68" s="46" t="s">
        <v>5</v>
      </c>
      <c r="G68" s="72">
        <v>28.22</v>
      </c>
      <c r="H68" s="18">
        <v>1</v>
      </c>
      <c r="I68" s="40">
        <f t="shared" ref="I68:I99" si="3">H68-(SUM(K68:AB68))</f>
        <v>0</v>
      </c>
      <c r="J68" s="25" t="str">
        <f t="shared" si="1"/>
        <v>OK</v>
      </c>
      <c r="K68" s="206"/>
      <c r="L68" s="206"/>
      <c r="M68" s="206"/>
      <c r="N68" s="206"/>
      <c r="O68" s="206"/>
      <c r="P68" s="206"/>
      <c r="Q68" s="206"/>
      <c r="R68" s="206"/>
      <c r="S68" s="206"/>
      <c r="T68" s="206">
        <v>1</v>
      </c>
      <c r="U68" s="206"/>
      <c r="V68" s="206"/>
      <c r="W68" s="206"/>
      <c r="X68" s="43"/>
      <c r="Y68" s="43"/>
      <c r="Z68" s="43"/>
      <c r="AA68" s="43"/>
      <c r="AB68" s="43"/>
    </row>
    <row r="69" spans="1:28" ht="29">
      <c r="A69" s="237"/>
      <c r="B69" s="228"/>
      <c r="C69" s="54">
        <v>66</v>
      </c>
      <c r="D69" s="61" t="s">
        <v>87</v>
      </c>
      <c r="E69" s="46" t="s">
        <v>186</v>
      </c>
      <c r="F69" s="46" t="s">
        <v>5</v>
      </c>
      <c r="G69" s="72">
        <v>28.22</v>
      </c>
      <c r="H69" s="18">
        <v>6</v>
      </c>
      <c r="I69" s="40">
        <f t="shared" si="3"/>
        <v>0</v>
      </c>
      <c r="J69" s="25" t="str">
        <f t="shared" ref="J69:J132" si="4">IF(I69&lt;0,"ATENÇÃO","OK")</f>
        <v>OK</v>
      </c>
      <c r="K69" s="206"/>
      <c r="L69" s="206"/>
      <c r="M69" s="206"/>
      <c r="N69" s="206"/>
      <c r="O69" s="206"/>
      <c r="P69" s="206"/>
      <c r="Q69" s="206"/>
      <c r="R69" s="206"/>
      <c r="S69" s="206"/>
      <c r="T69" s="206">
        <v>6</v>
      </c>
      <c r="U69" s="206"/>
      <c r="V69" s="206"/>
      <c r="W69" s="206"/>
      <c r="X69" s="43"/>
      <c r="Y69" s="43"/>
      <c r="Z69" s="43"/>
      <c r="AA69" s="43"/>
      <c r="AB69" s="43"/>
    </row>
    <row r="70" spans="1:28" ht="23.5">
      <c r="A70" s="237"/>
      <c r="B70" s="224"/>
      <c r="C70" s="54">
        <v>67</v>
      </c>
      <c r="D70" s="61" t="s">
        <v>88</v>
      </c>
      <c r="E70" s="46" t="s">
        <v>186</v>
      </c>
      <c r="F70" s="46" t="s">
        <v>5</v>
      </c>
      <c r="G70" s="72">
        <v>14.11</v>
      </c>
      <c r="H70" s="18">
        <v>28</v>
      </c>
      <c r="I70" s="40">
        <f t="shared" si="3"/>
        <v>0</v>
      </c>
      <c r="J70" s="25" t="str">
        <f t="shared" si="4"/>
        <v>OK</v>
      </c>
      <c r="K70" s="206"/>
      <c r="L70" s="206"/>
      <c r="M70" s="206"/>
      <c r="N70" s="206"/>
      <c r="O70" s="206"/>
      <c r="P70" s="206"/>
      <c r="Q70" s="206"/>
      <c r="R70" s="206"/>
      <c r="S70" s="206"/>
      <c r="T70" s="206">
        <v>28</v>
      </c>
      <c r="U70" s="206"/>
      <c r="V70" s="206"/>
      <c r="W70" s="206"/>
      <c r="X70" s="43"/>
      <c r="Y70" s="43"/>
      <c r="Z70" s="43"/>
      <c r="AA70" s="43"/>
      <c r="AB70" s="43"/>
    </row>
    <row r="71" spans="1:28" ht="43.5">
      <c r="A71" s="239">
        <v>20</v>
      </c>
      <c r="B71" s="225" t="s">
        <v>33</v>
      </c>
      <c r="C71" s="53">
        <v>68</v>
      </c>
      <c r="D71" s="35" t="s">
        <v>89</v>
      </c>
      <c r="E71" s="47" t="s">
        <v>187</v>
      </c>
      <c r="F71" s="47" t="s">
        <v>237</v>
      </c>
      <c r="G71" s="74">
        <v>61.77</v>
      </c>
      <c r="H71" s="18">
        <v>1</v>
      </c>
      <c r="I71" s="40">
        <f t="shared" si="3"/>
        <v>0</v>
      </c>
      <c r="J71" s="25" t="str">
        <f t="shared" si="4"/>
        <v>OK</v>
      </c>
      <c r="K71" s="206"/>
      <c r="L71" s="206"/>
      <c r="M71" s="206"/>
      <c r="N71" s="206"/>
      <c r="O71" s="206"/>
      <c r="P71" s="206"/>
      <c r="Q71" s="206"/>
      <c r="R71" s="206"/>
      <c r="S71" s="206">
        <v>1</v>
      </c>
      <c r="T71" s="206"/>
      <c r="U71" s="206"/>
      <c r="V71" s="206"/>
      <c r="W71" s="206"/>
      <c r="X71" s="43"/>
      <c r="Y71" s="43"/>
      <c r="Z71" s="43"/>
      <c r="AA71" s="43"/>
      <c r="AB71" s="43"/>
    </row>
    <row r="72" spans="1:28" ht="43.5">
      <c r="A72" s="239"/>
      <c r="B72" s="226"/>
      <c r="C72" s="53">
        <v>69</v>
      </c>
      <c r="D72" s="35" t="s">
        <v>90</v>
      </c>
      <c r="E72" s="47" t="s">
        <v>188</v>
      </c>
      <c r="F72" s="47" t="s">
        <v>237</v>
      </c>
      <c r="G72" s="74">
        <v>42.55</v>
      </c>
      <c r="H72" s="18">
        <v>40</v>
      </c>
      <c r="I72" s="40">
        <f t="shared" si="3"/>
        <v>35</v>
      </c>
      <c r="J72" s="25" t="str">
        <f t="shared" si="4"/>
        <v>OK</v>
      </c>
      <c r="K72" s="206"/>
      <c r="L72" s="206"/>
      <c r="M72" s="206"/>
      <c r="N72" s="206"/>
      <c r="O72" s="206"/>
      <c r="P72" s="206"/>
      <c r="Q72" s="206"/>
      <c r="R72" s="206"/>
      <c r="S72" s="206">
        <v>5</v>
      </c>
      <c r="T72" s="206"/>
      <c r="U72" s="206"/>
      <c r="V72" s="206"/>
      <c r="W72" s="206"/>
      <c r="X72" s="43"/>
      <c r="Y72" s="43"/>
      <c r="Z72" s="43"/>
      <c r="AA72" s="43"/>
      <c r="AB72" s="43"/>
    </row>
    <row r="73" spans="1:28" ht="43.5">
      <c r="A73" s="239"/>
      <c r="B73" s="226"/>
      <c r="C73" s="53">
        <v>70</v>
      </c>
      <c r="D73" s="35" t="s">
        <v>91</v>
      </c>
      <c r="E73" s="47" t="s">
        <v>189</v>
      </c>
      <c r="F73" s="47" t="s">
        <v>237</v>
      </c>
      <c r="G73" s="74">
        <v>69.38</v>
      </c>
      <c r="H73" s="18">
        <v>7</v>
      </c>
      <c r="I73" s="40">
        <f t="shared" si="3"/>
        <v>0</v>
      </c>
      <c r="J73" s="25" t="str">
        <f t="shared" si="4"/>
        <v>OK</v>
      </c>
      <c r="K73" s="206"/>
      <c r="L73" s="206"/>
      <c r="M73" s="206"/>
      <c r="N73" s="206"/>
      <c r="O73" s="206"/>
      <c r="P73" s="206"/>
      <c r="Q73" s="206"/>
      <c r="R73" s="206"/>
      <c r="S73" s="206">
        <v>7</v>
      </c>
      <c r="T73" s="206"/>
      <c r="U73" s="206"/>
      <c r="V73" s="206"/>
      <c r="W73" s="206"/>
      <c r="X73" s="43"/>
      <c r="Y73" s="43"/>
      <c r="Z73" s="43"/>
      <c r="AA73" s="43"/>
      <c r="AB73" s="43"/>
    </row>
    <row r="74" spans="1:28" ht="43.5">
      <c r="A74" s="239"/>
      <c r="B74" s="227"/>
      <c r="C74" s="53">
        <v>71</v>
      </c>
      <c r="D74" s="35" t="s">
        <v>92</v>
      </c>
      <c r="E74" s="47" t="s">
        <v>190</v>
      </c>
      <c r="F74" s="47" t="s">
        <v>237</v>
      </c>
      <c r="G74" s="74">
        <v>61.85</v>
      </c>
      <c r="H74" s="18">
        <v>1</v>
      </c>
      <c r="I74" s="40">
        <f t="shared" si="3"/>
        <v>0</v>
      </c>
      <c r="J74" s="25" t="str">
        <f t="shared" si="4"/>
        <v>OK</v>
      </c>
      <c r="K74" s="206"/>
      <c r="L74" s="206"/>
      <c r="M74" s="206"/>
      <c r="N74" s="206"/>
      <c r="O74" s="206"/>
      <c r="P74" s="206"/>
      <c r="Q74" s="206"/>
      <c r="R74" s="206"/>
      <c r="S74" s="206">
        <v>1</v>
      </c>
      <c r="T74" s="206"/>
      <c r="U74" s="206"/>
      <c r="V74" s="206"/>
      <c r="W74" s="206"/>
      <c r="X74" s="43"/>
      <c r="Y74" s="43"/>
      <c r="Z74" s="43"/>
      <c r="AA74" s="43"/>
      <c r="AB74" s="43"/>
    </row>
    <row r="75" spans="1:28" ht="72.5">
      <c r="A75" s="51">
        <v>21</v>
      </c>
      <c r="B75" s="55" t="s">
        <v>27</v>
      </c>
      <c r="C75" s="51">
        <v>72</v>
      </c>
      <c r="D75" s="64" t="s">
        <v>93</v>
      </c>
      <c r="E75" s="18" t="s">
        <v>191</v>
      </c>
      <c r="F75" s="18" t="s">
        <v>240</v>
      </c>
      <c r="G75" s="73">
        <v>34</v>
      </c>
      <c r="H75" s="18"/>
      <c r="I75" s="40">
        <f t="shared" si="3"/>
        <v>0</v>
      </c>
      <c r="J75" s="25" t="str">
        <f t="shared" si="4"/>
        <v>OK</v>
      </c>
      <c r="K75" s="206"/>
      <c r="L75" s="206"/>
      <c r="M75" s="206"/>
      <c r="N75" s="206"/>
      <c r="O75" s="206"/>
      <c r="P75" s="206"/>
      <c r="Q75" s="206"/>
      <c r="R75" s="206"/>
      <c r="S75" s="206"/>
      <c r="T75" s="206"/>
      <c r="U75" s="206"/>
      <c r="V75" s="206"/>
      <c r="W75" s="206"/>
      <c r="X75" s="43"/>
      <c r="Y75" s="43"/>
      <c r="Z75" s="43"/>
      <c r="AA75" s="43"/>
      <c r="AB75" s="43"/>
    </row>
    <row r="76" spans="1:28" ht="43.5">
      <c r="A76" s="239">
        <v>22</v>
      </c>
      <c r="B76" s="225" t="s">
        <v>33</v>
      </c>
      <c r="C76" s="53">
        <v>73</v>
      </c>
      <c r="D76" s="35" t="s">
        <v>94</v>
      </c>
      <c r="E76" s="47" t="s">
        <v>192</v>
      </c>
      <c r="F76" s="47" t="s">
        <v>237</v>
      </c>
      <c r="G76" s="74">
        <v>29.45</v>
      </c>
      <c r="H76" s="18">
        <v>4</v>
      </c>
      <c r="I76" s="40">
        <f t="shared" si="3"/>
        <v>4</v>
      </c>
      <c r="J76" s="25" t="str">
        <f t="shared" si="4"/>
        <v>OK</v>
      </c>
      <c r="K76" s="206"/>
      <c r="L76" s="206"/>
      <c r="M76" s="206"/>
      <c r="N76" s="206"/>
      <c r="O76" s="206"/>
      <c r="P76" s="206"/>
      <c r="Q76" s="206"/>
      <c r="R76" s="206"/>
      <c r="S76" s="206"/>
      <c r="T76" s="206"/>
      <c r="U76" s="206"/>
      <c r="V76" s="206"/>
      <c r="W76" s="206"/>
      <c r="X76" s="43"/>
      <c r="Y76" s="43"/>
      <c r="Z76" s="43"/>
      <c r="AA76" s="43"/>
      <c r="AB76" s="43"/>
    </row>
    <row r="77" spans="1:28" ht="43.5">
      <c r="A77" s="239"/>
      <c r="B77" s="226"/>
      <c r="C77" s="53">
        <v>74</v>
      </c>
      <c r="D77" s="35" t="s">
        <v>95</v>
      </c>
      <c r="E77" s="47" t="s">
        <v>193</v>
      </c>
      <c r="F77" s="47" t="s">
        <v>237</v>
      </c>
      <c r="G77" s="74">
        <v>27.95</v>
      </c>
      <c r="H77" s="18">
        <v>2</v>
      </c>
      <c r="I77" s="40">
        <f t="shared" si="3"/>
        <v>2</v>
      </c>
      <c r="J77" s="25" t="str">
        <f t="shared" si="4"/>
        <v>OK</v>
      </c>
      <c r="K77" s="206"/>
      <c r="L77" s="206"/>
      <c r="M77" s="206"/>
      <c r="N77" s="206"/>
      <c r="O77" s="206"/>
      <c r="P77" s="206"/>
      <c r="Q77" s="206"/>
      <c r="R77" s="206"/>
      <c r="S77" s="206"/>
      <c r="T77" s="206"/>
      <c r="U77" s="206"/>
      <c r="V77" s="206"/>
      <c r="W77" s="206"/>
      <c r="X77" s="43"/>
      <c r="Y77" s="43"/>
      <c r="Z77" s="43"/>
      <c r="AA77" s="43"/>
      <c r="AB77" s="43"/>
    </row>
    <row r="78" spans="1:28" ht="29">
      <c r="A78" s="239"/>
      <c r="B78" s="226"/>
      <c r="C78" s="53">
        <v>75</v>
      </c>
      <c r="D78" s="35" t="s">
        <v>96</v>
      </c>
      <c r="E78" s="47" t="s">
        <v>194</v>
      </c>
      <c r="F78" s="47" t="s">
        <v>17</v>
      </c>
      <c r="G78" s="74">
        <v>41.45</v>
      </c>
      <c r="H78" s="18">
        <v>10</v>
      </c>
      <c r="I78" s="40">
        <f t="shared" si="3"/>
        <v>2</v>
      </c>
      <c r="J78" s="25" t="str">
        <f t="shared" si="4"/>
        <v>OK</v>
      </c>
      <c r="K78" s="206"/>
      <c r="L78" s="206"/>
      <c r="M78" s="206"/>
      <c r="N78" s="206"/>
      <c r="O78" s="206"/>
      <c r="P78" s="206">
        <v>8</v>
      </c>
      <c r="Q78" s="206"/>
      <c r="R78" s="206"/>
      <c r="S78" s="206"/>
      <c r="T78" s="206"/>
      <c r="U78" s="206"/>
      <c r="V78" s="206"/>
      <c r="W78" s="206"/>
      <c r="X78" s="43"/>
      <c r="Y78" s="43"/>
      <c r="Z78" s="43"/>
      <c r="AA78" s="43"/>
      <c r="AB78" s="43"/>
    </row>
    <row r="79" spans="1:28" ht="43.5">
      <c r="A79" s="239"/>
      <c r="B79" s="227"/>
      <c r="C79" s="53">
        <v>76</v>
      </c>
      <c r="D79" s="35" t="s">
        <v>97</v>
      </c>
      <c r="E79" s="47" t="s">
        <v>195</v>
      </c>
      <c r="F79" s="47" t="s">
        <v>17</v>
      </c>
      <c r="G79" s="74">
        <v>93.95</v>
      </c>
      <c r="H79" s="18">
        <v>1</v>
      </c>
      <c r="I79" s="40">
        <f t="shared" si="3"/>
        <v>1</v>
      </c>
      <c r="J79" s="25" t="str">
        <f t="shared" si="4"/>
        <v>OK</v>
      </c>
      <c r="K79" s="206"/>
      <c r="L79" s="206"/>
      <c r="M79" s="206"/>
      <c r="N79" s="206"/>
      <c r="O79" s="206"/>
      <c r="P79" s="206"/>
      <c r="Q79" s="206"/>
      <c r="R79" s="206"/>
      <c r="S79" s="206"/>
      <c r="T79" s="206"/>
      <c r="U79" s="206"/>
      <c r="V79" s="206"/>
      <c r="W79" s="206"/>
      <c r="X79" s="43"/>
      <c r="Y79" s="43"/>
      <c r="Z79" s="43"/>
      <c r="AA79" s="43"/>
      <c r="AB79" s="43"/>
    </row>
    <row r="80" spans="1:28" ht="55.5">
      <c r="A80" s="49">
        <v>23</v>
      </c>
      <c r="B80" s="56" t="s">
        <v>30</v>
      </c>
      <c r="C80" s="54">
        <v>77</v>
      </c>
      <c r="D80" s="61" t="s">
        <v>98</v>
      </c>
      <c r="E80" s="46" t="s">
        <v>196</v>
      </c>
      <c r="F80" s="46" t="s">
        <v>17</v>
      </c>
      <c r="G80" s="72">
        <v>13.27</v>
      </c>
      <c r="H80" s="18">
        <v>1</v>
      </c>
      <c r="I80" s="40">
        <f t="shared" si="3"/>
        <v>1</v>
      </c>
      <c r="J80" s="25" t="str">
        <f t="shared" si="4"/>
        <v>OK</v>
      </c>
      <c r="K80" s="206"/>
      <c r="L80" s="206"/>
      <c r="M80" s="206"/>
      <c r="N80" s="206"/>
      <c r="O80" s="206"/>
      <c r="P80" s="206"/>
      <c r="Q80" s="206"/>
      <c r="R80" s="206"/>
      <c r="S80" s="206"/>
      <c r="T80" s="206"/>
      <c r="U80" s="206"/>
      <c r="V80" s="206"/>
      <c r="W80" s="206"/>
      <c r="X80" s="43"/>
      <c r="Y80" s="43"/>
      <c r="Z80" s="43"/>
      <c r="AA80" s="43"/>
      <c r="AB80" s="43"/>
    </row>
    <row r="81" spans="1:28" ht="74">
      <c r="A81" s="50">
        <v>24</v>
      </c>
      <c r="B81" s="59" t="s">
        <v>34</v>
      </c>
      <c r="C81" s="53">
        <v>78</v>
      </c>
      <c r="D81" s="35" t="s">
        <v>99</v>
      </c>
      <c r="E81" s="47" t="s">
        <v>197</v>
      </c>
      <c r="F81" s="47" t="s">
        <v>17</v>
      </c>
      <c r="G81" s="74">
        <v>127.8</v>
      </c>
      <c r="H81" s="18">
        <v>12</v>
      </c>
      <c r="I81" s="40">
        <f t="shared" si="3"/>
        <v>0</v>
      </c>
      <c r="J81" s="25" t="str">
        <f t="shared" si="4"/>
        <v>OK</v>
      </c>
      <c r="K81" s="206"/>
      <c r="L81" s="206"/>
      <c r="M81" s="206"/>
      <c r="N81" s="206"/>
      <c r="O81" s="206">
        <v>12</v>
      </c>
      <c r="P81" s="206"/>
      <c r="Q81" s="206"/>
      <c r="R81" s="206"/>
      <c r="S81" s="206"/>
      <c r="T81" s="206"/>
      <c r="U81" s="206"/>
      <c r="V81" s="206"/>
      <c r="W81" s="206"/>
      <c r="X81" s="43"/>
      <c r="Y81" s="43"/>
      <c r="Z81" s="43"/>
      <c r="AA81" s="43"/>
      <c r="AB81" s="43"/>
    </row>
    <row r="82" spans="1:28" ht="55.5">
      <c r="A82" s="49">
        <v>25</v>
      </c>
      <c r="B82" s="56" t="s">
        <v>35</v>
      </c>
      <c r="C82" s="54">
        <v>79</v>
      </c>
      <c r="D82" s="61" t="s">
        <v>100</v>
      </c>
      <c r="E82" s="46" t="s">
        <v>198</v>
      </c>
      <c r="F82" s="46" t="s">
        <v>17</v>
      </c>
      <c r="G82" s="72">
        <v>117.73</v>
      </c>
      <c r="H82" s="18">
        <v>1</v>
      </c>
      <c r="I82" s="40">
        <f t="shared" si="3"/>
        <v>1</v>
      </c>
      <c r="J82" s="25" t="str">
        <f t="shared" si="4"/>
        <v>OK</v>
      </c>
      <c r="K82" s="206"/>
      <c r="L82" s="206"/>
      <c r="M82" s="206"/>
      <c r="N82" s="206"/>
      <c r="O82" s="206"/>
      <c r="P82" s="206"/>
      <c r="Q82" s="206"/>
      <c r="R82" s="206"/>
      <c r="S82" s="206"/>
      <c r="T82" s="206"/>
      <c r="U82" s="206"/>
      <c r="V82" s="206"/>
      <c r="W82" s="206"/>
      <c r="X82" s="43"/>
      <c r="Y82" s="43"/>
      <c r="Z82" s="43"/>
      <c r="AA82" s="43"/>
      <c r="AB82" s="43"/>
    </row>
    <row r="83" spans="1:28" ht="29">
      <c r="A83" s="244">
        <v>26</v>
      </c>
      <c r="B83" s="229" t="s">
        <v>27</v>
      </c>
      <c r="C83" s="51">
        <v>80</v>
      </c>
      <c r="D83" s="62" t="s">
        <v>101</v>
      </c>
      <c r="E83" s="18"/>
      <c r="F83" s="18" t="s">
        <v>17</v>
      </c>
      <c r="G83" s="73"/>
      <c r="H83" s="18">
        <v>1</v>
      </c>
      <c r="I83" s="40">
        <f t="shared" si="3"/>
        <v>1</v>
      </c>
      <c r="J83" s="25" t="str">
        <f t="shared" si="4"/>
        <v>OK</v>
      </c>
      <c r="K83" s="206"/>
      <c r="L83" s="206"/>
      <c r="M83" s="206"/>
      <c r="N83" s="206"/>
      <c r="O83" s="206"/>
      <c r="P83" s="206"/>
      <c r="Q83" s="206"/>
      <c r="R83" s="206"/>
      <c r="S83" s="206"/>
      <c r="T83" s="206"/>
      <c r="U83" s="206"/>
      <c r="V83" s="206"/>
      <c r="W83" s="206"/>
      <c r="X83" s="43"/>
      <c r="Y83" s="43"/>
      <c r="Z83" s="43"/>
      <c r="AA83" s="43"/>
      <c r="AB83" s="43"/>
    </row>
    <row r="84" spans="1:28" ht="43.5">
      <c r="A84" s="245"/>
      <c r="B84" s="230"/>
      <c r="C84" s="51">
        <v>81</v>
      </c>
      <c r="D84" s="62" t="s">
        <v>102</v>
      </c>
      <c r="E84" s="18"/>
      <c r="F84" s="18" t="s">
        <v>17</v>
      </c>
      <c r="G84" s="73"/>
      <c r="H84" s="18">
        <v>1</v>
      </c>
      <c r="I84" s="40">
        <f t="shared" si="3"/>
        <v>1</v>
      </c>
      <c r="J84" s="25" t="str">
        <f t="shared" si="4"/>
        <v>OK</v>
      </c>
      <c r="K84" s="206"/>
      <c r="L84" s="206"/>
      <c r="M84" s="206"/>
      <c r="N84" s="206"/>
      <c r="O84" s="206"/>
      <c r="P84" s="206"/>
      <c r="Q84" s="206"/>
      <c r="R84" s="206"/>
      <c r="S84" s="206"/>
      <c r="T84" s="206"/>
      <c r="U84" s="206"/>
      <c r="V84" s="206"/>
      <c r="W84" s="206"/>
      <c r="X84" s="43"/>
      <c r="Y84" s="43"/>
      <c r="Z84" s="43"/>
      <c r="AA84" s="43"/>
      <c r="AB84" s="43"/>
    </row>
    <row r="85" spans="1:28" ht="58">
      <c r="A85" s="246">
        <v>27</v>
      </c>
      <c r="B85" s="229" t="s">
        <v>27</v>
      </c>
      <c r="C85" s="51">
        <v>82</v>
      </c>
      <c r="D85" s="62" t="s">
        <v>103</v>
      </c>
      <c r="E85" s="18"/>
      <c r="F85" s="18" t="s">
        <v>241</v>
      </c>
      <c r="G85" s="73"/>
      <c r="H85" s="18"/>
      <c r="I85" s="40">
        <f t="shared" si="3"/>
        <v>0</v>
      </c>
      <c r="J85" s="25" t="str">
        <f t="shared" si="4"/>
        <v>OK</v>
      </c>
      <c r="K85" s="206"/>
      <c r="L85" s="206"/>
      <c r="M85" s="206"/>
      <c r="N85" s="206"/>
      <c r="O85" s="206"/>
      <c r="P85" s="206"/>
      <c r="Q85" s="206"/>
      <c r="R85" s="206"/>
      <c r="S85" s="206"/>
      <c r="T85" s="206"/>
      <c r="U85" s="206"/>
      <c r="V85" s="206"/>
      <c r="W85" s="206"/>
      <c r="X85" s="43"/>
      <c r="Y85" s="43"/>
      <c r="Z85" s="43"/>
      <c r="AA85" s="43"/>
      <c r="AB85" s="43"/>
    </row>
    <row r="86" spans="1:28" ht="58">
      <c r="A86" s="246"/>
      <c r="B86" s="230"/>
      <c r="C86" s="51">
        <v>83</v>
      </c>
      <c r="D86" s="62" t="s">
        <v>103</v>
      </c>
      <c r="E86" s="18"/>
      <c r="F86" s="18" t="s">
        <v>241</v>
      </c>
      <c r="G86" s="73"/>
      <c r="H86" s="18"/>
      <c r="I86" s="40">
        <f t="shared" si="3"/>
        <v>0</v>
      </c>
      <c r="J86" s="25" t="str">
        <f t="shared" si="4"/>
        <v>OK</v>
      </c>
      <c r="K86" s="206"/>
      <c r="L86" s="206"/>
      <c r="M86" s="206"/>
      <c r="N86" s="206"/>
      <c r="O86" s="206"/>
      <c r="P86" s="206"/>
      <c r="Q86" s="206"/>
      <c r="R86" s="206"/>
      <c r="S86" s="206"/>
      <c r="T86" s="206"/>
      <c r="U86" s="206"/>
      <c r="V86" s="206"/>
      <c r="W86" s="206"/>
      <c r="X86" s="43"/>
      <c r="Y86" s="43"/>
      <c r="Z86" s="43"/>
      <c r="AA86" s="43"/>
      <c r="AB86" s="43"/>
    </row>
    <row r="87" spans="1:28" ht="29">
      <c r="A87" s="239">
        <v>28</v>
      </c>
      <c r="B87" s="225" t="s">
        <v>33</v>
      </c>
      <c r="C87" s="53">
        <v>84</v>
      </c>
      <c r="D87" s="35" t="s">
        <v>104</v>
      </c>
      <c r="E87" s="47" t="s">
        <v>199</v>
      </c>
      <c r="F87" s="47" t="s">
        <v>17</v>
      </c>
      <c r="G87" s="74">
        <v>19.21</v>
      </c>
      <c r="H87" s="18">
        <v>15</v>
      </c>
      <c r="I87" s="40">
        <f t="shared" si="3"/>
        <v>4</v>
      </c>
      <c r="J87" s="25" t="str">
        <f t="shared" si="4"/>
        <v>OK</v>
      </c>
      <c r="K87" s="206"/>
      <c r="L87" s="206"/>
      <c r="M87" s="206"/>
      <c r="N87" s="206"/>
      <c r="O87" s="206"/>
      <c r="P87" s="206">
        <v>11</v>
      </c>
      <c r="Q87" s="206"/>
      <c r="R87" s="206"/>
      <c r="S87" s="206"/>
      <c r="T87" s="206"/>
      <c r="U87" s="206"/>
      <c r="V87" s="206"/>
      <c r="W87" s="206"/>
      <c r="X87" s="43"/>
      <c r="Y87" s="43"/>
      <c r="Z87" s="43"/>
      <c r="AA87" s="43"/>
      <c r="AB87" s="43"/>
    </row>
    <row r="88" spans="1:28" ht="29">
      <c r="A88" s="239"/>
      <c r="B88" s="227"/>
      <c r="C88" s="53">
        <v>85</v>
      </c>
      <c r="D88" s="35" t="s">
        <v>105</v>
      </c>
      <c r="E88" s="47" t="s">
        <v>200</v>
      </c>
      <c r="F88" s="47" t="s">
        <v>17</v>
      </c>
      <c r="G88" s="74">
        <v>19.09</v>
      </c>
      <c r="H88" s="18">
        <v>15</v>
      </c>
      <c r="I88" s="40">
        <f t="shared" si="3"/>
        <v>4</v>
      </c>
      <c r="J88" s="25" t="str">
        <f t="shared" si="4"/>
        <v>OK</v>
      </c>
      <c r="K88" s="206"/>
      <c r="L88" s="206"/>
      <c r="M88" s="206"/>
      <c r="N88" s="206"/>
      <c r="O88" s="206"/>
      <c r="P88" s="206">
        <v>11</v>
      </c>
      <c r="Q88" s="206"/>
      <c r="R88" s="206"/>
      <c r="S88" s="206"/>
      <c r="T88" s="206"/>
      <c r="U88" s="206"/>
      <c r="V88" s="206"/>
      <c r="W88" s="206"/>
      <c r="X88" s="43"/>
      <c r="Y88" s="43"/>
      <c r="Z88" s="43"/>
      <c r="AA88" s="43"/>
      <c r="AB88" s="43"/>
    </row>
    <row r="89" spans="1:28" ht="29">
      <c r="A89" s="237">
        <v>29</v>
      </c>
      <c r="B89" s="223" t="s">
        <v>36</v>
      </c>
      <c r="C89" s="54">
        <v>86</v>
      </c>
      <c r="D89" s="61" t="s">
        <v>106</v>
      </c>
      <c r="E89" s="46" t="s">
        <v>201</v>
      </c>
      <c r="F89" s="46" t="s">
        <v>17</v>
      </c>
      <c r="G89" s="72">
        <v>91.63</v>
      </c>
      <c r="H89" s="18">
        <v>1</v>
      </c>
      <c r="I89" s="40">
        <f t="shared" si="3"/>
        <v>1</v>
      </c>
      <c r="J89" s="25" t="str">
        <f t="shared" si="4"/>
        <v>OK</v>
      </c>
      <c r="K89" s="206"/>
      <c r="L89" s="206"/>
      <c r="M89" s="206"/>
      <c r="N89" s="206"/>
      <c r="O89" s="206"/>
      <c r="P89" s="206"/>
      <c r="Q89" s="206"/>
      <c r="R89" s="206"/>
      <c r="S89" s="206"/>
      <c r="T89" s="206"/>
      <c r="U89" s="206"/>
      <c r="V89" s="206"/>
      <c r="W89" s="206"/>
      <c r="X89" s="43"/>
      <c r="Y89" s="43"/>
      <c r="Z89" s="43"/>
      <c r="AA89" s="43"/>
      <c r="AB89" s="43"/>
    </row>
    <row r="90" spans="1:28" ht="29">
      <c r="A90" s="237"/>
      <c r="B90" s="224"/>
      <c r="C90" s="54">
        <v>87</v>
      </c>
      <c r="D90" s="61" t="s">
        <v>107</v>
      </c>
      <c r="E90" s="46" t="s">
        <v>202</v>
      </c>
      <c r="F90" s="46" t="s">
        <v>17</v>
      </c>
      <c r="G90" s="72">
        <v>107.61</v>
      </c>
      <c r="H90" s="18">
        <v>1</v>
      </c>
      <c r="I90" s="40">
        <f t="shared" si="3"/>
        <v>1</v>
      </c>
      <c r="J90" s="25" t="str">
        <f t="shared" si="4"/>
        <v>OK</v>
      </c>
      <c r="K90" s="206"/>
      <c r="L90" s="206"/>
      <c r="M90" s="206"/>
      <c r="N90" s="206"/>
      <c r="O90" s="206"/>
      <c r="P90" s="206"/>
      <c r="Q90" s="206"/>
      <c r="R90" s="206"/>
      <c r="S90" s="206"/>
      <c r="T90" s="206"/>
      <c r="U90" s="206"/>
      <c r="V90" s="206"/>
      <c r="W90" s="206"/>
      <c r="X90" s="43"/>
      <c r="Y90" s="43"/>
      <c r="Z90" s="43"/>
      <c r="AA90" s="43"/>
      <c r="AB90" s="43"/>
    </row>
    <row r="91" spans="1:28" ht="58">
      <c r="A91" s="239">
        <v>30</v>
      </c>
      <c r="B91" s="225" t="s">
        <v>33</v>
      </c>
      <c r="C91" s="53">
        <v>88</v>
      </c>
      <c r="D91" s="35" t="s">
        <v>108</v>
      </c>
      <c r="E91" s="47" t="s">
        <v>203</v>
      </c>
      <c r="F91" s="47" t="s">
        <v>17</v>
      </c>
      <c r="G91" s="74">
        <v>83.17</v>
      </c>
      <c r="H91" s="18">
        <v>1</v>
      </c>
      <c r="I91" s="40">
        <f t="shared" si="3"/>
        <v>1</v>
      </c>
      <c r="J91" s="25" t="str">
        <f t="shared" si="4"/>
        <v>OK</v>
      </c>
      <c r="K91" s="206"/>
      <c r="L91" s="206"/>
      <c r="M91" s="206"/>
      <c r="N91" s="206"/>
      <c r="O91" s="206"/>
      <c r="P91" s="206"/>
      <c r="Q91" s="206"/>
      <c r="R91" s="206"/>
      <c r="S91" s="206"/>
      <c r="T91" s="206"/>
      <c r="U91" s="206"/>
      <c r="V91" s="206"/>
      <c r="W91" s="206"/>
      <c r="X91" s="43"/>
      <c r="Y91" s="43"/>
      <c r="Z91" s="43"/>
      <c r="AA91" s="43"/>
      <c r="AB91" s="43"/>
    </row>
    <row r="92" spans="1:28" ht="58">
      <c r="A92" s="239"/>
      <c r="B92" s="226"/>
      <c r="C92" s="53">
        <v>89</v>
      </c>
      <c r="D92" s="35" t="s">
        <v>109</v>
      </c>
      <c r="E92" s="47" t="s">
        <v>204</v>
      </c>
      <c r="F92" s="47" t="s">
        <v>17</v>
      </c>
      <c r="G92" s="74">
        <v>85.12</v>
      </c>
      <c r="H92" s="18">
        <v>1</v>
      </c>
      <c r="I92" s="40">
        <f t="shared" si="3"/>
        <v>1</v>
      </c>
      <c r="J92" s="25" t="str">
        <f t="shared" si="4"/>
        <v>OK</v>
      </c>
      <c r="K92" s="206"/>
      <c r="L92" s="206"/>
      <c r="M92" s="206"/>
      <c r="N92" s="206"/>
      <c r="O92" s="206"/>
      <c r="P92" s="206"/>
      <c r="Q92" s="206"/>
      <c r="R92" s="206"/>
      <c r="S92" s="206"/>
      <c r="T92" s="206"/>
      <c r="U92" s="206"/>
      <c r="V92" s="206"/>
      <c r="W92" s="206"/>
      <c r="X92" s="43"/>
      <c r="Y92" s="43"/>
      <c r="Z92" s="43"/>
      <c r="AA92" s="43"/>
      <c r="AB92" s="43"/>
    </row>
    <row r="93" spans="1:28" ht="43.5">
      <c r="A93" s="239"/>
      <c r="B93" s="226"/>
      <c r="C93" s="53">
        <v>90</v>
      </c>
      <c r="D93" s="35" t="s">
        <v>110</v>
      </c>
      <c r="E93" s="47" t="s">
        <v>205</v>
      </c>
      <c r="F93" s="47" t="s">
        <v>17</v>
      </c>
      <c r="G93" s="74">
        <v>195.4</v>
      </c>
      <c r="H93" s="18">
        <v>1</v>
      </c>
      <c r="I93" s="40">
        <f t="shared" si="3"/>
        <v>1</v>
      </c>
      <c r="J93" s="25" t="str">
        <f t="shared" si="4"/>
        <v>OK</v>
      </c>
      <c r="K93" s="206"/>
      <c r="L93" s="206"/>
      <c r="M93" s="206"/>
      <c r="N93" s="206"/>
      <c r="O93" s="206"/>
      <c r="P93" s="206"/>
      <c r="Q93" s="206"/>
      <c r="R93" s="206"/>
      <c r="S93" s="206"/>
      <c r="T93" s="206"/>
      <c r="U93" s="206"/>
      <c r="V93" s="206"/>
      <c r="W93" s="206"/>
      <c r="X93" s="43"/>
      <c r="Y93" s="43"/>
      <c r="Z93" s="43"/>
      <c r="AA93" s="43"/>
      <c r="AB93" s="43"/>
    </row>
    <row r="94" spans="1:28" ht="58">
      <c r="A94" s="239"/>
      <c r="B94" s="227"/>
      <c r="C94" s="53">
        <v>91</v>
      </c>
      <c r="D94" s="35" t="s">
        <v>111</v>
      </c>
      <c r="E94" s="47" t="s">
        <v>206</v>
      </c>
      <c r="F94" s="47" t="s">
        <v>242</v>
      </c>
      <c r="G94" s="74">
        <v>152.54</v>
      </c>
      <c r="H94" s="18">
        <v>1</v>
      </c>
      <c r="I94" s="40">
        <f t="shared" si="3"/>
        <v>1</v>
      </c>
      <c r="J94" s="25" t="str">
        <f t="shared" si="4"/>
        <v>OK</v>
      </c>
      <c r="K94" s="206"/>
      <c r="L94" s="206"/>
      <c r="M94" s="206"/>
      <c r="N94" s="206"/>
      <c r="O94" s="206"/>
      <c r="P94" s="206"/>
      <c r="Q94" s="206"/>
      <c r="R94" s="206"/>
      <c r="S94" s="206"/>
      <c r="T94" s="206"/>
      <c r="U94" s="206"/>
      <c r="V94" s="206"/>
      <c r="W94" s="206"/>
      <c r="X94" s="43"/>
      <c r="Y94" s="43"/>
      <c r="Z94" s="43"/>
      <c r="AA94" s="43"/>
      <c r="AB94" s="43"/>
    </row>
    <row r="95" spans="1:28" ht="55.5">
      <c r="A95" s="49">
        <v>31</v>
      </c>
      <c r="B95" s="56" t="s">
        <v>33</v>
      </c>
      <c r="C95" s="54">
        <v>92</v>
      </c>
      <c r="D95" s="61" t="s">
        <v>112</v>
      </c>
      <c r="E95" s="46" t="s">
        <v>207</v>
      </c>
      <c r="F95" s="46" t="s">
        <v>17</v>
      </c>
      <c r="G95" s="72">
        <v>27.01</v>
      </c>
      <c r="H95" s="18">
        <v>58</v>
      </c>
      <c r="I95" s="40">
        <f t="shared" si="3"/>
        <v>8</v>
      </c>
      <c r="J95" s="25" t="str">
        <f t="shared" si="4"/>
        <v>OK</v>
      </c>
      <c r="K95" s="206"/>
      <c r="L95" s="206"/>
      <c r="M95" s="206"/>
      <c r="N95" s="206"/>
      <c r="O95" s="206"/>
      <c r="P95" s="206">
        <v>50</v>
      </c>
      <c r="Q95" s="206"/>
      <c r="R95" s="206"/>
      <c r="S95" s="206"/>
      <c r="T95" s="206"/>
      <c r="U95" s="206"/>
      <c r="V95" s="206"/>
      <c r="W95" s="206"/>
      <c r="X95" s="43"/>
      <c r="Y95" s="43"/>
      <c r="Z95" s="43"/>
      <c r="AA95" s="43"/>
      <c r="AB95" s="43"/>
    </row>
    <row r="96" spans="1:28" ht="92.5">
      <c r="A96" s="50">
        <v>32</v>
      </c>
      <c r="B96" s="59" t="s">
        <v>36</v>
      </c>
      <c r="C96" s="53">
        <v>93</v>
      </c>
      <c r="D96" s="35" t="s">
        <v>113</v>
      </c>
      <c r="E96" s="47" t="s">
        <v>208</v>
      </c>
      <c r="F96" s="47" t="s">
        <v>17</v>
      </c>
      <c r="G96" s="74">
        <v>360.9</v>
      </c>
      <c r="H96" s="18">
        <v>3</v>
      </c>
      <c r="I96" s="40">
        <f t="shared" si="3"/>
        <v>3</v>
      </c>
      <c r="J96" s="25" t="str">
        <f t="shared" si="4"/>
        <v>OK</v>
      </c>
      <c r="K96" s="206"/>
      <c r="L96" s="206"/>
      <c r="M96" s="206"/>
      <c r="N96" s="206"/>
      <c r="O96" s="206"/>
      <c r="P96" s="206"/>
      <c r="Q96" s="206"/>
      <c r="R96" s="206"/>
      <c r="S96" s="206"/>
      <c r="T96" s="206"/>
      <c r="U96" s="206"/>
      <c r="V96" s="206"/>
      <c r="W96" s="206"/>
      <c r="X96" s="43"/>
      <c r="Y96" s="43"/>
      <c r="Z96" s="43"/>
      <c r="AA96" s="43"/>
      <c r="AB96" s="43"/>
    </row>
    <row r="97" spans="1:28" ht="23.5">
      <c r="A97" s="238">
        <v>33</v>
      </c>
      <c r="B97" s="231" t="s">
        <v>37</v>
      </c>
      <c r="C97" s="51">
        <v>94</v>
      </c>
      <c r="D97" s="62" t="s">
        <v>114</v>
      </c>
      <c r="E97" s="18"/>
      <c r="F97" s="18" t="s">
        <v>17</v>
      </c>
      <c r="G97" s="73"/>
      <c r="H97" s="18"/>
      <c r="I97" s="40">
        <f t="shared" si="3"/>
        <v>0</v>
      </c>
      <c r="J97" s="25" t="str">
        <f t="shared" si="4"/>
        <v>OK</v>
      </c>
      <c r="K97" s="206"/>
      <c r="L97" s="206"/>
      <c r="M97" s="206"/>
      <c r="N97" s="206"/>
      <c r="O97" s="206"/>
      <c r="P97" s="206"/>
      <c r="Q97" s="206"/>
      <c r="R97" s="206"/>
      <c r="S97" s="206"/>
      <c r="T97" s="206"/>
      <c r="U97" s="206"/>
      <c r="V97" s="206"/>
      <c r="W97" s="206"/>
      <c r="X97" s="43"/>
      <c r="Y97" s="43"/>
      <c r="Z97" s="43"/>
      <c r="AA97" s="43"/>
      <c r="AB97" s="43"/>
    </row>
    <row r="98" spans="1:28" ht="29">
      <c r="A98" s="238"/>
      <c r="B98" s="231"/>
      <c r="C98" s="51">
        <v>95</v>
      </c>
      <c r="D98" s="62" t="s">
        <v>115</v>
      </c>
      <c r="E98" s="18"/>
      <c r="F98" s="18" t="s">
        <v>243</v>
      </c>
      <c r="G98" s="73"/>
      <c r="H98" s="18">
        <v>3</v>
      </c>
      <c r="I98" s="40">
        <f t="shared" si="3"/>
        <v>3</v>
      </c>
      <c r="J98" s="25" t="str">
        <f t="shared" si="4"/>
        <v>OK</v>
      </c>
      <c r="K98" s="206"/>
      <c r="L98" s="206"/>
      <c r="M98" s="206"/>
      <c r="N98" s="206"/>
      <c r="O98" s="206"/>
      <c r="P98" s="206"/>
      <c r="Q98" s="206"/>
      <c r="R98" s="206"/>
      <c r="S98" s="206"/>
      <c r="T98" s="206"/>
      <c r="U98" s="206"/>
      <c r="V98" s="206"/>
      <c r="W98" s="206"/>
      <c r="X98" s="43"/>
      <c r="Y98" s="43"/>
      <c r="Z98" s="43"/>
      <c r="AA98" s="43"/>
      <c r="AB98" s="43"/>
    </row>
    <row r="99" spans="1:28" ht="23.5">
      <c r="A99" s="238"/>
      <c r="B99" s="231"/>
      <c r="C99" s="51">
        <v>96</v>
      </c>
      <c r="D99" s="62" t="s">
        <v>116</v>
      </c>
      <c r="E99" s="18"/>
      <c r="F99" s="18" t="s">
        <v>244</v>
      </c>
      <c r="G99" s="73"/>
      <c r="H99" s="18"/>
      <c r="I99" s="40">
        <f t="shared" si="3"/>
        <v>0</v>
      </c>
      <c r="J99" s="25" t="str">
        <f t="shared" si="4"/>
        <v>OK</v>
      </c>
      <c r="K99" s="206"/>
      <c r="L99" s="206"/>
      <c r="M99" s="206"/>
      <c r="N99" s="206"/>
      <c r="O99" s="206"/>
      <c r="P99" s="206"/>
      <c r="Q99" s="206"/>
      <c r="R99" s="206"/>
      <c r="S99" s="206"/>
      <c r="T99" s="206"/>
      <c r="U99" s="206"/>
      <c r="V99" s="206"/>
      <c r="W99" s="206"/>
      <c r="X99" s="43"/>
      <c r="Y99" s="43"/>
      <c r="Z99" s="43"/>
      <c r="AA99" s="43"/>
      <c r="AB99" s="43"/>
    </row>
    <row r="100" spans="1:28" ht="23.5">
      <c r="A100" s="238"/>
      <c r="B100" s="231"/>
      <c r="C100" s="51">
        <v>97</v>
      </c>
      <c r="D100" s="62" t="s">
        <v>117</v>
      </c>
      <c r="E100" s="18"/>
      <c r="F100" s="18" t="s">
        <v>17</v>
      </c>
      <c r="G100" s="73"/>
      <c r="H100" s="18">
        <v>1</v>
      </c>
      <c r="I100" s="40">
        <f t="shared" ref="I100:I131" si="5">H100-(SUM(K100:AB100))</f>
        <v>1</v>
      </c>
      <c r="J100" s="25" t="str">
        <f t="shared" si="4"/>
        <v>OK</v>
      </c>
      <c r="K100" s="206"/>
      <c r="L100" s="206"/>
      <c r="M100" s="206"/>
      <c r="N100" s="206"/>
      <c r="O100" s="206"/>
      <c r="P100" s="206"/>
      <c r="Q100" s="206"/>
      <c r="R100" s="206"/>
      <c r="S100" s="206"/>
      <c r="T100" s="206"/>
      <c r="U100" s="206"/>
      <c r="V100" s="206"/>
      <c r="W100" s="206"/>
      <c r="X100" s="43"/>
      <c r="Y100" s="43"/>
      <c r="Z100" s="43"/>
      <c r="AA100" s="43"/>
      <c r="AB100" s="43"/>
    </row>
    <row r="101" spans="1:28" ht="23.5">
      <c r="A101" s="238"/>
      <c r="B101" s="231"/>
      <c r="C101" s="51">
        <v>98</v>
      </c>
      <c r="D101" s="62" t="s">
        <v>118</v>
      </c>
      <c r="E101" s="18"/>
      <c r="F101" s="18" t="s">
        <v>17</v>
      </c>
      <c r="G101" s="73"/>
      <c r="H101" s="18">
        <v>1</v>
      </c>
      <c r="I101" s="40">
        <f t="shared" si="5"/>
        <v>1</v>
      </c>
      <c r="J101" s="25" t="str">
        <f t="shared" si="4"/>
        <v>OK</v>
      </c>
      <c r="K101" s="206"/>
      <c r="L101" s="206"/>
      <c r="M101" s="206"/>
      <c r="N101" s="206"/>
      <c r="O101" s="206"/>
      <c r="P101" s="206"/>
      <c r="Q101" s="206"/>
      <c r="R101" s="206"/>
      <c r="S101" s="206"/>
      <c r="T101" s="206"/>
      <c r="U101" s="206"/>
      <c r="V101" s="206"/>
      <c r="W101" s="206"/>
      <c r="X101" s="43"/>
      <c r="Y101" s="43"/>
      <c r="Z101" s="43"/>
      <c r="AA101" s="43"/>
      <c r="AB101" s="43"/>
    </row>
    <row r="102" spans="1:28" ht="72.5">
      <c r="A102" s="239">
        <v>34</v>
      </c>
      <c r="B102" s="232" t="s">
        <v>26</v>
      </c>
      <c r="C102" s="53">
        <v>99</v>
      </c>
      <c r="D102" s="35" t="s">
        <v>119</v>
      </c>
      <c r="E102" s="71" t="s">
        <v>209</v>
      </c>
      <c r="F102" s="47" t="s">
        <v>17</v>
      </c>
      <c r="G102" s="74">
        <v>25.85</v>
      </c>
      <c r="H102" s="18"/>
      <c r="I102" s="40">
        <f t="shared" si="5"/>
        <v>0</v>
      </c>
      <c r="J102" s="25" t="str">
        <f t="shared" si="4"/>
        <v>OK</v>
      </c>
      <c r="K102" s="206"/>
      <c r="L102" s="206"/>
      <c r="M102" s="206"/>
      <c r="N102" s="206"/>
      <c r="O102" s="206"/>
      <c r="P102" s="206"/>
      <c r="Q102" s="206"/>
      <c r="R102" s="206"/>
      <c r="S102" s="206"/>
      <c r="T102" s="206"/>
      <c r="U102" s="206"/>
      <c r="V102" s="206"/>
      <c r="W102" s="206"/>
      <c r="X102" s="43"/>
      <c r="Y102" s="43"/>
      <c r="Z102" s="43"/>
      <c r="AA102" s="43"/>
      <c r="AB102" s="43"/>
    </row>
    <row r="103" spans="1:28" ht="29">
      <c r="A103" s="239"/>
      <c r="B103" s="233"/>
      <c r="C103" s="53">
        <v>100</v>
      </c>
      <c r="D103" s="65" t="s">
        <v>120</v>
      </c>
      <c r="E103" s="71" t="s">
        <v>210</v>
      </c>
      <c r="F103" s="63" t="s">
        <v>245</v>
      </c>
      <c r="G103" s="74">
        <v>13.49</v>
      </c>
      <c r="H103" s="18"/>
      <c r="I103" s="40">
        <f t="shared" si="5"/>
        <v>0</v>
      </c>
      <c r="J103" s="25" t="str">
        <f t="shared" si="4"/>
        <v>OK</v>
      </c>
      <c r="K103" s="206"/>
      <c r="L103" s="206"/>
      <c r="M103" s="206"/>
      <c r="N103" s="206"/>
      <c r="O103" s="206"/>
      <c r="P103" s="206"/>
      <c r="Q103" s="206"/>
      <c r="R103" s="206"/>
      <c r="S103" s="206"/>
      <c r="T103" s="206"/>
      <c r="U103" s="206"/>
      <c r="V103" s="206"/>
      <c r="W103" s="206"/>
      <c r="X103" s="43"/>
      <c r="Y103" s="43"/>
      <c r="Z103" s="43"/>
      <c r="AA103" s="43"/>
      <c r="AB103" s="43"/>
    </row>
    <row r="104" spans="1:28" ht="29">
      <c r="A104" s="239"/>
      <c r="B104" s="233"/>
      <c r="C104" s="53">
        <v>101</v>
      </c>
      <c r="D104" s="35" t="s">
        <v>121</v>
      </c>
      <c r="E104" s="47" t="e">
        <f>+E106+E105</f>
        <v>#VALUE!</v>
      </c>
      <c r="F104" s="47" t="s">
        <v>244</v>
      </c>
      <c r="G104" s="74">
        <v>3.02</v>
      </c>
      <c r="H104" s="18"/>
      <c r="I104" s="40">
        <f t="shared" si="5"/>
        <v>0</v>
      </c>
      <c r="J104" s="25" t="str">
        <f t="shared" si="4"/>
        <v>OK</v>
      </c>
      <c r="K104" s="206"/>
      <c r="L104" s="206"/>
      <c r="M104" s="206"/>
      <c r="N104" s="206"/>
      <c r="O104" s="206"/>
      <c r="P104" s="206"/>
      <c r="Q104" s="206"/>
      <c r="R104" s="206"/>
      <c r="S104" s="206"/>
      <c r="T104" s="206"/>
      <c r="U104" s="206"/>
      <c r="V104" s="206"/>
      <c r="W104" s="206"/>
      <c r="X104" s="43"/>
      <c r="Y104" s="43"/>
      <c r="Z104" s="43"/>
      <c r="AA104" s="43"/>
      <c r="AB104" s="43"/>
    </row>
    <row r="105" spans="1:28" ht="72.5">
      <c r="A105" s="239"/>
      <c r="B105" s="234"/>
      <c r="C105" s="53">
        <v>102</v>
      </c>
      <c r="D105" s="35" t="s">
        <v>122</v>
      </c>
      <c r="E105" s="47" t="s">
        <v>211</v>
      </c>
      <c r="F105" s="47" t="s">
        <v>17</v>
      </c>
      <c r="G105" s="74">
        <v>202</v>
      </c>
      <c r="H105" s="18">
        <v>4</v>
      </c>
      <c r="I105" s="40">
        <f t="shared" si="5"/>
        <v>4</v>
      </c>
      <c r="J105" s="25" t="str">
        <f t="shared" si="4"/>
        <v>OK</v>
      </c>
      <c r="K105" s="206"/>
      <c r="L105" s="206"/>
      <c r="M105" s="206"/>
      <c r="N105" s="206"/>
      <c r="O105" s="206"/>
      <c r="P105" s="206"/>
      <c r="Q105" s="206"/>
      <c r="R105" s="206"/>
      <c r="S105" s="206"/>
      <c r="T105" s="206"/>
      <c r="U105" s="206"/>
      <c r="V105" s="206"/>
      <c r="W105" s="206"/>
      <c r="X105" s="43"/>
      <c r="Y105" s="43"/>
      <c r="Z105" s="43"/>
      <c r="AA105" s="43"/>
      <c r="AB105" s="43"/>
    </row>
    <row r="106" spans="1:28" ht="29">
      <c r="A106" s="235">
        <v>35</v>
      </c>
      <c r="B106" s="223" t="s">
        <v>38</v>
      </c>
      <c r="C106" s="54">
        <v>103</v>
      </c>
      <c r="D106" s="61" t="s">
        <v>123</v>
      </c>
      <c r="E106" s="46" t="s">
        <v>212</v>
      </c>
      <c r="F106" s="46" t="s">
        <v>17</v>
      </c>
      <c r="G106" s="72">
        <v>109.5</v>
      </c>
      <c r="H106" s="18"/>
      <c r="I106" s="40">
        <f t="shared" si="5"/>
        <v>0</v>
      </c>
      <c r="J106" s="25" t="str">
        <f t="shared" si="4"/>
        <v>OK</v>
      </c>
      <c r="K106" s="206"/>
      <c r="L106" s="206"/>
      <c r="M106" s="206"/>
      <c r="N106" s="206"/>
      <c r="O106" s="206"/>
      <c r="P106" s="206"/>
      <c r="Q106" s="206"/>
      <c r="R106" s="206"/>
      <c r="S106" s="206"/>
      <c r="T106" s="206"/>
      <c r="U106" s="206"/>
      <c r="V106" s="206"/>
      <c r="W106" s="206"/>
      <c r="X106" s="43"/>
      <c r="Y106" s="43"/>
      <c r="Z106" s="43"/>
      <c r="AA106" s="43"/>
      <c r="AB106" s="43"/>
    </row>
    <row r="107" spans="1:28" ht="29">
      <c r="A107" s="235"/>
      <c r="B107" s="224"/>
      <c r="C107" s="54">
        <v>104</v>
      </c>
      <c r="D107" s="61" t="s">
        <v>123</v>
      </c>
      <c r="E107" s="46" t="s">
        <v>212</v>
      </c>
      <c r="F107" s="46" t="s">
        <v>17</v>
      </c>
      <c r="G107" s="72">
        <v>143.47999999999999</v>
      </c>
      <c r="H107" s="18"/>
      <c r="I107" s="40">
        <f t="shared" si="5"/>
        <v>0</v>
      </c>
      <c r="J107" s="25" t="str">
        <f t="shared" si="4"/>
        <v>OK</v>
      </c>
      <c r="K107" s="206"/>
      <c r="L107" s="206"/>
      <c r="M107" s="206"/>
      <c r="N107" s="206"/>
      <c r="O107" s="206"/>
      <c r="P107" s="206"/>
      <c r="Q107" s="206"/>
      <c r="R107" s="206"/>
      <c r="S107" s="206"/>
      <c r="T107" s="206"/>
      <c r="U107" s="206"/>
      <c r="V107" s="206"/>
      <c r="W107" s="206"/>
      <c r="X107" s="43"/>
      <c r="Y107" s="43"/>
      <c r="Z107" s="43"/>
      <c r="AA107" s="43"/>
      <c r="AB107" s="43"/>
    </row>
    <row r="108" spans="1:28" ht="58">
      <c r="A108" s="243">
        <v>36</v>
      </c>
      <c r="B108" s="225" t="s">
        <v>38</v>
      </c>
      <c r="C108" s="53">
        <v>105</v>
      </c>
      <c r="D108" s="35" t="s">
        <v>124</v>
      </c>
      <c r="E108" s="47" t="s">
        <v>213</v>
      </c>
      <c r="F108" s="47" t="s">
        <v>236</v>
      </c>
      <c r="G108" s="74">
        <v>34.39</v>
      </c>
      <c r="H108" s="18"/>
      <c r="I108" s="40">
        <f t="shared" si="5"/>
        <v>0</v>
      </c>
      <c r="J108" s="25" t="str">
        <f t="shared" si="4"/>
        <v>OK</v>
      </c>
      <c r="K108" s="206"/>
      <c r="L108" s="206"/>
      <c r="M108" s="206"/>
      <c r="N108" s="206"/>
      <c r="O108" s="206"/>
      <c r="P108" s="206"/>
      <c r="Q108" s="206"/>
      <c r="R108" s="206"/>
      <c r="S108" s="206"/>
      <c r="T108" s="206"/>
      <c r="U108" s="206"/>
      <c r="V108" s="206"/>
      <c r="W108" s="206"/>
      <c r="X108" s="43"/>
      <c r="Y108" s="43"/>
      <c r="Z108" s="43"/>
      <c r="AA108" s="43"/>
      <c r="AB108" s="43"/>
    </row>
    <row r="109" spans="1:28" ht="29">
      <c r="A109" s="243"/>
      <c r="B109" s="227"/>
      <c r="C109" s="53">
        <v>106</v>
      </c>
      <c r="D109" s="35" t="s">
        <v>124</v>
      </c>
      <c r="E109" s="47" t="s">
        <v>213</v>
      </c>
      <c r="F109" s="47"/>
      <c r="G109" s="74">
        <v>47.69</v>
      </c>
      <c r="H109" s="18"/>
      <c r="I109" s="40">
        <f t="shared" si="5"/>
        <v>0</v>
      </c>
      <c r="J109" s="25" t="str">
        <f t="shared" si="4"/>
        <v>OK</v>
      </c>
      <c r="K109" s="206"/>
      <c r="L109" s="206"/>
      <c r="M109" s="206"/>
      <c r="N109" s="206"/>
      <c r="O109" s="206"/>
      <c r="P109" s="206"/>
      <c r="Q109" s="206"/>
      <c r="R109" s="206"/>
      <c r="S109" s="206"/>
      <c r="T109" s="206"/>
      <c r="U109" s="206"/>
      <c r="V109" s="206"/>
      <c r="W109" s="206"/>
      <c r="X109" s="43"/>
      <c r="Y109" s="43"/>
      <c r="Z109" s="43"/>
      <c r="AA109" s="43"/>
      <c r="AB109" s="43"/>
    </row>
    <row r="110" spans="1:28" ht="29">
      <c r="A110" s="235">
        <v>37</v>
      </c>
      <c r="B110" s="223" t="s">
        <v>33</v>
      </c>
      <c r="C110" s="54">
        <v>107</v>
      </c>
      <c r="D110" s="61" t="s">
        <v>125</v>
      </c>
      <c r="E110" s="46" t="s">
        <v>214</v>
      </c>
      <c r="F110" s="46" t="s">
        <v>243</v>
      </c>
      <c r="G110" s="72">
        <v>110.5</v>
      </c>
      <c r="H110" s="18">
        <v>1</v>
      </c>
      <c r="I110" s="40">
        <f t="shared" si="5"/>
        <v>1</v>
      </c>
      <c r="J110" s="25" t="str">
        <f t="shared" si="4"/>
        <v>OK</v>
      </c>
      <c r="K110" s="206"/>
      <c r="L110" s="206"/>
      <c r="M110" s="206"/>
      <c r="N110" s="206"/>
      <c r="O110" s="206"/>
      <c r="P110" s="206"/>
      <c r="Q110" s="206"/>
      <c r="R110" s="206"/>
      <c r="S110" s="206"/>
      <c r="T110" s="206"/>
      <c r="U110" s="206"/>
      <c r="V110" s="206"/>
      <c r="W110" s="206"/>
      <c r="X110" s="43"/>
      <c r="Y110" s="43"/>
      <c r="Z110" s="43"/>
      <c r="AA110" s="43"/>
      <c r="AB110" s="43"/>
    </row>
    <row r="111" spans="1:28" ht="29">
      <c r="A111" s="235"/>
      <c r="B111" s="224"/>
      <c r="C111" s="54">
        <v>108</v>
      </c>
      <c r="D111" s="61" t="s">
        <v>126</v>
      </c>
      <c r="E111" s="46" t="s">
        <v>215</v>
      </c>
      <c r="F111" s="46" t="s">
        <v>243</v>
      </c>
      <c r="G111" s="72">
        <v>100.15</v>
      </c>
      <c r="H111" s="18">
        <v>4</v>
      </c>
      <c r="I111" s="40">
        <f t="shared" si="5"/>
        <v>4</v>
      </c>
      <c r="J111" s="25" t="str">
        <f t="shared" si="4"/>
        <v>OK</v>
      </c>
      <c r="K111" s="206"/>
      <c r="L111" s="206"/>
      <c r="M111" s="206"/>
      <c r="N111" s="206"/>
      <c r="O111" s="206"/>
      <c r="P111" s="206"/>
      <c r="Q111" s="206"/>
      <c r="R111" s="206"/>
      <c r="S111" s="206"/>
      <c r="T111" s="206"/>
      <c r="U111" s="206"/>
      <c r="V111" s="206"/>
      <c r="W111" s="206"/>
      <c r="X111" s="43"/>
      <c r="Y111" s="43"/>
      <c r="Z111" s="43"/>
      <c r="AA111" s="43"/>
      <c r="AB111" s="43"/>
    </row>
    <row r="112" spans="1:28" ht="43.5">
      <c r="A112" s="243">
        <v>38</v>
      </c>
      <c r="B112" s="225" t="s">
        <v>39</v>
      </c>
      <c r="C112" s="53">
        <v>109</v>
      </c>
      <c r="D112" s="35" t="s">
        <v>127</v>
      </c>
      <c r="E112" s="47" t="s">
        <v>216</v>
      </c>
      <c r="F112" s="47" t="s">
        <v>17</v>
      </c>
      <c r="G112" s="74">
        <v>44</v>
      </c>
      <c r="H112" s="18">
        <v>7</v>
      </c>
      <c r="I112" s="40">
        <f t="shared" si="5"/>
        <v>7</v>
      </c>
      <c r="J112" s="25" t="str">
        <f t="shared" si="4"/>
        <v>OK</v>
      </c>
      <c r="K112" s="206"/>
      <c r="L112" s="206"/>
      <c r="M112" s="206"/>
      <c r="N112" s="206"/>
      <c r="O112" s="206"/>
      <c r="P112" s="206"/>
      <c r="Q112" s="206"/>
      <c r="R112" s="206"/>
      <c r="S112" s="206"/>
      <c r="T112" s="206"/>
      <c r="U112" s="206"/>
      <c r="V112" s="206"/>
      <c r="W112" s="206"/>
      <c r="X112" s="43"/>
      <c r="Y112" s="43"/>
      <c r="Z112" s="43"/>
      <c r="AA112" s="43"/>
      <c r="AB112" s="43"/>
    </row>
    <row r="113" spans="1:28" ht="29">
      <c r="A113" s="243"/>
      <c r="B113" s="226"/>
      <c r="C113" s="53">
        <v>110</v>
      </c>
      <c r="D113" s="35" t="s">
        <v>128</v>
      </c>
      <c r="E113" s="47" t="s">
        <v>217</v>
      </c>
      <c r="F113" s="47" t="s">
        <v>17</v>
      </c>
      <c r="G113" s="74">
        <v>12.9</v>
      </c>
      <c r="H113" s="18">
        <v>1</v>
      </c>
      <c r="I113" s="40">
        <f t="shared" si="5"/>
        <v>1</v>
      </c>
      <c r="J113" s="25" t="str">
        <f t="shared" si="4"/>
        <v>OK</v>
      </c>
      <c r="K113" s="206"/>
      <c r="L113" s="206"/>
      <c r="M113" s="206"/>
      <c r="N113" s="206"/>
      <c r="O113" s="206"/>
      <c r="P113" s="206"/>
      <c r="Q113" s="206"/>
      <c r="R113" s="206"/>
      <c r="S113" s="206"/>
      <c r="T113" s="206"/>
      <c r="U113" s="206"/>
      <c r="V113" s="206"/>
      <c r="W113" s="206"/>
      <c r="X113" s="43"/>
      <c r="Y113" s="43"/>
      <c r="Z113" s="43"/>
      <c r="AA113" s="43"/>
      <c r="AB113" s="43"/>
    </row>
    <row r="114" spans="1:28" ht="29">
      <c r="A114" s="243"/>
      <c r="B114" s="226"/>
      <c r="C114" s="53">
        <v>111</v>
      </c>
      <c r="D114" s="35" t="s">
        <v>129</v>
      </c>
      <c r="E114" s="47" t="s">
        <v>217</v>
      </c>
      <c r="F114" s="47" t="s">
        <v>17</v>
      </c>
      <c r="G114" s="74">
        <v>35</v>
      </c>
      <c r="H114" s="18">
        <v>18</v>
      </c>
      <c r="I114" s="40">
        <f t="shared" si="5"/>
        <v>0</v>
      </c>
      <c r="J114" s="25" t="str">
        <f t="shared" si="4"/>
        <v>OK</v>
      </c>
      <c r="K114" s="206"/>
      <c r="L114" s="206"/>
      <c r="M114" s="206"/>
      <c r="N114" s="206">
        <v>8</v>
      </c>
      <c r="O114" s="206"/>
      <c r="P114" s="206"/>
      <c r="Q114" s="206"/>
      <c r="R114" s="206"/>
      <c r="S114" s="206"/>
      <c r="T114" s="206"/>
      <c r="U114" s="206"/>
      <c r="V114" s="206">
        <v>10</v>
      </c>
      <c r="W114" s="206"/>
      <c r="X114" s="43"/>
      <c r="Y114" s="43"/>
      <c r="Z114" s="43"/>
      <c r="AA114" s="43"/>
      <c r="AB114" s="43"/>
    </row>
    <row r="115" spans="1:28" ht="29">
      <c r="A115" s="243"/>
      <c r="B115" s="226"/>
      <c r="C115" s="53">
        <v>112</v>
      </c>
      <c r="D115" s="35" t="s">
        <v>130</v>
      </c>
      <c r="E115" s="47" t="s">
        <v>217</v>
      </c>
      <c r="F115" s="47" t="s">
        <v>17</v>
      </c>
      <c r="G115" s="74">
        <v>14.9</v>
      </c>
      <c r="H115" s="18">
        <v>1</v>
      </c>
      <c r="I115" s="40">
        <f t="shared" si="5"/>
        <v>1</v>
      </c>
      <c r="J115" s="25" t="str">
        <f t="shared" si="4"/>
        <v>OK</v>
      </c>
      <c r="K115" s="206"/>
      <c r="L115" s="206"/>
      <c r="M115" s="206"/>
      <c r="N115" s="206"/>
      <c r="O115" s="206"/>
      <c r="P115" s="206"/>
      <c r="Q115" s="206"/>
      <c r="R115" s="206"/>
      <c r="S115" s="206"/>
      <c r="T115" s="206"/>
      <c r="U115" s="206"/>
      <c r="V115" s="206"/>
      <c r="W115" s="206"/>
      <c r="X115" s="43"/>
      <c r="Y115" s="43"/>
      <c r="Z115" s="43"/>
      <c r="AA115" s="43"/>
      <c r="AB115" s="43"/>
    </row>
    <row r="116" spans="1:28" ht="29">
      <c r="A116" s="243"/>
      <c r="B116" s="227"/>
      <c r="C116" s="53">
        <v>113</v>
      </c>
      <c r="D116" s="35" t="s">
        <v>131</v>
      </c>
      <c r="E116" s="47" t="s">
        <v>217</v>
      </c>
      <c r="F116" s="47" t="s">
        <v>17</v>
      </c>
      <c r="G116" s="74">
        <v>34.799999999999997</v>
      </c>
      <c r="H116" s="18"/>
      <c r="I116" s="40">
        <f t="shared" si="5"/>
        <v>0</v>
      </c>
      <c r="J116" s="25" t="str">
        <f t="shared" si="4"/>
        <v>OK</v>
      </c>
      <c r="K116" s="206"/>
      <c r="L116" s="206"/>
      <c r="M116" s="206"/>
      <c r="N116" s="206"/>
      <c r="O116" s="206"/>
      <c r="P116" s="206"/>
      <c r="Q116" s="206"/>
      <c r="R116" s="206"/>
      <c r="S116" s="206"/>
      <c r="T116" s="206"/>
      <c r="U116" s="206"/>
      <c r="V116" s="206"/>
      <c r="W116" s="206"/>
      <c r="X116" s="43"/>
      <c r="Y116" s="43"/>
      <c r="Z116" s="43"/>
      <c r="AA116" s="43"/>
      <c r="AB116" s="43"/>
    </row>
    <row r="117" spans="1:28" ht="29">
      <c r="A117" s="235">
        <v>39</v>
      </c>
      <c r="B117" s="223" t="s">
        <v>30</v>
      </c>
      <c r="C117" s="54">
        <v>114</v>
      </c>
      <c r="D117" s="61" t="s">
        <v>132</v>
      </c>
      <c r="E117" s="46" t="s">
        <v>218</v>
      </c>
      <c r="F117" s="46" t="s">
        <v>17</v>
      </c>
      <c r="G117" s="72">
        <v>119.09</v>
      </c>
      <c r="H117" s="18"/>
      <c r="I117" s="40">
        <f t="shared" si="5"/>
        <v>0</v>
      </c>
      <c r="J117" s="25" t="str">
        <f t="shared" si="4"/>
        <v>OK</v>
      </c>
      <c r="K117" s="206"/>
      <c r="L117" s="206"/>
      <c r="M117" s="206"/>
      <c r="N117" s="206"/>
      <c r="O117" s="206"/>
      <c r="P117" s="206"/>
      <c r="Q117" s="206"/>
      <c r="R117" s="206"/>
      <c r="S117" s="206"/>
      <c r="T117" s="206"/>
      <c r="U117" s="206"/>
      <c r="V117" s="206"/>
      <c r="W117" s="206"/>
      <c r="X117" s="43"/>
      <c r="Y117" s="43"/>
      <c r="Z117" s="43"/>
      <c r="AA117" s="43"/>
      <c r="AB117" s="43"/>
    </row>
    <row r="118" spans="1:28" ht="29">
      <c r="A118" s="235"/>
      <c r="B118" s="228"/>
      <c r="C118" s="54">
        <v>115</v>
      </c>
      <c r="D118" s="61" t="s">
        <v>132</v>
      </c>
      <c r="E118" s="46" t="s">
        <v>219</v>
      </c>
      <c r="F118" s="46" t="s">
        <v>17</v>
      </c>
      <c r="G118" s="72">
        <v>119.09</v>
      </c>
      <c r="H118" s="18">
        <v>10</v>
      </c>
      <c r="I118" s="40">
        <f t="shared" si="5"/>
        <v>5</v>
      </c>
      <c r="J118" s="25" t="str">
        <f t="shared" si="4"/>
        <v>OK</v>
      </c>
      <c r="K118" s="206"/>
      <c r="L118" s="206"/>
      <c r="M118" s="206"/>
      <c r="N118" s="206"/>
      <c r="O118" s="206"/>
      <c r="P118" s="206"/>
      <c r="Q118" s="206"/>
      <c r="R118" s="206"/>
      <c r="S118" s="206"/>
      <c r="T118" s="206"/>
      <c r="U118" s="206"/>
      <c r="V118" s="206"/>
      <c r="W118" s="206">
        <v>5</v>
      </c>
      <c r="X118" s="43"/>
      <c r="Y118" s="43"/>
      <c r="Z118" s="43"/>
      <c r="AA118" s="43"/>
      <c r="AB118" s="43"/>
    </row>
    <row r="119" spans="1:28" ht="29">
      <c r="A119" s="235"/>
      <c r="B119" s="228"/>
      <c r="C119" s="54">
        <v>116</v>
      </c>
      <c r="D119" s="61" t="s">
        <v>133</v>
      </c>
      <c r="E119" s="46" t="s">
        <v>220</v>
      </c>
      <c r="F119" s="46" t="s">
        <v>17</v>
      </c>
      <c r="G119" s="72">
        <v>25.52</v>
      </c>
      <c r="H119" s="18">
        <v>11</v>
      </c>
      <c r="I119" s="40">
        <f t="shared" si="5"/>
        <v>10</v>
      </c>
      <c r="J119" s="25" t="str">
        <f t="shared" si="4"/>
        <v>OK</v>
      </c>
      <c r="K119" s="206"/>
      <c r="L119" s="206">
        <v>1</v>
      </c>
      <c r="M119" s="206"/>
      <c r="N119" s="206"/>
      <c r="O119" s="206"/>
      <c r="P119" s="206"/>
      <c r="Q119" s="206"/>
      <c r="R119" s="206"/>
      <c r="S119" s="206"/>
      <c r="T119" s="206"/>
      <c r="U119" s="206"/>
      <c r="V119" s="206"/>
      <c r="W119" s="206"/>
      <c r="X119" s="43"/>
      <c r="Y119" s="43"/>
      <c r="Z119" s="43"/>
      <c r="AA119" s="43"/>
      <c r="AB119" s="43"/>
    </row>
    <row r="120" spans="1:28" ht="29">
      <c r="A120" s="235"/>
      <c r="B120" s="224"/>
      <c r="C120" s="54">
        <v>117</v>
      </c>
      <c r="D120" s="61" t="s">
        <v>133</v>
      </c>
      <c r="E120" s="46" t="s">
        <v>221</v>
      </c>
      <c r="F120" s="46" t="s">
        <v>17</v>
      </c>
      <c r="G120" s="72">
        <v>27.23</v>
      </c>
      <c r="H120" s="18">
        <v>10</v>
      </c>
      <c r="I120" s="40">
        <f t="shared" si="5"/>
        <v>0</v>
      </c>
      <c r="J120" s="25" t="str">
        <f t="shared" si="4"/>
        <v>OK</v>
      </c>
      <c r="K120" s="206"/>
      <c r="L120" s="206">
        <v>10</v>
      </c>
      <c r="M120" s="206"/>
      <c r="N120" s="206"/>
      <c r="O120" s="206"/>
      <c r="P120" s="206"/>
      <c r="Q120" s="206"/>
      <c r="R120" s="206"/>
      <c r="S120" s="206"/>
      <c r="T120" s="206"/>
      <c r="U120" s="206"/>
      <c r="V120" s="206"/>
      <c r="W120" s="206"/>
      <c r="X120" s="43"/>
      <c r="Y120" s="43"/>
      <c r="Z120" s="43"/>
      <c r="AA120" s="43"/>
      <c r="AB120" s="43"/>
    </row>
    <row r="121" spans="1:28" ht="43.5">
      <c r="A121" s="243">
        <v>40</v>
      </c>
      <c r="B121" s="225" t="s">
        <v>39</v>
      </c>
      <c r="C121" s="53">
        <v>118</v>
      </c>
      <c r="D121" s="35" t="s">
        <v>134</v>
      </c>
      <c r="E121" s="47" t="s">
        <v>222</v>
      </c>
      <c r="F121" s="47" t="s">
        <v>17</v>
      </c>
      <c r="G121" s="74">
        <v>1585</v>
      </c>
      <c r="H121" s="18"/>
      <c r="I121" s="40">
        <f t="shared" si="5"/>
        <v>0</v>
      </c>
      <c r="J121" s="25" t="str">
        <f t="shared" si="4"/>
        <v>OK</v>
      </c>
      <c r="K121" s="206"/>
      <c r="L121" s="206"/>
      <c r="M121" s="206"/>
      <c r="N121" s="206"/>
      <c r="O121" s="206"/>
      <c r="P121" s="206"/>
      <c r="Q121" s="206"/>
      <c r="R121" s="206"/>
      <c r="S121" s="206"/>
      <c r="T121" s="206"/>
      <c r="U121" s="206"/>
      <c r="V121" s="206"/>
      <c r="W121" s="206"/>
      <c r="X121" s="43"/>
      <c r="Y121" s="43"/>
      <c r="Z121" s="43"/>
      <c r="AA121" s="43"/>
      <c r="AB121" s="43"/>
    </row>
    <row r="122" spans="1:28" ht="43.5">
      <c r="A122" s="243"/>
      <c r="B122" s="226"/>
      <c r="C122" s="53">
        <v>119</v>
      </c>
      <c r="D122" s="35" t="s">
        <v>135</v>
      </c>
      <c r="E122" s="47" t="s">
        <v>222</v>
      </c>
      <c r="F122" s="47" t="s">
        <v>17</v>
      </c>
      <c r="G122" s="74">
        <v>1040</v>
      </c>
      <c r="H122" s="18">
        <v>1</v>
      </c>
      <c r="I122" s="40">
        <f t="shared" si="5"/>
        <v>1</v>
      </c>
      <c r="J122" s="25" t="str">
        <f t="shared" si="4"/>
        <v>OK</v>
      </c>
      <c r="K122" s="206"/>
      <c r="L122" s="206"/>
      <c r="M122" s="206"/>
      <c r="N122" s="206"/>
      <c r="O122" s="206"/>
      <c r="P122" s="206"/>
      <c r="Q122" s="206"/>
      <c r="R122" s="206"/>
      <c r="S122" s="206"/>
      <c r="T122" s="206"/>
      <c r="U122" s="206"/>
      <c r="V122" s="206"/>
      <c r="W122" s="206"/>
      <c r="X122" s="43"/>
      <c r="Y122" s="43"/>
      <c r="Z122" s="43"/>
      <c r="AA122" s="43"/>
      <c r="AB122" s="43"/>
    </row>
    <row r="123" spans="1:28" ht="43.5">
      <c r="A123" s="243"/>
      <c r="B123" s="227"/>
      <c r="C123" s="53">
        <v>120</v>
      </c>
      <c r="D123" s="35" t="s">
        <v>136</v>
      </c>
      <c r="E123" s="47" t="s">
        <v>223</v>
      </c>
      <c r="F123" s="47" t="s">
        <v>17</v>
      </c>
      <c r="G123" s="74">
        <v>111</v>
      </c>
      <c r="H123" s="18"/>
      <c r="I123" s="40">
        <f t="shared" si="5"/>
        <v>0</v>
      </c>
      <c r="J123" s="25" t="str">
        <f t="shared" si="4"/>
        <v>OK</v>
      </c>
      <c r="K123" s="206"/>
      <c r="L123" s="206"/>
      <c r="M123" s="206"/>
      <c r="N123" s="206"/>
      <c r="O123" s="206"/>
      <c r="P123" s="206"/>
      <c r="Q123" s="206"/>
      <c r="R123" s="206"/>
      <c r="S123" s="206"/>
      <c r="T123" s="206"/>
      <c r="U123" s="206"/>
      <c r="V123" s="206"/>
      <c r="W123" s="206"/>
      <c r="X123" s="43"/>
      <c r="Y123" s="43"/>
      <c r="Z123" s="43"/>
      <c r="AA123" s="43"/>
      <c r="AB123" s="43"/>
    </row>
    <row r="124" spans="1:28" ht="129.5">
      <c r="A124" s="52">
        <v>41</v>
      </c>
      <c r="B124" s="60" t="s">
        <v>40</v>
      </c>
      <c r="C124" s="54">
        <v>121</v>
      </c>
      <c r="D124" s="66" t="s">
        <v>137</v>
      </c>
      <c r="E124" s="45" t="s">
        <v>224</v>
      </c>
      <c r="F124" s="46" t="s">
        <v>17</v>
      </c>
      <c r="G124" s="75">
        <v>192.51</v>
      </c>
      <c r="H124" s="18">
        <v>30</v>
      </c>
      <c r="I124" s="40">
        <f t="shared" si="5"/>
        <v>30</v>
      </c>
      <c r="J124" s="25" t="str">
        <f t="shared" si="4"/>
        <v>OK</v>
      </c>
      <c r="K124" s="206"/>
      <c r="L124" s="206"/>
      <c r="M124" s="206"/>
      <c r="N124" s="206"/>
      <c r="O124" s="206"/>
      <c r="P124" s="206"/>
      <c r="Q124" s="206"/>
      <c r="R124" s="206"/>
      <c r="S124" s="206"/>
      <c r="T124" s="206"/>
      <c r="U124" s="206"/>
      <c r="V124" s="206"/>
      <c r="W124" s="206"/>
      <c r="X124" s="43"/>
      <c r="Y124" s="43"/>
      <c r="Z124" s="43"/>
      <c r="AA124" s="43"/>
      <c r="AB124" s="43"/>
    </row>
    <row r="125" spans="1:28" ht="148">
      <c r="A125" s="53">
        <v>42</v>
      </c>
      <c r="B125" s="58" t="s">
        <v>41</v>
      </c>
      <c r="C125" s="53">
        <v>122</v>
      </c>
      <c r="D125" s="67" t="s">
        <v>138</v>
      </c>
      <c r="E125" s="44" t="s">
        <v>225</v>
      </c>
      <c r="F125" s="47" t="s">
        <v>17</v>
      </c>
      <c r="G125" s="76">
        <v>25.01</v>
      </c>
      <c r="H125" s="18">
        <v>15</v>
      </c>
      <c r="I125" s="40">
        <f t="shared" si="5"/>
        <v>0</v>
      </c>
      <c r="J125" s="25" t="str">
        <f t="shared" si="4"/>
        <v>OK</v>
      </c>
      <c r="K125" s="206"/>
      <c r="L125" s="206"/>
      <c r="M125" s="206">
        <v>15</v>
      </c>
      <c r="N125" s="206"/>
      <c r="O125" s="206"/>
      <c r="P125" s="206"/>
      <c r="Q125" s="206"/>
      <c r="R125" s="206"/>
      <c r="S125" s="206"/>
      <c r="T125" s="206"/>
      <c r="U125" s="206"/>
      <c r="V125" s="206"/>
      <c r="W125" s="206"/>
      <c r="X125" s="43"/>
      <c r="Y125" s="43"/>
      <c r="Z125" s="43"/>
      <c r="AA125" s="43"/>
      <c r="AB125" s="43"/>
    </row>
    <row r="126" spans="1:28" ht="29">
      <c r="A126" s="51">
        <v>43</v>
      </c>
      <c r="B126" s="55" t="s">
        <v>37</v>
      </c>
      <c r="C126" s="51">
        <v>123</v>
      </c>
      <c r="D126" s="62" t="s">
        <v>139</v>
      </c>
      <c r="E126" s="62"/>
      <c r="F126" s="18" t="s">
        <v>246</v>
      </c>
      <c r="G126" s="73"/>
      <c r="H126" s="18">
        <v>10</v>
      </c>
      <c r="I126" s="40">
        <f t="shared" si="5"/>
        <v>10</v>
      </c>
      <c r="J126" s="25" t="str">
        <f t="shared" si="4"/>
        <v>OK</v>
      </c>
      <c r="K126" s="206"/>
      <c r="L126" s="206"/>
      <c r="M126" s="206"/>
      <c r="N126" s="206"/>
      <c r="O126" s="206"/>
      <c r="P126" s="206"/>
      <c r="Q126" s="206"/>
      <c r="R126" s="206"/>
      <c r="S126" s="206"/>
      <c r="T126" s="206"/>
      <c r="U126" s="206"/>
      <c r="V126" s="206"/>
      <c r="W126" s="206"/>
      <c r="X126" s="43"/>
      <c r="Y126" s="43"/>
      <c r="Z126" s="43"/>
      <c r="AA126" s="43"/>
      <c r="AB126" s="43"/>
    </row>
    <row r="127" spans="1:28" ht="23.5">
      <c r="A127" s="51">
        <v>44</v>
      </c>
      <c r="B127" s="55" t="s">
        <v>37</v>
      </c>
      <c r="C127" s="51">
        <v>124</v>
      </c>
      <c r="D127" s="62" t="s">
        <v>140</v>
      </c>
      <c r="E127" s="62"/>
      <c r="F127" s="18"/>
      <c r="G127" s="73"/>
      <c r="H127" s="18"/>
      <c r="I127" s="40">
        <f t="shared" si="5"/>
        <v>0</v>
      </c>
      <c r="J127" s="25" t="str">
        <f t="shared" si="4"/>
        <v>OK</v>
      </c>
      <c r="K127" s="206"/>
      <c r="L127" s="206"/>
      <c r="M127" s="206"/>
      <c r="N127" s="206"/>
      <c r="O127" s="206"/>
      <c r="P127" s="206"/>
      <c r="Q127" s="206"/>
      <c r="R127" s="206"/>
      <c r="S127" s="206"/>
      <c r="T127" s="206"/>
      <c r="U127" s="206"/>
      <c r="V127" s="206"/>
      <c r="W127" s="206"/>
      <c r="X127" s="43"/>
      <c r="Y127" s="43"/>
      <c r="Z127" s="43"/>
      <c r="AA127" s="43"/>
      <c r="AB127" s="43"/>
    </row>
    <row r="128" spans="1:28" ht="23.5">
      <c r="A128" s="51">
        <v>45</v>
      </c>
      <c r="B128" s="55" t="s">
        <v>37</v>
      </c>
      <c r="C128" s="51">
        <v>125</v>
      </c>
      <c r="D128" s="62" t="s">
        <v>141</v>
      </c>
      <c r="E128" s="62"/>
      <c r="F128" s="18"/>
      <c r="G128" s="73"/>
      <c r="H128" s="18"/>
      <c r="I128" s="40">
        <f t="shared" si="5"/>
        <v>0</v>
      </c>
      <c r="J128" s="25" t="str">
        <f t="shared" si="4"/>
        <v>OK</v>
      </c>
      <c r="K128" s="206"/>
      <c r="L128" s="206"/>
      <c r="M128" s="206"/>
      <c r="N128" s="206"/>
      <c r="O128" s="206"/>
      <c r="P128" s="206"/>
      <c r="Q128" s="206"/>
      <c r="R128" s="206"/>
      <c r="S128" s="206"/>
      <c r="T128" s="206"/>
      <c r="U128" s="206"/>
      <c r="V128" s="206"/>
      <c r="W128" s="206"/>
      <c r="X128" s="43"/>
      <c r="Y128" s="43"/>
      <c r="Z128" s="43"/>
      <c r="AA128" s="43"/>
      <c r="AB128" s="43"/>
    </row>
    <row r="129" spans="1:28" ht="23.5">
      <c r="A129" s="51">
        <v>46</v>
      </c>
      <c r="B129" s="55" t="s">
        <v>37</v>
      </c>
      <c r="C129" s="51">
        <v>126</v>
      </c>
      <c r="D129" s="62" t="s">
        <v>142</v>
      </c>
      <c r="E129" s="62"/>
      <c r="F129" s="18"/>
      <c r="G129" s="73"/>
      <c r="H129" s="18"/>
      <c r="I129" s="40">
        <f t="shared" si="5"/>
        <v>0</v>
      </c>
      <c r="J129" s="25" t="str">
        <f t="shared" si="4"/>
        <v>OK</v>
      </c>
      <c r="K129" s="206"/>
      <c r="L129" s="206"/>
      <c r="M129" s="206"/>
      <c r="N129" s="206"/>
      <c r="O129" s="206"/>
      <c r="P129" s="206"/>
      <c r="Q129" s="206"/>
      <c r="R129" s="206"/>
      <c r="S129" s="206"/>
      <c r="T129" s="206"/>
      <c r="U129" s="206"/>
      <c r="V129" s="206"/>
      <c r="W129" s="206"/>
      <c r="X129" s="43"/>
      <c r="Y129" s="43"/>
      <c r="Z129" s="43"/>
      <c r="AA129" s="43"/>
      <c r="AB129" s="43"/>
    </row>
    <row r="130" spans="1:28" ht="29">
      <c r="A130" s="235">
        <v>47</v>
      </c>
      <c r="B130" s="223" t="s">
        <v>42</v>
      </c>
      <c r="C130" s="54">
        <v>127</v>
      </c>
      <c r="D130" s="61" t="s">
        <v>143</v>
      </c>
      <c r="E130" s="61" t="s">
        <v>226</v>
      </c>
      <c r="F130" s="46"/>
      <c r="G130" s="72">
        <v>3245.49</v>
      </c>
      <c r="H130" s="18"/>
      <c r="I130" s="40">
        <f t="shared" si="5"/>
        <v>0</v>
      </c>
      <c r="J130" s="25" t="str">
        <f t="shared" si="4"/>
        <v>OK</v>
      </c>
      <c r="K130" s="206"/>
      <c r="L130" s="206"/>
      <c r="M130" s="206"/>
      <c r="N130" s="206"/>
      <c r="O130" s="206"/>
      <c r="P130" s="206"/>
      <c r="Q130" s="206"/>
      <c r="R130" s="206"/>
      <c r="S130" s="206"/>
      <c r="T130" s="206"/>
      <c r="U130" s="206"/>
      <c r="V130" s="206"/>
      <c r="W130" s="206"/>
      <c r="X130" s="43"/>
      <c r="Y130" s="43"/>
      <c r="Z130" s="43"/>
      <c r="AA130" s="43"/>
      <c r="AB130" s="43"/>
    </row>
    <row r="131" spans="1:28" ht="29">
      <c r="A131" s="235"/>
      <c r="B131" s="224"/>
      <c r="C131" s="54">
        <v>128</v>
      </c>
      <c r="D131" s="61" t="s">
        <v>144</v>
      </c>
      <c r="E131" s="61" t="s">
        <v>227</v>
      </c>
      <c r="F131" s="46" t="s">
        <v>247</v>
      </c>
      <c r="G131" s="72">
        <v>1054.19</v>
      </c>
      <c r="H131" s="18"/>
      <c r="I131" s="40">
        <f t="shared" si="5"/>
        <v>0</v>
      </c>
      <c r="J131" s="25" t="str">
        <f t="shared" si="4"/>
        <v>OK</v>
      </c>
      <c r="K131" s="206"/>
      <c r="L131" s="206"/>
      <c r="M131" s="206"/>
      <c r="N131" s="206"/>
      <c r="O131" s="206"/>
      <c r="P131" s="206"/>
      <c r="Q131" s="206"/>
      <c r="R131" s="206"/>
      <c r="S131" s="206"/>
      <c r="T131" s="206"/>
      <c r="U131" s="206"/>
      <c r="V131" s="206"/>
      <c r="W131" s="206"/>
      <c r="X131" s="43"/>
      <c r="Y131" s="43"/>
      <c r="Z131" s="43"/>
      <c r="AA131" s="43"/>
      <c r="AB131" s="43"/>
    </row>
    <row r="132" spans="1:28" ht="58">
      <c r="A132" s="51">
        <v>48</v>
      </c>
      <c r="B132" s="55" t="s">
        <v>37</v>
      </c>
      <c r="C132" s="51">
        <v>129</v>
      </c>
      <c r="D132" s="62" t="s">
        <v>145</v>
      </c>
      <c r="E132" s="62"/>
      <c r="F132" s="18" t="s">
        <v>21</v>
      </c>
      <c r="G132" s="73"/>
      <c r="H132" s="18"/>
      <c r="I132" s="40">
        <f t="shared" ref="I132:I163" si="6">H132-(SUM(K132:AB132))</f>
        <v>0</v>
      </c>
      <c r="J132" s="25" t="str">
        <f t="shared" si="4"/>
        <v>OK</v>
      </c>
      <c r="K132" s="206"/>
      <c r="L132" s="206"/>
      <c r="M132" s="206"/>
      <c r="N132" s="206"/>
      <c r="O132" s="206"/>
      <c r="P132" s="206"/>
      <c r="Q132" s="206"/>
      <c r="R132" s="206"/>
      <c r="S132" s="206"/>
      <c r="T132" s="206"/>
      <c r="U132" s="206"/>
      <c r="V132" s="206"/>
      <c r="W132" s="206"/>
      <c r="X132" s="43"/>
      <c r="Y132" s="43"/>
      <c r="Z132" s="43"/>
      <c r="AA132" s="43"/>
      <c r="AB132" s="43"/>
    </row>
    <row r="133" spans="1:28" s="126" customFormat="1">
      <c r="A133" s="212"/>
      <c r="B133" s="212"/>
      <c r="C133" s="212"/>
      <c r="D133" s="212"/>
      <c r="E133" s="212"/>
      <c r="F133" s="212"/>
      <c r="G133" s="33"/>
      <c r="H133" s="214">
        <f>SUM(H4:H132)</f>
        <v>910</v>
      </c>
      <c r="I133" s="214">
        <f>SUM(I4:I132)</f>
        <v>233</v>
      </c>
      <c r="J133" s="123"/>
      <c r="K133" s="213">
        <f>SUMPRODUCT($G$4:$G$132,K4:K132)</f>
        <v>2336.3999999999996</v>
      </c>
      <c r="L133" s="213">
        <f t="shared" ref="L133:W133" si="7">SUMPRODUCT($G$4:$G$132,L4:L132)</f>
        <v>2166.67</v>
      </c>
      <c r="M133" s="213">
        <f t="shared" si="7"/>
        <v>375.15000000000003</v>
      </c>
      <c r="N133" s="213">
        <f t="shared" si="7"/>
        <v>280</v>
      </c>
      <c r="O133" s="213">
        <f t="shared" si="7"/>
        <v>1533.6</v>
      </c>
      <c r="P133" s="213">
        <f t="shared" si="7"/>
        <v>2103.4</v>
      </c>
      <c r="Q133" s="215">
        <f t="shared" si="7"/>
        <v>382.64</v>
      </c>
      <c r="R133" s="213">
        <f t="shared" si="7"/>
        <v>232</v>
      </c>
      <c r="S133" s="213">
        <f t="shared" si="7"/>
        <v>822.03</v>
      </c>
      <c r="T133" s="213">
        <f t="shared" si="7"/>
        <v>660.3</v>
      </c>
      <c r="U133" s="213">
        <f t="shared" si="7"/>
        <v>1329.56</v>
      </c>
      <c r="V133" s="213">
        <f t="shared" si="7"/>
        <v>350</v>
      </c>
      <c r="W133" s="213">
        <f t="shared" si="7"/>
        <v>595.45000000000005</v>
      </c>
    </row>
  </sheetData>
  <autoFilter ref="A3:AC133" xr:uid="{2A1D9B62-7739-4DE5-B253-A49F743FF5BA}"/>
  <mergeCells count="82">
    <mergeCell ref="M1:M2"/>
    <mergeCell ref="Z1:Z2"/>
    <mergeCell ref="AA1:AA2"/>
    <mergeCell ref="AB1:AB2"/>
    <mergeCell ref="A2:J2"/>
    <mergeCell ref="O1:O2"/>
    <mergeCell ref="P1:P2"/>
    <mergeCell ref="Q1:Q2"/>
    <mergeCell ref="A4:A6"/>
    <mergeCell ref="B4:B6"/>
    <mergeCell ref="W1:W2"/>
    <mergeCell ref="X1:X2"/>
    <mergeCell ref="Y1:Y2"/>
    <mergeCell ref="A1:C1"/>
    <mergeCell ref="D1:G1"/>
    <mergeCell ref="H1:J1"/>
    <mergeCell ref="R1:R2"/>
    <mergeCell ref="S1:S2"/>
    <mergeCell ref="K1:K2"/>
    <mergeCell ref="L1:L2"/>
    <mergeCell ref="T1:T2"/>
    <mergeCell ref="U1:U2"/>
    <mergeCell ref="V1:V2"/>
    <mergeCell ref="N1:N2"/>
    <mergeCell ref="A9:A10"/>
    <mergeCell ref="B9:B10"/>
    <mergeCell ref="A11:A17"/>
    <mergeCell ref="B11:B17"/>
    <mergeCell ref="A19:A21"/>
    <mergeCell ref="B19:B21"/>
    <mergeCell ref="A22:A24"/>
    <mergeCell ref="B22:B24"/>
    <mergeCell ref="A25:A32"/>
    <mergeCell ref="B25:B32"/>
    <mergeCell ref="A34:A44"/>
    <mergeCell ref="B34:B44"/>
    <mergeCell ref="A45:A48"/>
    <mergeCell ref="B45:B48"/>
    <mergeCell ref="A49:A52"/>
    <mergeCell ref="B49:B52"/>
    <mergeCell ref="A53:A54"/>
    <mergeCell ref="B53:B54"/>
    <mergeCell ref="A55:A58"/>
    <mergeCell ref="B55:B58"/>
    <mergeCell ref="A59:A61"/>
    <mergeCell ref="B59:B61"/>
    <mergeCell ref="A62:A64"/>
    <mergeCell ref="B62:B64"/>
    <mergeCell ref="A66:A70"/>
    <mergeCell ref="B66:B70"/>
    <mergeCell ref="A71:A74"/>
    <mergeCell ref="B71:B74"/>
    <mergeCell ref="A76:A79"/>
    <mergeCell ref="B76:B79"/>
    <mergeCell ref="A83:A84"/>
    <mergeCell ref="B83:B84"/>
    <mergeCell ref="A85:A86"/>
    <mergeCell ref="B85:B86"/>
    <mergeCell ref="A87:A88"/>
    <mergeCell ref="B87:B88"/>
    <mergeCell ref="A89:A90"/>
    <mergeCell ref="B89:B90"/>
    <mergeCell ref="A91:A94"/>
    <mergeCell ref="B91:B94"/>
    <mergeCell ref="A97:A101"/>
    <mergeCell ref="B97:B101"/>
    <mergeCell ref="A102:A105"/>
    <mergeCell ref="B102:B105"/>
    <mergeCell ref="A106:A107"/>
    <mergeCell ref="B106:B107"/>
    <mergeCell ref="A108:A109"/>
    <mergeCell ref="B108:B109"/>
    <mergeCell ref="A121:A123"/>
    <mergeCell ref="B121:B123"/>
    <mergeCell ref="A130:A131"/>
    <mergeCell ref="B130:B131"/>
    <mergeCell ref="A110:A111"/>
    <mergeCell ref="B110:B111"/>
    <mergeCell ref="A112:A116"/>
    <mergeCell ref="B112:B116"/>
    <mergeCell ref="A117:A120"/>
    <mergeCell ref="B117:B120"/>
  </mergeCells>
  <conditionalFormatting sqref="X4:AB132 K132:W132 K4:U131">
    <cfRule type="cellIs" dxfId="17" priority="13" stopIfTrue="1" operator="greaterThan">
      <formula>0</formula>
    </cfRule>
    <cfRule type="cellIs" dxfId="16" priority="14" stopIfTrue="1" operator="greaterThan">
      <formula>0</formula>
    </cfRule>
    <cfRule type="cellIs" dxfId="15" priority="15" stopIfTrue="1" operator="greaterThan">
      <formula>0</formula>
    </cfRule>
  </conditionalFormatting>
  <conditionalFormatting sqref="V4:W131">
    <cfRule type="cellIs" dxfId="14" priority="4" stopIfTrue="1" operator="greaterThan">
      <formula>0</formula>
    </cfRule>
    <cfRule type="cellIs" dxfId="13" priority="5" stopIfTrue="1" operator="greaterThan">
      <formula>0</formula>
    </cfRule>
    <cfRule type="cellIs" dxfId="12" priority="6" stopIfTrue="1" operator="greaterThan">
      <formula>0</formula>
    </cfRule>
  </conditionalFormatting>
  <pageMargins left="0.511811024" right="0.511811024" top="0.78740157499999996" bottom="0.78740157499999996" header="0.31496062000000002" footer="0.31496062000000002"/>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001C1-2619-4392-85DF-B055CDC4B41A}">
  <sheetPr>
    <tabColor rgb="FF92D050"/>
  </sheetPr>
  <dimension ref="A1:AC133"/>
  <sheetViews>
    <sheetView topLeftCell="A117" zoomScale="90" zoomScaleNormal="90" workbookViewId="0">
      <selection activeCell="G141" sqref="G141"/>
    </sheetView>
  </sheetViews>
  <sheetFormatPr defaultColWidth="9.7265625" defaultRowHeight="14.5"/>
  <cols>
    <col min="1" max="1" width="7.1796875" style="31" customWidth="1"/>
    <col min="2" max="2" width="13.1796875" style="31" customWidth="1"/>
    <col min="3" max="3" width="11.1796875" style="26" customWidth="1"/>
    <col min="4" max="4" width="26.1796875" style="31" customWidth="1"/>
    <col min="5" max="5" width="19" style="31" customWidth="1"/>
    <col min="6" max="6" width="8.81640625" style="31" customWidth="1"/>
    <col min="7" max="7" width="24.7265625" style="33" customWidth="1"/>
    <col min="8" max="8" width="12.7265625" style="4" customWidth="1"/>
    <col min="9" max="9" width="13.26953125" style="27" customWidth="1"/>
    <col min="10" max="10" width="12.54296875" style="5" customWidth="1"/>
    <col min="11" max="11" width="13.81640625" style="6" customWidth="1"/>
    <col min="12" max="12" width="14" style="6" customWidth="1"/>
    <col min="13" max="13" width="14.81640625" style="6" customWidth="1"/>
    <col min="14" max="14" width="14.1796875" style="6" customWidth="1"/>
    <col min="15" max="15" width="15.26953125" style="6" customWidth="1"/>
    <col min="16" max="16" width="15.453125" style="6" customWidth="1"/>
    <col min="17" max="17" width="13.453125" style="6" customWidth="1"/>
    <col min="18" max="18" width="14" style="6" customWidth="1"/>
    <col min="19" max="19" width="13.54296875" style="6" customWidth="1"/>
    <col min="20" max="20" width="14.54296875" style="6" customWidth="1"/>
    <col min="21" max="21" width="14" style="6" customWidth="1"/>
    <col min="22" max="22" width="14.26953125" style="6" customWidth="1"/>
    <col min="23" max="25" width="14" style="2" customWidth="1"/>
    <col min="26" max="26" width="15.453125" style="2" customWidth="1"/>
    <col min="27" max="27" width="14.7265625" style="2" customWidth="1"/>
    <col min="28" max="28" width="13.7265625" style="2" customWidth="1"/>
    <col min="29" max="29" width="14" style="2" customWidth="1"/>
    <col min="30" max="16384" width="9.7265625" style="2"/>
  </cols>
  <sheetData>
    <row r="1" spans="1:29" ht="31.75" customHeight="1">
      <c r="A1" s="249" t="s">
        <v>22</v>
      </c>
      <c r="B1" s="249"/>
      <c r="C1" s="249"/>
      <c r="D1" s="249" t="s">
        <v>23</v>
      </c>
      <c r="E1" s="249"/>
      <c r="F1" s="249"/>
      <c r="G1" s="249"/>
      <c r="H1" s="249" t="s">
        <v>24</v>
      </c>
      <c r="I1" s="249"/>
      <c r="J1" s="249"/>
      <c r="K1" s="222" t="s">
        <v>256</v>
      </c>
      <c r="L1" s="222" t="s">
        <v>257</v>
      </c>
      <c r="M1" s="222" t="s">
        <v>258</v>
      </c>
      <c r="N1" s="222" t="s">
        <v>259</v>
      </c>
      <c r="O1" s="222" t="s">
        <v>260</v>
      </c>
      <c r="P1" s="222" t="s">
        <v>261</v>
      </c>
      <c r="Q1" s="222" t="s">
        <v>262</v>
      </c>
      <c r="R1" s="222" t="s">
        <v>263</v>
      </c>
      <c r="S1" s="222" t="s">
        <v>264</v>
      </c>
      <c r="T1" s="222" t="s">
        <v>265</v>
      </c>
      <c r="U1" s="222" t="s">
        <v>266</v>
      </c>
      <c r="V1" s="222" t="s">
        <v>267</v>
      </c>
      <c r="W1" s="222" t="s">
        <v>268</v>
      </c>
      <c r="X1" s="222" t="s">
        <v>269</v>
      </c>
      <c r="Y1" s="222" t="s">
        <v>270</v>
      </c>
      <c r="Z1" s="222" t="s">
        <v>271</v>
      </c>
      <c r="AA1" s="222" t="s">
        <v>272</v>
      </c>
      <c r="AB1" s="222" t="s">
        <v>273</v>
      </c>
      <c r="AC1" s="222" t="s">
        <v>274</v>
      </c>
    </row>
    <row r="2" spans="1:29" ht="24" customHeight="1">
      <c r="A2" s="249" t="s">
        <v>16</v>
      </c>
      <c r="B2" s="249"/>
      <c r="C2" s="249"/>
      <c r="D2" s="249"/>
      <c r="E2" s="249"/>
      <c r="F2" s="249"/>
      <c r="G2" s="249"/>
      <c r="H2" s="249"/>
      <c r="I2" s="249"/>
      <c r="J2" s="249"/>
      <c r="K2" s="222"/>
      <c r="L2" s="222"/>
      <c r="M2" s="222"/>
      <c r="N2" s="222"/>
      <c r="O2" s="222"/>
      <c r="P2" s="222"/>
      <c r="Q2" s="222"/>
      <c r="R2" s="222"/>
      <c r="S2" s="222"/>
      <c r="T2" s="222"/>
      <c r="U2" s="222"/>
      <c r="V2" s="222"/>
      <c r="W2" s="222"/>
      <c r="X2" s="222"/>
      <c r="Y2" s="222"/>
      <c r="Z2" s="222"/>
      <c r="AA2" s="222"/>
      <c r="AB2" s="222"/>
      <c r="AC2" s="222"/>
    </row>
    <row r="3" spans="1:29" s="3" customFormat="1" ht="47.25" customHeight="1">
      <c r="A3" s="36" t="s">
        <v>25</v>
      </c>
      <c r="B3" s="39" t="s">
        <v>18</v>
      </c>
      <c r="C3" s="36" t="s">
        <v>4</v>
      </c>
      <c r="D3" s="39" t="s">
        <v>146</v>
      </c>
      <c r="E3" s="37" t="s">
        <v>19</v>
      </c>
      <c r="F3" s="36" t="s">
        <v>5</v>
      </c>
      <c r="G3" s="32" t="s">
        <v>2</v>
      </c>
      <c r="H3" s="21" t="s">
        <v>7</v>
      </c>
      <c r="I3" s="22" t="s">
        <v>0</v>
      </c>
      <c r="J3" s="19" t="s">
        <v>3</v>
      </c>
      <c r="K3" s="86">
        <v>45219</v>
      </c>
      <c r="L3" s="86">
        <v>45219</v>
      </c>
      <c r="M3" s="86">
        <v>45219</v>
      </c>
      <c r="N3" s="86">
        <v>45219</v>
      </c>
      <c r="O3" s="86">
        <v>45219</v>
      </c>
      <c r="P3" s="86">
        <v>45219</v>
      </c>
      <c r="Q3" s="86">
        <v>45246</v>
      </c>
      <c r="R3" s="86">
        <v>45253</v>
      </c>
      <c r="S3" s="86">
        <v>45253</v>
      </c>
      <c r="T3" s="86">
        <v>45253</v>
      </c>
      <c r="U3" s="86">
        <v>45253</v>
      </c>
      <c r="V3" s="86">
        <v>45253</v>
      </c>
      <c r="W3" s="86">
        <v>45253</v>
      </c>
      <c r="X3" s="86">
        <v>45253</v>
      </c>
      <c r="Y3" s="86">
        <v>45253</v>
      </c>
      <c r="Z3" s="86">
        <v>45253</v>
      </c>
      <c r="AA3" s="86">
        <v>45253</v>
      </c>
      <c r="AB3" s="86">
        <v>45253</v>
      </c>
      <c r="AC3" s="86">
        <v>45253</v>
      </c>
    </row>
    <row r="4" spans="1:29" ht="50.15" customHeight="1">
      <c r="A4" s="237">
        <v>1</v>
      </c>
      <c r="B4" s="223" t="s">
        <v>26</v>
      </c>
      <c r="C4" s="54">
        <v>1</v>
      </c>
      <c r="D4" s="61" t="s">
        <v>43</v>
      </c>
      <c r="E4" s="46" t="s">
        <v>147</v>
      </c>
      <c r="F4" s="46" t="s">
        <v>17</v>
      </c>
      <c r="G4" s="72">
        <v>62.41</v>
      </c>
      <c r="H4" s="18"/>
      <c r="I4" s="40">
        <f>H4-(SUM(K4:AB4))</f>
        <v>0</v>
      </c>
      <c r="J4" s="25" t="str">
        <f>IF(I4&lt;0,"ATENÇÃO","OK")</f>
        <v>OK</v>
      </c>
      <c r="K4" s="79"/>
      <c r="L4" s="79"/>
      <c r="M4" s="79"/>
      <c r="N4" s="79"/>
      <c r="O4" s="79"/>
      <c r="P4" s="79"/>
      <c r="Q4" s="79"/>
      <c r="R4" s="79"/>
      <c r="S4" s="79"/>
      <c r="T4" s="79"/>
      <c r="U4" s="79"/>
      <c r="V4" s="79"/>
      <c r="W4" s="79"/>
      <c r="X4" s="79"/>
      <c r="Y4" s="79"/>
      <c r="Z4" s="79"/>
      <c r="AA4" s="79"/>
      <c r="AB4" s="79"/>
      <c r="AC4" s="79"/>
    </row>
    <row r="5" spans="1:29" ht="27" customHeight="1">
      <c r="A5" s="237"/>
      <c r="B5" s="228"/>
      <c r="C5" s="54">
        <v>2</v>
      </c>
      <c r="D5" s="61" t="s">
        <v>44</v>
      </c>
      <c r="E5" s="46" t="s">
        <v>148</v>
      </c>
      <c r="F5" s="46" t="s">
        <v>17</v>
      </c>
      <c r="G5" s="72">
        <v>58.41</v>
      </c>
      <c r="H5" s="18">
        <f>0+4+6+5</f>
        <v>15</v>
      </c>
      <c r="I5" s="40">
        <f t="shared" ref="I5:I68" si="0">H5-(SUM(K5:AB5))</f>
        <v>5</v>
      </c>
      <c r="J5" s="25" t="str">
        <f t="shared" ref="J5:J68" si="1">IF(I5&lt;0,"ATENÇÃO","OK")</f>
        <v>OK</v>
      </c>
      <c r="K5" s="79"/>
      <c r="L5" s="79"/>
      <c r="M5" s="79"/>
      <c r="N5" s="79"/>
      <c r="O5" s="79"/>
      <c r="P5" s="79"/>
      <c r="Q5" s="79"/>
      <c r="R5" s="79"/>
      <c r="S5" s="79"/>
      <c r="T5" s="79"/>
      <c r="U5" s="79"/>
      <c r="V5" s="79"/>
      <c r="W5" s="79"/>
      <c r="X5" s="79">
        <v>10</v>
      </c>
      <c r="Y5" s="79"/>
      <c r="Z5" s="79"/>
      <c r="AA5" s="79"/>
      <c r="AB5" s="79"/>
      <c r="AC5" s="79"/>
    </row>
    <row r="6" spans="1:29" ht="50.15" customHeight="1">
      <c r="A6" s="237"/>
      <c r="B6" s="224"/>
      <c r="C6" s="54">
        <v>3</v>
      </c>
      <c r="D6" s="61" t="s">
        <v>45</v>
      </c>
      <c r="E6" s="68" t="s">
        <v>149</v>
      </c>
      <c r="F6" s="46" t="s">
        <v>17</v>
      </c>
      <c r="G6" s="72">
        <v>181.86</v>
      </c>
      <c r="H6" s="18"/>
      <c r="I6" s="40">
        <f t="shared" si="0"/>
        <v>0</v>
      </c>
      <c r="J6" s="25" t="str">
        <f t="shared" si="1"/>
        <v>OK</v>
      </c>
      <c r="K6" s="79"/>
      <c r="L6" s="79"/>
      <c r="M6" s="79"/>
      <c r="N6" s="79"/>
      <c r="O6" s="79"/>
      <c r="P6" s="79"/>
      <c r="Q6" s="79"/>
      <c r="R6" s="79"/>
      <c r="S6" s="79"/>
      <c r="T6" s="79"/>
      <c r="U6" s="79"/>
      <c r="V6" s="79"/>
      <c r="W6" s="79"/>
      <c r="X6" s="79"/>
      <c r="Y6" s="79"/>
      <c r="Z6" s="79"/>
      <c r="AA6" s="79"/>
      <c r="AB6" s="79"/>
      <c r="AC6" s="79"/>
    </row>
    <row r="7" spans="1:29" ht="50.15" customHeight="1">
      <c r="A7" s="48">
        <v>2</v>
      </c>
      <c r="B7" s="55" t="s">
        <v>27</v>
      </c>
      <c r="C7" s="51">
        <v>4</v>
      </c>
      <c r="D7" s="62" t="s">
        <v>46</v>
      </c>
      <c r="E7" s="18"/>
      <c r="F7" s="18" t="s">
        <v>17</v>
      </c>
      <c r="G7" s="73"/>
      <c r="H7" s="18"/>
      <c r="I7" s="40">
        <f t="shared" si="0"/>
        <v>0</v>
      </c>
      <c r="J7" s="25" t="str">
        <f t="shared" si="1"/>
        <v>OK</v>
      </c>
      <c r="K7" s="79"/>
      <c r="L7" s="79"/>
      <c r="M7" s="79"/>
      <c r="N7" s="79"/>
      <c r="O7" s="79"/>
      <c r="P7" s="79"/>
      <c r="Q7" s="79"/>
      <c r="R7" s="79"/>
      <c r="S7" s="79"/>
      <c r="T7" s="79"/>
      <c r="U7" s="79"/>
      <c r="V7" s="79"/>
      <c r="W7" s="79"/>
      <c r="X7" s="79"/>
      <c r="Y7" s="79"/>
      <c r="Z7" s="79"/>
      <c r="AA7" s="79"/>
      <c r="AB7" s="79"/>
      <c r="AC7" s="79"/>
    </row>
    <row r="8" spans="1:29" ht="50.15" customHeight="1">
      <c r="A8" s="49">
        <v>3</v>
      </c>
      <c r="B8" s="56" t="s">
        <v>28</v>
      </c>
      <c r="C8" s="54">
        <v>5</v>
      </c>
      <c r="D8" s="61" t="s">
        <v>47</v>
      </c>
      <c r="E8" s="46" t="s">
        <v>150</v>
      </c>
      <c r="F8" s="46" t="s">
        <v>17</v>
      </c>
      <c r="G8" s="72">
        <v>30.46</v>
      </c>
      <c r="H8" s="18">
        <v>15</v>
      </c>
      <c r="I8" s="40">
        <f t="shared" si="0"/>
        <v>0</v>
      </c>
      <c r="J8" s="25" t="str">
        <f t="shared" si="1"/>
        <v>OK</v>
      </c>
      <c r="K8" s="79"/>
      <c r="L8" s="79"/>
      <c r="M8" s="79"/>
      <c r="N8" s="79"/>
      <c r="O8" s="79"/>
      <c r="P8" s="79"/>
      <c r="Q8" s="79"/>
      <c r="R8" s="79"/>
      <c r="S8" s="79"/>
      <c r="T8" s="79">
        <v>15</v>
      </c>
      <c r="U8" s="79"/>
      <c r="V8" s="79"/>
      <c r="W8" s="79"/>
      <c r="X8" s="79"/>
      <c r="Y8" s="79"/>
      <c r="Z8" s="79"/>
      <c r="AA8" s="79"/>
      <c r="AB8" s="79"/>
      <c r="AC8" s="79"/>
    </row>
    <row r="9" spans="1:29" ht="50.15" customHeight="1">
      <c r="A9" s="238">
        <v>4</v>
      </c>
      <c r="B9" s="229" t="s">
        <v>27</v>
      </c>
      <c r="C9" s="51">
        <v>6</v>
      </c>
      <c r="D9" s="62" t="s">
        <v>48</v>
      </c>
      <c r="E9" s="18" t="s">
        <v>151</v>
      </c>
      <c r="F9" s="18" t="s">
        <v>228</v>
      </c>
      <c r="G9" s="73"/>
      <c r="H9" s="18">
        <v>5</v>
      </c>
      <c r="I9" s="40">
        <f t="shared" si="0"/>
        <v>5</v>
      </c>
      <c r="J9" s="25" t="str">
        <f t="shared" si="1"/>
        <v>OK</v>
      </c>
      <c r="K9" s="79"/>
      <c r="L9" s="79"/>
      <c r="M9" s="79"/>
      <c r="N9" s="79"/>
      <c r="O9" s="79"/>
      <c r="P9" s="79"/>
      <c r="Q9" s="79"/>
      <c r="R9" s="79"/>
      <c r="S9" s="79"/>
      <c r="T9" s="79"/>
      <c r="U9" s="79"/>
      <c r="V9" s="79"/>
      <c r="W9" s="79"/>
      <c r="X9" s="79"/>
      <c r="Y9" s="79"/>
      <c r="Z9" s="79"/>
      <c r="AA9" s="79"/>
      <c r="AB9" s="79"/>
      <c r="AC9" s="79"/>
    </row>
    <row r="10" spans="1:29" ht="50.15" customHeight="1">
      <c r="A10" s="238"/>
      <c r="B10" s="230"/>
      <c r="C10" s="51">
        <v>7</v>
      </c>
      <c r="D10" s="62" t="s">
        <v>48</v>
      </c>
      <c r="E10" s="18" t="s">
        <v>151</v>
      </c>
      <c r="F10" s="18" t="s">
        <v>229</v>
      </c>
      <c r="G10" s="73"/>
      <c r="H10" s="18"/>
      <c r="I10" s="40">
        <f t="shared" si="0"/>
        <v>0</v>
      </c>
      <c r="J10" s="25" t="str">
        <f t="shared" si="1"/>
        <v>OK</v>
      </c>
      <c r="K10" s="79"/>
      <c r="L10" s="79"/>
      <c r="M10" s="79"/>
      <c r="N10" s="79"/>
      <c r="O10" s="79"/>
      <c r="P10" s="79"/>
      <c r="Q10" s="79"/>
      <c r="R10" s="79"/>
      <c r="S10" s="79"/>
      <c r="T10" s="79"/>
      <c r="U10" s="79"/>
      <c r="V10" s="79"/>
      <c r="W10" s="79"/>
      <c r="X10" s="79"/>
      <c r="Y10" s="79"/>
      <c r="Z10" s="79"/>
      <c r="AA10" s="79"/>
      <c r="AB10" s="79"/>
      <c r="AC10" s="79"/>
    </row>
    <row r="11" spans="1:29" ht="50.15" customHeight="1">
      <c r="A11" s="237">
        <v>5</v>
      </c>
      <c r="B11" s="223" t="s">
        <v>29</v>
      </c>
      <c r="C11" s="54">
        <v>8</v>
      </c>
      <c r="D11" s="61" t="s">
        <v>49</v>
      </c>
      <c r="E11" s="46" t="s">
        <v>152</v>
      </c>
      <c r="F11" s="46" t="s">
        <v>17</v>
      </c>
      <c r="G11" s="72">
        <v>4</v>
      </c>
      <c r="H11" s="18">
        <v>10</v>
      </c>
      <c r="I11" s="40">
        <f t="shared" si="0"/>
        <v>1</v>
      </c>
      <c r="J11" s="25" t="str">
        <f t="shared" si="1"/>
        <v>OK</v>
      </c>
      <c r="K11" s="79">
        <v>5</v>
      </c>
      <c r="L11" s="79"/>
      <c r="M11" s="79"/>
      <c r="N11" s="79"/>
      <c r="O11" s="79"/>
      <c r="P11" s="79"/>
      <c r="Q11" s="79"/>
      <c r="R11" s="79"/>
      <c r="S11" s="79"/>
      <c r="T11" s="79"/>
      <c r="U11" s="79"/>
      <c r="V11" s="79"/>
      <c r="W11" s="79"/>
      <c r="X11" s="79"/>
      <c r="Y11" s="79">
        <v>4</v>
      </c>
      <c r="Z11" s="79"/>
      <c r="AA11" s="79"/>
      <c r="AB11" s="79"/>
      <c r="AC11" s="79"/>
    </row>
    <row r="12" spans="1:29" ht="50.15" customHeight="1">
      <c r="A12" s="237"/>
      <c r="B12" s="228"/>
      <c r="C12" s="54">
        <v>9</v>
      </c>
      <c r="D12" s="61" t="s">
        <v>49</v>
      </c>
      <c r="E12" s="46" t="s">
        <v>152</v>
      </c>
      <c r="F12" s="46" t="s">
        <v>17</v>
      </c>
      <c r="G12" s="72">
        <v>4</v>
      </c>
      <c r="H12" s="18"/>
      <c r="I12" s="40">
        <f t="shared" si="0"/>
        <v>0</v>
      </c>
      <c r="J12" s="25" t="str">
        <f t="shared" si="1"/>
        <v>OK</v>
      </c>
      <c r="K12" s="79"/>
      <c r="L12" s="79"/>
      <c r="M12" s="79"/>
      <c r="N12" s="79"/>
      <c r="O12" s="79"/>
      <c r="P12" s="79"/>
      <c r="Q12" s="79"/>
      <c r="R12" s="79"/>
      <c r="S12" s="79"/>
      <c r="T12" s="79"/>
      <c r="U12" s="79"/>
      <c r="V12" s="79"/>
      <c r="W12" s="79"/>
      <c r="X12" s="79"/>
      <c r="Y12" s="79"/>
      <c r="Z12" s="79"/>
      <c r="AA12" s="79"/>
      <c r="AB12" s="79"/>
      <c r="AC12" s="79"/>
    </row>
    <row r="13" spans="1:29" ht="34.5" customHeight="1">
      <c r="A13" s="237"/>
      <c r="B13" s="228"/>
      <c r="C13" s="54">
        <v>10</v>
      </c>
      <c r="D13" s="61" t="s">
        <v>49</v>
      </c>
      <c r="E13" s="46" t="s">
        <v>152</v>
      </c>
      <c r="F13" s="46" t="s">
        <v>17</v>
      </c>
      <c r="G13" s="72">
        <v>4</v>
      </c>
      <c r="H13" s="18"/>
      <c r="I13" s="40">
        <f t="shared" si="0"/>
        <v>0</v>
      </c>
      <c r="J13" s="25" t="str">
        <f t="shared" si="1"/>
        <v>OK</v>
      </c>
      <c r="K13" s="79"/>
      <c r="L13" s="79"/>
      <c r="M13" s="79"/>
      <c r="N13" s="79"/>
      <c r="O13" s="79"/>
      <c r="P13" s="79"/>
      <c r="Q13" s="79"/>
      <c r="R13" s="79"/>
      <c r="S13" s="79"/>
      <c r="T13" s="79"/>
      <c r="U13" s="79"/>
      <c r="V13" s="79"/>
      <c r="W13" s="79"/>
      <c r="X13" s="79"/>
      <c r="Y13" s="79"/>
      <c r="Z13" s="79"/>
      <c r="AA13" s="79"/>
      <c r="AB13" s="79"/>
      <c r="AC13" s="79"/>
    </row>
    <row r="14" spans="1:29" ht="39.75" customHeight="1">
      <c r="A14" s="237"/>
      <c r="B14" s="228"/>
      <c r="C14" s="54">
        <v>11</v>
      </c>
      <c r="D14" s="61" t="s">
        <v>49</v>
      </c>
      <c r="E14" s="46" t="s">
        <v>152</v>
      </c>
      <c r="F14" s="46" t="s">
        <v>17</v>
      </c>
      <c r="G14" s="72">
        <v>6</v>
      </c>
      <c r="H14" s="18"/>
      <c r="I14" s="40">
        <f t="shared" si="0"/>
        <v>0</v>
      </c>
      <c r="J14" s="25" t="str">
        <f t="shared" si="1"/>
        <v>OK</v>
      </c>
      <c r="K14" s="79"/>
      <c r="L14" s="79"/>
      <c r="M14" s="79"/>
      <c r="N14" s="79"/>
      <c r="O14" s="79"/>
      <c r="P14" s="79"/>
      <c r="Q14" s="79"/>
      <c r="R14" s="79"/>
      <c r="S14" s="79"/>
      <c r="T14" s="79"/>
      <c r="U14" s="79"/>
      <c r="V14" s="79"/>
      <c r="W14" s="79"/>
      <c r="X14" s="79"/>
      <c r="Y14" s="79"/>
      <c r="Z14" s="79"/>
      <c r="AA14" s="79"/>
      <c r="AB14" s="79"/>
      <c r="AC14" s="79"/>
    </row>
    <row r="15" spans="1:29" ht="50.15" customHeight="1">
      <c r="A15" s="237"/>
      <c r="B15" s="228"/>
      <c r="C15" s="54">
        <v>12</v>
      </c>
      <c r="D15" s="46" t="s">
        <v>50</v>
      </c>
      <c r="E15" s="46" t="s">
        <v>153</v>
      </c>
      <c r="F15" s="46" t="s">
        <v>17</v>
      </c>
      <c r="G15" s="72">
        <v>8</v>
      </c>
      <c r="H15" s="18">
        <f>35+2+12+6</f>
        <v>55</v>
      </c>
      <c r="I15" s="40">
        <f t="shared" si="0"/>
        <v>0</v>
      </c>
      <c r="J15" s="25" t="str">
        <f t="shared" si="1"/>
        <v>OK</v>
      </c>
      <c r="K15" s="79">
        <v>10</v>
      </c>
      <c r="L15" s="79"/>
      <c r="M15" s="79"/>
      <c r="N15" s="79"/>
      <c r="O15" s="79"/>
      <c r="P15" s="79"/>
      <c r="Q15" s="79">
        <v>20</v>
      </c>
      <c r="R15" s="79"/>
      <c r="S15" s="79"/>
      <c r="T15" s="79"/>
      <c r="U15" s="79"/>
      <c r="V15" s="79"/>
      <c r="W15" s="79"/>
      <c r="X15" s="79"/>
      <c r="Y15" s="79">
        <v>25</v>
      </c>
      <c r="Z15" s="79"/>
      <c r="AA15" s="79"/>
      <c r="AB15" s="79"/>
      <c r="AC15" s="79"/>
    </row>
    <row r="16" spans="1:29" ht="50.15" customHeight="1">
      <c r="A16" s="237"/>
      <c r="B16" s="228"/>
      <c r="C16" s="54">
        <v>13</v>
      </c>
      <c r="D16" s="46" t="s">
        <v>50</v>
      </c>
      <c r="E16" s="46" t="s">
        <v>153</v>
      </c>
      <c r="F16" s="46" t="s">
        <v>17</v>
      </c>
      <c r="G16" s="72">
        <v>8</v>
      </c>
      <c r="H16" s="18"/>
      <c r="I16" s="40">
        <f t="shared" si="0"/>
        <v>0</v>
      </c>
      <c r="J16" s="25" t="str">
        <f t="shared" si="1"/>
        <v>OK</v>
      </c>
      <c r="K16" s="79"/>
      <c r="L16" s="79"/>
      <c r="M16" s="79"/>
      <c r="N16" s="79"/>
      <c r="O16" s="79"/>
      <c r="P16" s="79"/>
      <c r="Q16" s="79"/>
      <c r="R16" s="79"/>
      <c r="S16" s="79"/>
      <c r="T16" s="79"/>
      <c r="U16" s="79"/>
      <c r="V16" s="79"/>
      <c r="W16" s="79"/>
      <c r="X16" s="79"/>
      <c r="Y16" s="79"/>
      <c r="Z16" s="79"/>
      <c r="AA16" s="79"/>
      <c r="AB16" s="79"/>
      <c r="AC16" s="79"/>
    </row>
    <row r="17" spans="1:29" ht="50.15" customHeight="1">
      <c r="A17" s="237"/>
      <c r="B17" s="224"/>
      <c r="C17" s="54">
        <v>14</v>
      </c>
      <c r="D17" s="46" t="s">
        <v>51</v>
      </c>
      <c r="E17" s="46" t="s">
        <v>154</v>
      </c>
      <c r="F17" s="46" t="s">
        <v>17</v>
      </c>
      <c r="G17" s="72">
        <v>14</v>
      </c>
      <c r="H17" s="18"/>
      <c r="I17" s="40">
        <f t="shared" si="0"/>
        <v>0</v>
      </c>
      <c r="J17" s="25" t="str">
        <f t="shared" si="1"/>
        <v>OK</v>
      </c>
      <c r="K17" s="79"/>
      <c r="L17" s="79"/>
      <c r="M17" s="79"/>
      <c r="N17" s="79"/>
      <c r="O17" s="79"/>
      <c r="P17" s="79"/>
      <c r="Q17" s="79"/>
      <c r="R17" s="79"/>
      <c r="S17" s="79"/>
      <c r="T17" s="79"/>
      <c r="U17" s="79"/>
      <c r="V17" s="79"/>
      <c r="W17" s="79"/>
      <c r="X17" s="79"/>
      <c r="Y17" s="79"/>
      <c r="Z17" s="79"/>
      <c r="AA17" s="79"/>
      <c r="AB17" s="79"/>
      <c r="AC17" s="79"/>
    </row>
    <row r="18" spans="1:29" ht="43.5">
      <c r="A18" s="48">
        <v>6</v>
      </c>
      <c r="B18" s="57" t="s">
        <v>27</v>
      </c>
      <c r="C18" s="51">
        <v>15</v>
      </c>
      <c r="D18" s="62" t="s">
        <v>52</v>
      </c>
      <c r="E18" s="69"/>
      <c r="F18" s="18" t="s">
        <v>17</v>
      </c>
      <c r="G18" s="73"/>
      <c r="H18" s="18"/>
      <c r="I18" s="40">
        <f t="shared" si="0"/>
        <v>0</v>
      </c>
      <c r="J18" s="25" t="str">
        <f t="shared" si="1"/>
        <v>OK</v>
      </c>
      <c r="K18" s="79"/>
      <c r="L18" s="79"/>
      <c r="M18" s="79"/>
      <c r="N18" s="79"/>
      <c r="O18" s="79"/>
      <c r="P18" s="79"/>
      <c r="Q18" s="79"/>
      <c r="R18" s="79"/>
      <c r="S18" s="79"/>
      <c r="T18" s="79"/>
      <c r="U18" s="79"/>
      <c r="V18" s="79"/>
      <c r="W18" s="79"/>
      <c r="X18" s="79"/>
      <c r="Y18" s="79"/>
      <c r="Z18" s="79"/>
      <c r="AA18" s="79"/>
      <c r="AB18" s="79"/>
      <c r="AC18" s="79"/>
    </row>
    <row r="19" spans="1:29" ht="50.15" customHeight="1">
      <c r="A19" s="237">
        <v>7</v>
      </c>
      <c r="B19" s="223" t="s">
        <v>26</v>
      </c>
      <c r="C19" s="54">
        <v>16</v>
      </c>
      <c r="D19" s="46" t="s">
        <v>53</v>
      </c>
      <c r="E19" s="46" t="s">
        <v>155</v>
      </c>
      <c r="F19" s="46" t="s">
        <v>17</v>
      </c>
      <c r="G19" s="72">
        <v>30.24</v>
      </c>
      <c r="H19" s="18"/>
      <c r="I19" s="40">
        <f t="shared" si="0"/>
        <v>0</v>
      </c>
      <c r="J19" s="25" t="str">
        <f t="shared" si="1"/>
        <v>OK</v>
      </c>
      <c r="K19" s="79"/>
      <c r="L19" s="79"/>
      <c r="M19" s="79"/>
      <c r="N19" s="79"/>
      <c r="O19" s="79"/>
      <c r="P19" s="79"/>
      <c r="Q19" s="79"/>
      <c r="R19" s="79"/>
      <c r="S19" s="79"/>
      <c r="T19" s="79"/>
      <c r="U19" s="79"/>
      <c r="V19" s="79"/>
      <c r="W19" s="79"/>
      <c r="X19" s="79"/>
      <c r="Y19" s="79"/>
      <c r="Z19" s="79"/>
      <c r="AA19" s="79"/>
      <c r="AB19" s="79"/>
      <c r="AC19" s="79"/>
    </row>
    <row r="20" spans="1:29" ht="50.15" customHeight="1">
      <c r="A20" s="237"/>
      <c r="B20" s="228"/>
      <c r="C20" s="54">
        <v>17</v>
      </c>
      <c r="D20" s="61" t="s">
        <v>54</v>
      </c>
      <c r="E20" s="46" t="s">
        <v>156</v>
      </c>
      <c r="F20" s="46" t="s">
        <v>17</v>
      </c>
      <c r="G20" s="72">
        <v>88.38</v>
      </c>
      <c r="H20" s="18"/>
      <c r="I20" s="40">
        <f t="shared" si="0"/>
        <v>0</v>
      </c>
      <c r="J20" s="25" t="str">
        <f t="shared" si="1"/>
        <v>OK</v>
      </c>
      <c r="K20" s="79"/>
      <c r="L20" s="79"/>
      <c r="M20" s="79"/>
      <c r="N20" s="79"/>
      <c r="O20" s="79"/>
      <c r="P20" s="79"/>
      <c r="Q20" s="79"/>
      <c r="R20" s="79"/>
      <c r="S20" s="79"/>
      <c r="T20" s="79"/>
      <c r="U20" s="79"/>
      <c r="V20" s="79"/>
      <c r="W20" s="79"/>
      <c r="X20" s="79"/>
      <c r="Y20" s="79"/>
      <c r="Z20" s="79"/>
      <c r="AA20" s="79"/>
      <c r="AB20" s="79"/>
      <c r="AC20" s="79"/>
    </row>
    <row r="21" spans="1:29" ht="50.15" customHeight="1">
      <c r="A21" s="237"/>
      <c r="B21" s="224"/>
      <c r="C21" s="54">
        <v>18</v>
      </c>
      <c r="D21" s="61" t="s">
        <v>55</v>
      </c>
      <c r="E21" s="68" t="s">
        <v>157</v>
      </c>
      <c r="F21" s="46" t="s">
        <v>17</v>
      </c>
      <c r="G21" s="72">
        <v>159.52000000000001</v>
      </c>
      <c r="H21" s="18">
        <v>1</v>
      </c>
      <c r="I21" s="40">
        <f t="shared" si="0"/>
        <v>1</v>
      </c>
      <c r="J21" s="25" t="str">
        <f t="shared" si="1"/>
        <v>OK</v>
      </c>
      <c r="K21" s="79"/>
      <c r="L21" s="79"/>
      <c r="M21" s="79"/>
      <c r="N21" s="79"/>
      <c r="O21" s="79"/>
      <c r="P21" s="79"/>
      <c r="Q21" s="79"/>
      <c r="R21" s="79"/>
      <c r="S21" s="79"/>
      <c r="T21" s="79"/>
      <c r="U21" s="79"/>
      <c r="V21" s="79"/>
      <c r="W21" s="79"/>
      <c r="X21" s="79"/>
      <c r="Y21" s="79"/>
      <c r="Z21" s="79"/>
      <c r="AA21" s="79"/>
      <c r="AB21" s="79"/>
      <c r="AC21" s="79"/>
    </row>
    <row r="22" spans="1:29" ht="56.25" customHeight="1">
      <c r="A22" s="239">
        <v>8</v>
      </c>
      <c r="B22" s="225" t="s">
        <v>30</v>
      </c>
      <c r="C22" s="53">
        <v>19</v>
      </c>
      <c r="D22" s="35" t="s">
        <v>56</v>
      </c>
      <c r="E22" s="47" t="s">
        <v>158</v>
      </c>
      <c r="F22" s="63" t="s">
        <v>17</v>
      </c>
      <c r="G22" s="74">
        <v>32.39</v>
      </c>
      <c r="H22" s="18">
        <v>12</v>
      </c>
      <c r="I22" s="40">
        <f t="shared" si="0"/>
        <v>4</v>
      </c>
      <c r="J22" s="25" t="str">
        <f t="shared" si="1"/>
        <v>OK</v>
      </c>
      <c r="K22" s="79"/>
      <c r="L22" s="79">
        <v>8</v>
      </c>
      <c r="M22" s="79"/>
      <c r="N22" s="79"/>
      <c r="O22" s="79"/>
      <c r="P22" s="79"/>
      <c r="Q22" s="79"/>
      <c r="R22" s="79"/>
      <c r="S22" s="79"/>
      <c r="T22" s="79"/>
      <c r="U22" s="79"/>
      <c r="V22" s="79"/>
      <c r="W22" s="79"/>
      <c r="X22" s="79"/>
      <c r="Y22" s="79"/>
      <c r="Z22" s="79"/>
      <c r="AA22" s="79"/>
      <c r="AB22" s="79"/>
      <c r="AC22" s="79"/>
    </row>
    <row r="23" spans="1:29" ht="50.15" customHeight="1">
      <c r="A23" s="239"/>
      <c r="B23" s="226"/>
      <c r="C23" s="53">
        <v>20</v>
      </c>
      <c r="D23" s="35" t="s">
        <v>57</v>
      </c>
      <c r="E23" s="47" t="s">
        <v>159</v>
      </c>
      <c r="F23" s="47" t="s">
        <v>230</v>
      </c>
      <c r="G23" s="74">
        <v>199.81</v>
      </c>
      <c r="H23" s="18"/>
      <c r="I23" s="40">
        <f t="shared" si="0"/>
        <v>0</v>
      </c>
      <c r="J23" s="25" t="str">
        <f t="shared" si="1"/>
        <v>OK</v>
      </c>
      <c r="K23" s="79"/>
      <c r="L23" s="79"/>
      <c r="M23" s="79"/>
      <c r="N23" s="79"/>
      <c r="O23" s="79"/>
      <c r="P23" s="79"/>
      <c r="Q23" s="79"/>
      <c r="R23" s="79"/>
      <c r="S23" s="79"/>
      <c r="T23" s="79"/>
      <c r="U23" s="79"/>
      <c r="V23" s="79"/>
      <c r="W23" s="79"/>
      <c r="X23" s="79"/>
      <c r="Y23" s="79"/>
      <c r="Z23" s="79"/>
      <c r="AA23" s="79"/>
      <c r="AB23" s="79"/>
      <c r="AC23" s="79"/>
    </row>
    <row r="24" spans="1:29" ht="50.15" customHeight="1">
      <c r="A24" s="239"/>
      <c r="B24" s="227"/>
      <c r="C24" s="53">
        <v>21</v>
      </c>
      <c r="D24" s="35" t="s">
        <v>58</v>
      </c>
      <c r="E24" s="47" t="s">
        <v>160</v>
      </c>
      <c r="F24" s="47" t="s">
        <v>231</v>
      </c>
      <c r="G24" s="74">
        <v>310.83999999999997</v>
      </c>
      <c r="H24" s="18"/>
      <c r="I24" s="40">
        <f t="shared" si="0"/>
        <v>0</v>
      </c>
      <c r="J24" s="25" t="str">
        <f t="shared" si="1"/>
        <v>OK</v>
      </c>
      <c r="K24" s="79"/>
      <c r="L24" s="79"/>
      <c r="M24" s="79"/>
      <c r="N24" s="79"/>
      <c r="O24" s="79"/>
      <c r="P24" s="79"/>
      <c r="Q24" s="79"/>
      <c r="R24" s="79"/>
      <c r="S24" s="79"/>
      <c r="T24" s="79"/>
      <c r="U24" s="79"/>
      <c r="V24" s="79"/>
      <c r="W24" s="79"/>
      <c r="X24" s="79"/>
      <c r="Y24" s="79"/>
      <c r="Z24" s="79"/>
      <c r="AA24" s="79"/>
      <c r="AB24" s="79"/>
      <c r="AC24" s="79"/>
    </row>
    <row r="25" spans="1:29" ht="50.15" customHeight="1">
      <c r="A25" s="237">
        <v>9</v>
      </c>
      <c r="B25" s="223" t="s">
        <v>30</v>
      </c>
      <c r="C25" s="54">
        <v>22</v>
      </c>
      <c r="D25" s="46" t="s">
        <v>59</v>
      </c>
      <c r="E25" s="46" t="s">
        <v>161</v>
      </c>
      <c r="F25" s="46" t="s">
        <v>17</v>
      </c>
      <c r="G25" s="72">
        <v>2.25</v>
      </c>
      <c r="H25" s="18"/>
      <c r="I25" s="40">
        <f t="shared" si="0"/>
        <v>0</v>
      </c>
      <c r="J25" s="25" t="str">
        <f t="shared" si="1"/>
        <v>OK</v>
      </c>
      <c r="K25" s="79"/>
      <c r="L25" s="79"/>
      <c r="M25" s="79"/>
      <c r="N25" s="79"/>
      <c r="O25" s="79"/>
      <c r="P25" s="79"/>
      <c r="Q25" s="79"/>
      <c r="R25" s="79"/>
      <c r="S25" s="79"/>
      <c r="T25" s="79"/>
      <c r="U25" s="79"/>
      <c r="V25" s="79"/>
      <c r="W25" s="79"/>
      <c r="X25" s="79"/>
      <c r="Y25" s="79"/>
      <c r="Z25" s="79"/>
      <c r="AA25" s="79"/>
      <c r="AB25" s="79"/>
      <c r="AC25" s="79"/>
    </row>
    <row r="26" spans="1:29" ht="101.5">
      <c r="A26" s="237"/>
      <c r="B26" s="228"/>
      <c r="C26" s="54">
        <v>23</v>
      </c>
      <c r="D26" s="46" t="s">
        <v>59</v>
      </c>
      <c r="E26" s="46" t="s">
        <v>162</v>
      </c>
      <c r="F26" s="46" t="s">
        <v>17</v>
      </c>
      <c r="G26" s="72">
        <v>1.68</v>
      </c>
      <c r="H26" s="18"/>
      <c r="I26" s="40">
        <f t="shared" si="0"/>
        <v>0</v>
      </c>
      <c r="J26" s="25" t="str">
        <f t="shared" si="1"/>
        <v>OK</v>
      </c>
      <c r="K26" s="79"/>
      <c r="L26" s="79"/>
      <c r="M26" s="79"/>
      <c r="N26" s="79"/>
      <c r="O26" s="79"/>
      <c r="P26" s="79"/>
      <c r="Q26" s="79"/>
      <c r="R26" s="79"/>
      <c r="S26" s="79"/>
      <c r="T26" s="79"/>
      <c r="U26" s="79"/>
      <c r="V26" s="79"/>
      <c r="W26" s="79"/>
      <c r="X26" s="79"/>
      <c r="Y26" s="79"/>
      <c r="Z26" s="79"/>
      <c r="AA26" s="79"/>
      <c r="AB26" s="79"/>
      <c r="AC26" s="79"/>
    </row>
    <row r="27" spans="1:29" ht="101.5">
      <c r="A27" s="237"/>
      <c r="B27" s="228"/>
      <c r="C27" s="54">
        <v>24</v>
      </c>
      <c r="D27" s="46" t="s">
        <v>60</v>
      </c>
      <c r="E27" s="46" t="s">
        <v>163</v>
      </c>
      <c r="F27" s="46" t="s">
        <v>17</v>
      </c>
      <c r="G27" s="72">
        <v>2.4900000000000002</v>
      </c>
      <c r="H27" s="18"/>
      <c r="I27" s="40">
        <f t="shared" si="0"/>
        <v>0</v>
      </c>
      <c r="J27" s="25" t="str">
        <f t="shared" si="1"/>
        <v>OK</v>
      </c>
      <c r="K27" s="79"/>
      <c r="L27" s="79"/>
      <c r="M27" s="79"/>
      <c r="N27" s="79"/>
      <c r="O27" s="79"/>
      <c r="P27" s="79"/>
      <c r="Q27" s="79"/>
      <c r="R27" s="79"/>
      <c r="S27" s="79"/>
      <c r="T27" s="79"/>
      <c r="U27" s="79"/>
      <c r="V27" s="79"/>
      <c r="W27" s="79"/>
      <c r="X27" s="79"/>
      <c r="Y27" s="79"/>
      <c r="Z27" s="79"/>
      <c r="AA27" s="79"/>
      <c r="AB27" s="79"/>
      <c r="AC27" s="79"/>
    </row>
    <row r="28" spans="1:29" ht="101.5">
      <c r="A28" s="237"/>
      <c r="B28" s="228"/>
      <c r="C28" s="54">
        <v>25</v>
      </c>
      <c r="D28" s="46" t="s">
        <v>60</v>
      </c>
      <c r="E28" s="46" t="s">
        <v>164</v>
      </c>
      <c r="F28" s="46" t="s">
        <v>17</v>
      </c>
      <c r="G28" s="72">
        <v>1.57</v>
      </c>
      <c r="H28" s="18"/>
      <c r="I28" s="40">
        <f t="shared" si="0"/>
        <v>0</v>
      </c>
      <c r="J28" s="25" t="str">
        <f t="shared" si="1"/>
        <v>OK</v>
      </c>
      <c r="K28" s="79"/>
      <c r="L28" s="79"/>
      <c r="M28" s="79"/>
      <c r="N28" s="79"/>
      <c r="O28" s="79"/>
      <c r="P28" s="79"/>
      <c r="Q28" s="79"/>
      <c r="R28" s="79"/>
      <c r="S28" s="79"/>
      <c r="T28" s="79"/>
      <c r="U28" s="79"/>
      <c r="V28" s="79"/>
      <c r="W28" s="79"/>
      <c r="X28" s="79"/>
      <c r="Y28" s="79"/>
      <c r="Z28" s="79"/>
      <c r="AA28" s="79"/>
      <c r="AB28" s="79"/>
      <c r="AC28" s="79"/>
    </row>
    <row r="29" spans="1:29" ht="130.5">
      <c r="A29" s="237"/>
      <c r="B29" s="228"/>
      <c r="C29" s="54">
        <v>26</v>
      </c>
      <c r="D29" s="46" t="s">
        <v>61</v>
      </c>
      <c r="E29" s="68" t="s">
        <v>165</v>
      </c>
      <c r="F29" s="46" t="s">
        <v>17</v>
      </c>
      <c r="G29" s="72">
        <v>5.37</v>
      </c>
      <c r="H29" s="18"/>
      <c r="I29" s="40">
        <f t="shared" si="0"/>
        <v>0</v>
      </c>
      <c r="J29" s="25" t="str">
        <f t="shared" si="1"/>
        <v>OK</v>
      </c>
      <c r="K29" s="79"/>
      <c r="L29" s="79"/>
      <c r="M29" s="79"/>
      <c r="N29" s="79"/>
      <c r="O29" s="79"/>
      <c r="P29" s="79"/>
      <c r="Q29" s="79"/>
      <c r="R29" s="79"/>
      <c r="S29" s="79"/>
      <c r="T29" s="79"/>
      <c r="U29" s="79"/>
      <c r="V29" s="79"/>
      <c r="W29" s="79"/>
      <c r="X29" s="79"/>
      <c r="Y29" s="79"/>
      <c r="Z29" s="79"/>
      <c r="AA29" s="79"/>
      <c r="AB29" s="79"/>
      <c r="AC29" s="79"/>
    </row>
    <row r="30" spans="1:29" ht="130.5">
      <c r="A30" s="237"/>
      <c r="B30" s="228"/>
      <c r="C30" s="54">
        <v>27</v>
      </c>
      <c r="D30" s="46" t="s">
        <v>61</v>
      </c>
      <c r="E30" s="68" t="s">
        <v>166</v>
      </c>
      <c r="F30" s="46" t="s">
        <v>17</v>
      </c>
      <c r="G30" s="72">
        <v>2.6</v>
      </c>
      <c r="H30" s="18"/>
      <c r="I30" s="40">
        <f t="shared" si="0"/>
        <v>0</v>
      </c>
      <c r="J30" s="25" t="str">
        <f t="shared" si="1"/>
        <v>OK</v>
      </c>
      <c r="K30" s="79"/>
      <c r="L30" s="79"/>
      <c r="M30" s="79"/>
      <c r="N30" s="79"/>
      <c r="O30" s="79"/>
      <c r="P30" s="79"/>
      <c r="Q30" s="79"/>
      <c r="R30" s="79"/>
      <c r="S30" s="79"/>
      <c r="T30" s="79"/>
      <c r="U30" s="79"/>
      <c r="V30" s="79"/>
      <c r="W30" s="79"/>
      <c r="X30" s="79"/>
      <c r="Y30" s="79"/>
      <c r="Z30" s="79"/>
      <c r="AA30" s="79"/>
      <c r="AB30" s="79"/>
      <c r="AC30" s="79"/>
    </row>
    <row r="31" spans="1:29" ht="58">
      <c r="A31" s="237"/>
      <c r="B31" s="228"/>
      <c r="C31" s="54">
        <v>28</v>
      </c>
      <c r="D31" s="46" t="s">
        <v>62</v>
      </c>
      <c r="E31" s="68" t="s">
        <v>167</v>
      </c>
      <c r="F31" s="46" t="s">
        <v>232</v>
      </c>
      <c r="G31" s="72">
        <v>15.99</v>
      </c>
      <c r="H31" s="18">
        <v>15</v>
      </c>
      <c r="I31" s="40">
        <f t="shared" si="0"/>
        <v>15</v>
      </c>
      <c r="J31" s="25" t="str">
        <f t="shared" si="1"/>
        <v>OK</v>
      </c>
      <c r="K31" s="79"/>
      <c r="L31" s="79"/>
      <c r="M31" s="79"/>
      <c r="N31" s="79"/>
      <c r="O31" s="79"/>
      <c r="P31" s="79"/>
      <c r="Q31" s="79"/>
      <c r="R31" s="79"/>
      <c r="S31" s="79"/>
      <c r="T31" s="79"/>
      <c r="U31" s="79"/>
      <c r="V31" s="79"/>
      <c r="W31" s="79"/>
      <c r="X31" s="79"/>
      <c r="Y31" s="79"/>
      <c r="Z31" s="79"/>
      <c r="AA31" s="79"/>
      <c r="AB31" s="79"/>
      <c r="AC31" s="79"/>
    </row>
    <row r="32" spans="1:29" ht="101.5">
      <c r="A32" s="237"/>
      <c r="B32" s="224"/>
      <c r="C32" s="54">
        <v>29</v>
      </c>
      <c r="D32" s="46" t="s">
        <v>63</v>
      </c>
      <c r="E32" s="46" t="s">
        <v>168</v>
      </c>
      <c r="F32" s="46" t="s">
        <v>17</v>
      </c>
      <c r="G32" s="72">
        <v>4.9000000000000004</v>
      </c>
      <c r="H32" s="18"/>
      <c r="I32" s="40">
        <f t="shared" si="0"/>
        <v>0</v>
      </c>
      <c r="J32" s="25" t="str">
        <f t="shared" si="1"/>
        <v>OK</v>
      </c>
      <c r="K32" s="79"/>
      <c r="L32" s="79"/>
      <c r="M32" s="79"/>
      <c r="N32" s="79"/>
      <c r="O32" s="79"/>
      <c r="P32" s="79"/>
      <c r="Q32" s="79"/>
      <c r="R32" s="79"/>
      <c r="S32" s="79"/>
      <c r="T32" s="79"/>
      <c r="U32" s="79"/>
      <c r="V32" s="79"/>
      <c r="W32" s="79"/>
      <c r="X32" s="79"/>
      <c r="Y32" s="79"/>
      <c r="Z32" s="79"/>
      <c r="AA32" s="79"/>
      <c r="AB32" s="79"/>
      <c r="AC32" s="79"/>
    </row>
    <row r="33" spans="1:29" ht="92.5">
      <c r="A33" s="50">
        <v>10</v>
      </c>
      <c r="B33" s="58" t="s">
        <v>31</v>
      </c>
      <c r="C33" s="53">
        <v>30</v>
      </c>
      <c r="D33" s="47" t="s">
        <v>62</v>
      </c>
      <c r="E33" s="70" t="s">
        <v>169</v>
      </c>
      <c r="F33" s="47" t="s">
        <v>232</v>
      </c>
      <c r="G33" s="74">
        <v>5.64</v>
      </c>
      <c r="H33" s="18">
        <v>5</v>
      </c>
      <c r="I33" s="40">
        <f t="shared" si="0"/>
        <v>5</v>
      </c>
      <c r="J33" s="25" t="str">
        <f t="shared" si="1"/>
        <v>OK</v>
      </c>
      <c r="K33" s="79"/>
      <c r="L33" s="79"/>
      <c r="M33" s="79"/>
      <c r="N33" s="79"/>
      <c r="O33" s="79"/>
      <c r="P33" s="79"/>
      <c r="Q33" s="79"/>
      <c r="R33" s="79"/>
      <c r="S33" s="79"/>
      <c r="T33" s="79"/>
      <c r="U33" s="79"/>
      <c r="V33" s="79"/>
      <c r="W33" s="79"/>
      <c r="X33" s="79"/>
      <c r="Y33" s="79"/>
      <c r="Z33" s="79"/>
      <c r="AA33" s="79"/>
      <c r="AB33" s="79"/>
      <c r="AC33" s="79"/>
    </row>
    <row r="34" spans="1:29" ht="58">
      <c r="A34" s="238">
        <v>11</v>
      </c>
      <c r="B34" s="229" t="s">
        <v>27</v>
      </c>
      <c r="C34" s="51">
        <v>31</v>
      </c>
      <c r="D34" s="18" t="s">
        <v>64</v>
      </c>
      <c r="E34" s="18"/>
      <c r="F34" s="18" t="s">
        <v>17</v>
      </c>
      <c r="G34" s="73"/>
      <c r="H34" s="18"/>
      <c r="I34" s="40">
        <f t="shared" si="0"/>
        <v>0</v>
      </c>
      <c r="J34" s="25" t="str">
        <f t="shared" si="1"/>
        <v>OK</v>
      </c>
      <c r="K34" s="79"/>
      <c r="L34" s="79"/>
      <c r="M34" s="79"/>
      <c r="N34" s="79"/>
      <c r="O34" s="79"/>
      <c r="P34" s="79"/>
      <c r="Q34" s="79"/>
      <c r="R34" s="79"/>
      <c r="S34" s="79"/>
      <c r="T34" s="79"/>
      <c r="U34" s="79"/>
      <c r="V34" s="79"/>
      <c r="W34" s="79"/>
      <c r="X34" s="79"/>
      <c r="Y34" s="79"/>
      <c r="Z34" s="79"/>
      <c r="AA34" s="79"/>
      <c r="AB34" s="79"/>
      <c r="AC34" s="79"/>
    </row>
    <row r="35" spans="1:29" ht="23.5">
      <c r="A35" s="238"/>
      <c r="B35" s="236"/>
      <c r="C35" s="51">
        <v>32</v>
      </c>
      <c r="D35" s="18"/>
      <c r="E35" s="69"/>
      <c r="F35" s="18" t="s">
        <v>17</v>
      </c>
      <c r="G35" s="73"/>
      <c r="H35" s="18"/>
      <c r="I35" s="40">
        <f t="shared" si="0"/>
        <v>0</v>
      </c>
      <c r="J35" s="25" t="str">
        <f t="shared" si="1"/>
        <v>OK</v>
      </c>
      <c r="K35" s="79"/>
      <c r="L35" s="79"/>
      <c r="M35" s="79"/>
      <c r="N35" s="79"/>
      <c r="O35" s="79"/>
      <c r="P35" s="79"/>
      <c r="Q35" s="79"/>
      <c r="R35" s="79"/>
      <c r="S35" s="79"/>
      <c r="T35" s="79"/>
      <c r="U35" s="79"/>
      <c r="V35" s="79"/>
      <c r="W35" s="79"/>
      <c r="X35" s="79"/>
      <c r="Y35" s="79"/>
      <c r="Z35" s="79"/>
      <c r="AA35" s="79"/>
      <c r="AB35" s="79"/>
      <c r="AC35" s="79"/>
    </row>
    <row r="36" spans="1:29" ht="72.5">
      <c r="A36" s="238"/>
      <c r="B36" s="236"/>
      <c r="C36" s="51">
        <v>33</v>
      </c>
      <c r="D36" s="62" t="s">
        <v>65</v>
      </c>
      <c r="E36" s="69"/>
      <c r="F36" s="18" t="s">
        <v>233</v>
      </c>
      <c r="G36" s="73"/>
      <c r="H36" s="18"/>
      <c r="I36" s="40">
        <f t="shared" si="0"/>
        <v>0</v>
      </c>
      <c r="J36" s="25" t="str">
        <f t="shared" si="1"/>
        <v>OK</v>
      </c>
      <c r="K36" s="79"/>
      <c r="L36" s="79"/>
      <c r="M36" s="79"/>
      <c r="N36" s="79"/>
      <c r="O36" s="79"/>
      <c r="P36" s="79"/>
      <c r="Q36" s="79"/>
      <c r="R36" s="79"/>
      <c r="S36" s="79"/>
      <c r="T36" s="79"/>
      <c r="U36" s="79"/>
      <c r="V36" s="79"/>
      <c r="W36" s="79"/>
      <c r="X36" s="79"/>
      <c r="Y36" s="79"/>
      <c r="Z36" s="79"/>
      <c r="AA36" s="79"/>
      <c r="AB36" s="79"/>
      <c r="AC36" s="79"/>
    </row>
    <row r="37" spans="1:29" ht="72.5">
      <c r="A37" s="238"/>
      <c r="B37" s="236"/>
      <c r="C37" s="51">
        <v>34</v>
      </c>
      <c r="D37" s="62" t="s">
        <v>65</v>
      </c>
      <c r="E37" s="69"/>
      <c r="F37" s="18" t="s">
        <v>233</v>
      </c>
      <c r="G37" s="73"/>
      <c r="H37" s="18"/>
      <c r="I37" s="40">
        <f t="shared" si="0"/>
        <v>0</v>
      </c>
      <c r="J37" s="25" t="str">
        <f t="shared" si="1"/>
        <v>OK</v>
      </c>
      <c r="K37" s="79"/>
      <c r="L37" s="79"/>
      <c r="M37" s="79"/>
      <c r="N37" s="79"/>
      <c r="O37" s="79"/>
      <c r="P37" s="79"/>
      <c r="Q37" s="79"/>
      <c r="R37" s="79"/>
      <c r="S37" s="79"/>
      <c r="T37" s="79"/>
      <c r="U37" s="79"/>
      <c r="V37" s="79"/>
      <c r="W37" s="79"/>
      <c r="X37" s="79"/>
      <c r="Y37" s="79"/>
      <c r="Z37" s="79"/>
      <c r="AA37" s="79"/>
      <c r="AB37" s="79"/>
      <c r="AC37" s="79"/>
    </row>
    <row r="38" spans="1:29" ht="58">
      <c r="A38" s="238"/>
      <c r="B38" s="236"/>
      <c r="C38" s="51">
        <v>35</v>
      </c>
      <c r="D38" s="62" t="s">
        <v>65</v>
      </c>
      <c r="E38" s="69"/>
      <c r="F38" s="18" t="s">
        <v>234</v>
      </c>
      <c r="G38" s="73"/>
      <c r="H38" s="18"/>
      <c r="I38" s="40">
        <f t="shared" si="0"/>
        <v>0</v>
      </c>
      <c r="J38" s="25" t="str">
        <f t="shared" si="1"/>
        <v>OK</v>
      </c>
      <c r="K38" s="79"/>
      <c r="L38" s="79"/>
      <c r="M38" s="79"/>
      <c r="N38" s="79"/>
      <c r="O38" s="79"/>
      <c r="P38" s="79"/>
      <c r="Q38" s="79"/>
      <c r="R38" s="79"/>
      <c r="S38" s="79"/>
      <c r="T38" s="79"/>
      <c r="U38" s="79"/>
      <c r="V38" s="79"/>
      <c r="W38" s="79"/>
      <c r="X38" s="79"/>
      <c r="Y38" s="79"/>
      <c r="Z38" s="79"/>
      <c r="AA38" s="79"/>
      <c r="AB38" s="79"/>
      <c r="AC38" s="79"/>
    </row>
    <row r="39" spans="1:29" ht="58">
      <c r="A39" s="238"/>
      <c r="B39" s="236"/>
      <c r="C39" s="51">
        <v>36</v>
      </c>
      <c r="D39" s="62" t="s">
        <v>66</v>
      </c>
      <c r="E39" s="18"/>
      <c r="F39" s="18" t="s">
        <v>234</v>
      </c>
      <c r="G39" s="73"/>
      <c r="H39" s="18"/>
      <c r="I39" s="40">
        <f t="shared" si="0"/>
        <v>0</v>
      </c>
      <c r="J39" s="25" t="str">
        <f t="shared" si="1"/>
        <v>OK</v>
      </c>
      <c r="K39" s="79"/>
      <c r="L39" s="79"/>
      <c r="M39" s="79"/>
      <c r="N39" s="79"/>
      <c r="O39" s="79"/>
      <c r="P39" s="79"/>
      <c r="Q39" s="79"/>
      <c r="R39" s="79"/>
      <c r="S39" s="79"/>
      <c r="T39" s="79"/>
      <c r="U39" s="79"/>
      <c r="V39" s="79"/>
      <c r="W39" s="79"/>
      <c r="X39" s="79"/>
      <c r="Y39" s="79"/>
      <c r="Z39" s="79"/>
      <c r="AA39" s="79"/>
      <c r="AB39" s="79"/>
      <c r="AC39" s="79"/>
    </row>
    <row r="40" spans="1:29" ht="58">
      <c r="A40" s="238"/>
      <c r="B40" s="236"/>
      <c r="C40" s="51">
        <v>37</v>
      </c>
      <c r="D40" s="62" t="s">
        <v>66</v>
      </c>
      <c r="E40" s="18"/>
      <c r="F40" s="18" t="s">
        <v>234</v>
      </c>
      <c r="G40" s="73"/>
      <c r="H40" s="18"/>
      <c r="I40" s="40">
        <f t="shared" si="0"/>
        <v>0</v>
      </c>
      <c r="J40" s="25" t="str">
        <f t="shared" si="1"/>
        <v>OK</v>
      </c>
      <c r="K40" s="79"/>
      <c r="L40" s="79"/>
      <c r="M40" s="79"/>
      <c r="N40" s="79"/>
      <c r="O40" s="79"/>
      <c r="P40" s="79"/>
      <c r="Q40" s="79"/>
      <c r="R40" s="79"/>
      <c r="S40" s="79"/>
      <c r="T40" s="79"/>
      <c r="U40" s="79"/>
      <c r="V40" s="79"/>
      <c r="W40" s="79"/>
      <c r="X40" s="79"/>
      <c r="Y40" s="79"/>
      <c r="Z40" s="79"/>
      <c r="AA40" s="79"/>
      <c r="AB40" s="79"/>
      <c r="AC40" s="79"/>
    </row>
    <row r="41" spans="1:29" ht="58">
      <c r="A41" s="238"/>
      <c r="B41" s="236"/>
      <c r="C41" s="51">
        <v>38</v>
      </c>
      <c r="D41" s="62" t="s">
        <v>66</v>
      </c>
      <c r="E41" s="18"/>
      <c r="F41" s="18" t="s">
        <v>234</v>
      </c>
      <c r="G41" s="73"/>
      <c r="H41" s="18"/>
      <c r="I41" s="40">
        <f t="shared" si="0"/>
        <v>0</v>
      </c>
      <c r="J41" s="25" t="str">
        <f t="shared" si="1"/>
        <v>OK</v>
      </c>
      <c r="K41" s="79"/>
      <c r="L41" s="79"/>
      <c r="M41" s="79"/>
      <c r="N41" s="79"/>
      <c r="O41" s="79"/>
      <c r="P41" s="79"/>
      <c r="Q41" s="79"/>
      <c r="R41" s="79"/>
      <c r="S41" s="79"/>
      <c r="T41" s="79"/>
      <c r="U41" s="79"/>
      <c r="V41" s="79"/>
      <c r="W41" s="79"/>
      <c r="X41" s="79"/>
      <c r="Y41" s="79"/>
      <c r="Z41" s="79"/>
      <c r="AA41" s="79"/>
      <c r="AB41" s="79"/>
      <c r="AC41" s="79"/>
    </row>
    <row r="42" spans="1:29" ht="58">
      <c r="A42" s="238"/>
      <c r="B42" s="236"/>
      <c r="C42" s="51">
        <v>39</v>
      </c>
      <c r="D42" s="62" t="s">
        <v>66</v>
      </c>
      <c r="E42" s="18"/>
      <c r="F42" s="18" t="s">
        <v>234</v>
      </c>
      <c r="G42" s="73"/>
      <c r="H42" s="18"/>
      <c r="I42" s="40">
        <f t="shared" si="0"/>
        <v>0</v>
      </c>
      <c r="J42" s="25" t="str">
        <f t="shared" si="1"/>
        <v>OK</v>
      </c>
      <c r="K42" s="79"/>
      <c r="L42" s="79"/>
      <c r="M42" s="79"/>
      <c r="N42" s="79"/>
      <c r="O42" s="79"/>
      <c r="P42" s="79"/>
      <c r="Q42" s="79"/>
      <c r="R42" s="79"/>
      <c r="S42" s="79"/>
      <c r="T42" s="79"/>
      <c r="U42" s="79"/>
      <c r="V42" s="79"/>
      <c r="W42" s="79"/>
      <c r="X42" s="79"/>
      <c r="Y42" s="79"/>
      <c r="Z42" s="79"/>
      <c r="AA42" s="79"/>
      <c r="AB42" s="79"/>
      <c r="AC42" s="79"/>
    </row>
    <row r="43" spans="1:29" ht="58">
      <c r="A43" s="238"/>
      <c r="B43" s="236"/>
      <c r="C43" s="51">
        <v>40</v>
      </c>
      <c r="D43" s="62" t="s">
        <v>66</v>
      </c>
      <c r="E43" s="18"/>
      <c r="F43" s="18" t="s">
        <v>234</v>
      </c>
      <c r="G43" s="73"/>
      <c r="H43" s="18"/>
      <c r="I43" s="40">
        <f t="shared" si="0"/>
        <v>0</v>
      </c>
      <c r="J43" s="25" t="str">
        <f t="shared" si="1"/>
        <v>OK</v>
      </c>
      <c r="K43" s="79"/>
      <c r="L43" s="79"/>
      <c r="M43" s="79"/>
      <c r="N43" s="79"/>
      <c r="O43" s="79"/>
      <c r="P43" s="79"/>
      <c r="Q43" s="79"/>
      <c r="R43" s="79"/>
      <c r="S43" s="79"/>
      <c r="T43" s="79"/>
      <c r="U43" s="79"/>
      <c r="V43" s="79"/>
      <c r="W43" s="79"/>
      <c r="X43" s="79"/>
      <c r="Y43" s="79"/>
      <c r="Z43" s="79"/>
      <c r="AA43" s="79"/>
      <c r="AB43" s="79"/>
      <c r="AC43" s="79"/>
    </row>
    <row r="44" spans="1:29" ht="58">
      <c r="A44" s="238"/>
      <c r="B44" s="230"/>
      <c r="C44" s="51">
        <v>41</v>
      </c>
      <c r="D44" s="62" t="s">
        <v>67</v>
      </c>
      <c r="E44" s="18"/>
      <c r="F44" s="18" t="s">
        <v>235</v>
      </c>
      <c r="G44" s="73"/>
      <c r="H44" s="18"/>
      <c r="I44" s="40">
        <f t="shared" si="0"/>
        <v>0</v>
      </c>
      <c r="J44" s="25" t="str">
        <f t="shared" si="1"/>
        <v>OK</v>
      </c>
      <c r="K44" s="79"/>
      <c r="L44" s="79"/>
      <c r="M44" s="79"/>
      <c r="N44" s="79"/>
      <c r="O44" s="79"/>
      <c r="P44" s="79"/>
      <c r="Q44" s="79"/>
      <c r="R44" s="79"/>
      <c r="S44" s="79"/>
      <c r="T44" s="79"/>
      <c r="U44" s="79"/>
      <c r="V44" s="79"/>
      <c r="W44" s="79"/>
      <c r="X44" s="79"/>
      <c r="Y44" s="79"/>
      <c r="Z44" s="79"/>
      <c r="AA44" s="79"/>
      <c r="AB44" s="79"/>
      <c r="AC44" s="79"/>
    </row>
    <row r="45" spans="1:29" ht="58">
      <c r="A45" s="239">
        <v>12</v>
      </c>
      <c r="B45" s="225" t="s">
        <v>30</v>
      </c>
      <c r="C45" s="53">
        <v>42</v>
      </c>
      <c r="D45" s="47" t="s">
        <v>68</v>
      </c>
      <c r="E45" s="47" t="s">
        <v>170</v>
      </c>
      <c r="F45" s="47" t="s">
        <v>236</v>
      </c>
      <c r="G45" s="74">
        <v>28</v>
      </c>
      <c r="H45" s="18">
        <v>50</v>
      </c>
      <c r="I45" s="40">
        <f t="shared" si="0"/>
        <v>0</v>
      </c>
      <c r="J45" s="25" t="str">
        <f t="shared" si="1"/>
        <v>OK</v>
      </c>
      <c r="K45" s="79"/>
      <c r="L45" s="79"/>
      <c r="M45" s="79"/>
      <c r="N45" s="79"/>
      <c r="O45" s="79"/>
      <c r="P45" s="79"/>
      <c r="Q45" s="79"/>
      <c r="R45" s="79"/>
      <c r="S45" s="79"/>
      <c r="T45" s="79"/>
      <c r="U45" s="79"/>
      <c r="V45" s="79"/>
      <c r="W45" s="79"/>
      <c r="X45" s="79"/>
      <c r="Y45" s="79"/>
      <c r="Z45" s="79">
        <v>50</v>
      </c>
      <c r="AA45" s="79"/>
      <c r="AB45" s="79"/>
      <c r="AC45" s="79"/>
    </row>
    <row r="46" spans="1:29" ht="58">
      <c r="A46" s="239"/>
      <c r="B46" s="226"/>
      <c r="C46" s="53">
        <v>43</v>
      </c>
      <c r="D46" s="47" t="s">
        <v>69</v>
      </c>
      <c r="E46" s="47" t="s">
        <v>171</v>
      </c>
      <c r="F46" s="47" t="s">
        <v>236</v>
      </c>
      <c r="G46" s="74">
        <v>28.14</v>
      </c>
      <c r="H46" s="18"/>
      <c r="I46" s="40">
        <f t="shared" si="0"/>
        <v>0</v>
      </c>
      <c r="J46" s="25" t="str">
        <f t="shared" si="1"/>
        <v>OK</v>
      </c>
      <c r="K46" s="79"/>
      <c r="L46" s="79"/>
      <c r="M46" s="79"/>
      <c r="N46" s="79"/>
      <c r="O46" s="79"/>
      <c r="P46" s="79"/>
      <c r="Q46" s="79"/>
      <c r="R46" s="79"/>
      <c r="S46" s="79"/>
      <c r="T46" s="79"/>
      <c r="U46" s="79"/>
      <c r="V46" s="79"/>
      <c r="W46" s="79"/>
      <c r="X46" s="79"/>
      <c r="Y46" s="79"/>
      <c r="Z46" s="79"/>
      <c r="AA46" s="79"/>
      <c r="AB46" s="79"/>
      <c r="AC46" s="79"/>
    </row>
    <row r="47" spans="1:29" ht="58">
      <c r="A47" s="239"/>
      <c r="B47" s="226"/>
      <c r="C47" s="53">
        <v>44</v>
      </c>
      <c r="D47" s="63" t="s">
        <v>70</v>
      </c>
      <c r="E47" s="47" t="s">
        <v>172</v>
      </c>
      <c r="F47" s="47" t="s">
        <v>236</v>
      </c>
      <c r="G47" s="74">
        <v>19</v>
      </c>
      <c r="H47" s="18"/>
      <c r="I47" s="40">
        <f t="shared" si="0"/>
        <v>0</v>
      </c>
      <c r="J47" s="25" t="str">
        <f t="shared" si="1"/>
        <v>OK</v>
      </c>
      <c r="K47" s="79"/>
      <c r="L47" s="79"/>
      <c r="M47" s="79"/>
      <c r="N47" s="79"/>
      <c r="O47" s="79"/>
      <c r="P47" s="79"/>
      <c r="Q47" s="79"/>
      <c r="R47" s="79"/>
      <c r="S47" s="79"/>
      <c r="T47" s="79"/>
      <c r="U47" s="79"/>
      <c r="V47" s="79"/>
      <c r="W47" s="79"/>
      <c r="X47" s="79"/>
      <c r="Y47" s="79"/>
      <c r="Z47" s="79"/>
      <c r="AA47" s="79"/>
      <c r="AB47" s="79"/>
      <c r="AC47" s="79"/>
    </row>
    <row r="48" spans="1:29" ht="58">
      <c r="A48" s="239"/>
      <c r="B48" s="227"/>
      <c r="C48" s="53">
        <v>45</v>
      </c>
      <c r="D48" s="63" t="s">
        <v>70</v>
      </c>
      <c r="E48" s="47" t="s">
        <v>173</v>
      </c>
      <c r="F48" s="47" t="s">
        <v>236</v>
      </c>
      <c r="G48" s="74">
        <v>19</v>
      </c>
      <c r="H48" s="18"/>
      <c r="I48" s="40">
        <f t="shared" si="0"/>
        <v>0</v>
      </c>
      <c r="J48" s="25" t="str">
        <f t="shared" si="1"/>
        <v>OK</v>
      </c>
      <c r="K48" s="79"/>
      <c r="L48" s="79"/>
      <c r="M48" s="79"/>
      <c r="N48" s="79"/>
      <c r="O48" s="79"/>
      <c r="P48" s="79"/>
      <c r="Q48" s="79"/>
      <c r="R48" s="79"/>
      <c r="S48" s="79"/>
      <c r="T48" s="79"/>
      <c r="U48" s="79"/>
      <c r="V48" s="79"/>
      <c r="W48" s="79"/>
      <c r="X48" s="79"/>
      <c r="Y48" s="79"/>
      <c r="Z48" s="79"/>
      <c r="AA48" s="79"/>
      <c r="AB48" s="79"/>
      <c r="AC48" s="79"/>
    </row>
    <row r="49" spans="1:29" ht="72.5">
      <c r="A49" s="237">
        <v>13</v>
      </c>
      <c r="B49" s="223" t="s">
        <v>30</v>
      </c>
      <c r="C49" s="54">
        <v>46</v>
      </c>
      <c r="D49" s="46" t="s">
        <v>71</v>
      </c>
      <c r="E49" s="46" t="s">
        <v>174</v>
      </c>
      <c r="F49" s="46" t="s">
        <v>236</v>
      </c>
      <c r="G49" s="72">
        <v>15.41</v>
      </c>
      <c r="H49" s="18"/>
      <c r="I49" s="40">
        <f t="shared" si="0"/>
        <v>0</v>
      </c>
      <c r="J49" s="25" t="str">
        <f t="shared" si="1"/>
        <v>OK</v>
      </c>
      <c r="K49" s="79"/>
      <c r="L49" s="79"/>
      <c r="M49" s="79"/>
      <c r="N49" s="79"/>
      <c r="O49" s="79"/>
      <c r="P49" s="79"/>
      <c r="Q49" s="79"/>
      <c r="R49" s="79"/>
      <c r="S49" s="79"/>
      <c r="T49" s="79"/>
      <c r="U49" s="79"/>
      <c r="V49" s="79"/>
      <c r="W49" s="79"/>
      <c r="X49" s="79"/>
      <c r="Y49" s="79"/>
      <c r="Z49" s="79"/>
      <c r="AA49" s="79"/>
      <c r="AB49" s="79"/>
      <c r="AC49" s="79"/>
    </row>
    <row r="50" spans="1:29" ht="87">
      <c r="A50" s="237"/>
      <c r="B50" s="228"/>
      <c r="C50" s="54">
        <v>47</v>
      </c>
      <c r="D50" s="46" t="s">
        <v>72</v>
      </c>
      <c r="E50" s="46" t="s">
        <v>175</v>
      </c>
      <c r="F50" s="46" t="s">
        <v>236</v>
      </c>
      <c r="G50" s="72">
        <v>15.41</v>
      </c>
      <c r="H50" s="18">
        <v>5</v>
      </c>
      <c r="I50" s="40">
        <f t="shared" si="0"/>
        <v>0</v>
      </c>
      <c r="J50" s="25" t="str">
        <f t="shared" si="1"/>
        <v>OK</v>
      </c>
      <c r="K50" s="79"/>
      <c r="L50" s="79"/>
      <c r="M50" s="79"/>
      <c r="N50" s="79"/>
      <c r="O50" s="79"/>
      <c r="P50" s="79"/>
      <c r="Q50" s="79"/>
      <c r="R50" s="79"/>
      <c r="S50" s="79"/>
      <c r="T50" s="79"/>
      <c r="U50" s="79"/>
      <c r="V50" s="79"/>
      <c r="W50" s="79"/>
      <c r="X50" s="79"/>
      <c r="Y50" s="79"/>
      <c r="Z50" s="79">
        <v>5</v>
      </c>
      <c r="AA50" s="79"/>
      <c r="AB50" s="79"/>
      <c r="AC50" s="79"/>
    </row>
    <row r="51" spans="1:29" ht="87">
      <c r="A51" s="237"/>
      <c r="B51" s="228"/>
      <c r="C51" s="54">
        <v>48</v>
      </c>
      <c r="D51" s="46" t="s">
        <v>72</v>
      </c>
      <c r="E51" s="46" t="s">
        <v>175</v>
      </c>
      <c r="F51" s="46" t="s">
        <v>236</v>
      </c>
      <c r="G51" s="72">
        <v>15.41</v>
      </c>
      <c r="H51" s="18"/>
      <c r="I51" s="40">
        <f t="shared" si="0"/>
        <v>0</v>
      </c>
      <c r="J51" s="25" t="str">
        <f t="shared" si="1"/>
        <v>OK</v>
      </c>
      <c r="K51" s="79"/>
      <c r="L51" s="79"/>
      <c r="M51" s="79"/>
      <c r="N51" s="79"/>
      <c r="O51" s="79"/>
      <c r="P51" s="79"/>
      <c r="Q51" s="79"/>
      <c r="R51" s="79"/>
      <c r="S51" s="79"/>
      <c r="T51" s="79"/>
      <c r="U51" s="79"/>
      <c r="V51" s="79"/>
      <c r="W51" s="79"/>
      <c r="X51" s="79"/>
      <c r="Y51" s="79"/>
      <c r="Z51" s="79"/>
      <c r="AA51" s="79"/>
      <c r="AB51" s="79"/>
      <c r="AC51" s="79"/>
    </row>
    <row r="52" spans="1:29" ht="87">
      <c r="A52" s="237"/>
      <c r="B52" s="224"/>
      <c r="C52" s="54">
        <v>49</v>
      </c>
      <c r="D52" s="46" t="s">
        <v>73</v>
      </c>
      <c r="E52" s="46" t="s">
        <v>176</v>
      </c>
      <c r="F52" s="46" t="s">
        <v>237</v>
      </c>
      <c r="G52" s="72">
        <v>1.29</v>
      </c>
      <c r="H52" s="18"/>
      <c r="I52" s="40">
        <f t="shared" si="0"/>
        <v>0</v>
      </c>
      <c r="J52" s="25" t="str">
        <f t="shared" si="1"/>
        <v>OK</v>
      </c>
      <c r="K52" s="79"/>
      <c r="L52" s="79"/>
      <c r="M52" s="79"/>
      <c r="N52" s="79"/>
      <c r="O52" s="79"/>
      <c r="P52" s="79"/>
      <c r="Q52" s="79"/>
      <c r="R52" s="79"/>
      <c r="S52" s="79"/>
      <c r="T52" s="79"/>
      <c r="U52" s="79"/>
      <c r="V52" s="79"/>
      <c r="W52" s="79"/>
      <c r="X52" s="79"/>
      <c r="Y52" s="79"/>
      <c r="Z52" s="79"/>
      <c r="AA52" s="79"/>
      <c r="AB52" s="79"/>
      <c r="AC52" s="79"/>
    </row>
    <row r="53" spans="1:29" ht="43.5">
      <c r="A53" s="239">
        <v>14</v>
      </c>
      <c r="B53" s="225" t="s">
        <v>32</v>
      </c>
      <c r="C53" s="53">
        <v>50</v>
      </c>
      <c r="D53" s="35" t="s">
        <v>74</v>
      </c>
      <c r="E53" s="47" t="s">
        <v>177</v>
      </c>
      <c r="F53" s="47" t="s">
        <v>237</v>
      </c>
      <c r="G53" s="74">
        <v>2.91</v>
      </c>
      <c r="H53" s="18"/>
      <c r="I53" s="40">
        <f t="shared" si="0"/>
        <v>0</v>
      </c>
      <c r="J53" s="25" t="str">
        <f t="shared" si="1"/>
        <v>OK</v>
      </c>
      <c r="K53" s="79"/>
      <c r="L53" s="79"/>
      <c r="M53" s="79"/>
      <c r="N53" s="79"/>
      <c r="O53" s="79"/>
      <c r="P53" s="79"/>
      <c r="Q53" s="79"/>
      <c r="R53" s="79"/>
      <c r="S53" s="79"/>
      <c r="T53" s="79"/>
      <c r="U53" s="79"/>
      <c r="V53" s="79"/>
      <c r="W53" s="79"/>
      <c r="X53" s="79"/>
      <c r="Y53" s="79"/>
      <c r="Z53" s="79"/>
      <c r="AA53" s="79"/>
      <c r="AB53" s="79"/>
      <c r="AC53" s="79"/>
    </row>
    <row r="54" spans="1:29" ht="43.5">
      <c r="A54" s="239"/>
      <c r="B54" s="227"/>
      <c r="C54" s="53">
        <v>51</v>
      </c>
      <c r="D54" s="35" t="s">
        <v>75</v>
      </c>
      <c r="E54" s="47" t="s">
        <v>177</v>
      </c>
      <c r="F54" s="47" t="s">
        <v>237</v>
      </c>
      <c r="G54" s="74">
        <v>5.83</v>
      </c>
      <c r="H54" s="18"/>
      <c r="I54" s="40">
        <f t="shared" si="0"/>
        <v>0</v>
      </c>
      <c r="J54" s="25" t="str">
        <f t="shared" si="1"/>
        <v>OK</v>
      </c>
      <c r="K54" s="79"/>
      <c r="L54" s="79"/>
      <c r="M54" s="79"/>
      <c r="N54" s="79"/>
      <c r="O54" s="79"/>
      <c r="P54" s="79"/>
      <c r="Q54" s="79"/>
      <c r="R54" s="79"/>
      <c r="S54" s="79"/>
      <c r="T54" s="79"/>
      <c r="U54" s="79"/>
      <c r="V54" s="79"/>
      <c r="W54" s="79"/>
      <c r="X54" s="79"/>
      <c r="Y54" s="79"/>
      <c r="Z54" s="79"/>
      <c r="AA54" s="79"/>
      <c r="AB54" s="79"/>
      <c r="AC54" s="79"/>
    </row>
    <row r="55" spans="1:29" ht="43.5">
      <c r="A55" s="237">
        <v>15</v>
      </c>
      <c r="B55" s="223" t="s">
        <v>28</v>
      </c>
      <c r="C55" s="54">
        <v>52</v>
      </c>
      <c r="D55" s="61" t="s">
        <v>76</v>
      </c>
      <c r="E55" s="46" t="s">
        <v>178</v>
      </c>
      <c r="F55" s="46" t="s">
        <v>237</v>
      </c>
      <c r="G55" s="72">
        <v>47.83</v>
      </c>
      <c r="H55" s="18"/>
      <c r="I55" s="40">
        <f t="shared" si="0"/>
        <v>0</v>
      </c>
      <c r="J55" s="25" t="str">
        <f t="shared" si="1"/>
        <v>OK</v>
      </c>
      <c r="K55" s="79"/>
      <c r="L55" s="79"/>
      <c r="M55" s="79"/>
      <c r="N55" s="79"/>
      <c r="O55" s="79"/>
      <c r="P55" s="79"/>
      <c r="Q55" s="79"/>
      <c r="R55" s="79"/>
      <c r="S55" s="79"/>
      <c r="T55" s="79"/>
      <c r="U55" s="79"/>
      <c r="V55" s="79"/>
      <c r="W55" s="79"/>
      <c r="X55" s="79"/>
      <c r="Y55" s="79"/>
      <c r="Z55" s="79"/>
      <c r="AA55" s="79"/>
      <c r="AB55" s="79"/>
      <c r="AC55" s="79"/>
    </row>
    <row r="56" spans="1:29" ht="43.5">
      <c r="A56" s="237"/>
      <c r="B56" s="228"/>
      <c r="C56" s="54">
        <v>53</v>
      </c>
      <c r="D56" s="61" t="s">
        <v>77</v>
      </c>
      <c r="E56" s="46" t="s">
        <v>179</v>
      </c>
      <c r="F56" s="46" t="s">
        <v>237</v>
      </c>
      <c r="G56" s="72">
        <v>15.94</v>
      </c>
      <c r="H56" s="18">
        <v>15</v>
      </c>
      <c r="I56" s="40">
        <f t="shared" si="0"/>
        <v>15</v>
      </c>
      <c r="J56" s="25" t="str">
        <f t="shared" si="1"/>
        <v>OK</v>
      </c>
      <c r="K56" s="79"/>
      <c r="L56" s="79"/>
      <c r="M56" s="79"/>
      <c r="N56" s="79"/>
      <c r="O56" s="79"/>
      <c r="P56" s="79"/>
      <c r="Q56" s="79"/>
      <c r="R56" s="79"/>
      <c r="S56" s="79"/>
      <c r="T56" s="79"/>
      <c r="U56" s="79"/>
      <c r="V56" s="79"/>
      <c r="W56" s="79"/>
      <c r="X56" s="79"/>
      <c r="Y56" s="79"/>
      <c r="Z56" s="79"/>
      <c r="AA56" s="79"/>
      <c r="AB56" s="79"/>
      <c r="AC56" s="79"/>
    </row>
    <row r="57" spans="1:29" ht="43.5">
      <c r="A57" s="237"/>
      <c r="B57" s="228"/>
      <c r="C57" s="54">
        <v>54</v>
      </c>
      <c r="D57" s="61" t="s">
        <v>78</v>
      </c>
      <c r="E57" s="46" t="s">
        <v>180</v>
      </c>
      <c r="F57" s="46" t="s">
        <v>237</v>
      </c>
      <c r="G57" s="72">
        <v>25.51</v>
      </c>
      <c r="H57" s="18">
        <v>25</v>
      </c>
      <c r="I57" s="40">
        <f t="shared" si="0"/>
        <v>25</v>
      </c>
      <c r="J57" s="25" t="str">
        <f t="shared" si="1"/>
        <v>OK</v>
      </c>
      <c r="K57" s="79"/>
      <c r="L57" s="79"/>
      <c r="M57" s="79"/>
      <c r="N57" s="79"/>
      <c r="O57" s="79"/>
      <c r="P57" s="79"/>
      <c r="Q57" s="79"/>
      <c r="R57" s="79"/>
      <c r="S57" s="79"/>
      <c r="T57" s="79"/>
      <c r="U57" s="79"/>
      <c r="V57" s="79"/>
      <c r="W57" s="79"/>
      <c r="X57" s="79"/>
      <c r="Y57" s="79"/>
      <c r="Z57" s="79"/>
      <c r="AA57" s="79"/>
      <c r="AB57" s="79"/>
      <c r="AC57" s="79"/>
    </row>
    <row r="58" spans="1:29" ht="29">
      <c r="A58" s="237"/>
      <c r="B58" s="224"/>
      <c r="C58" s="54">
        <v>55</v>
      </c>
      <c r="D58" s="61" t="s">
        <v>79</v>
      </c>
      <c r="E58" s="46" t="s">
        <v>181</v>
      </c>
      <c r="F58" s="46"/>
      <c r="G58" s="72">
        <v>44.64</v>
      </c>
      <c r="H58" s="18"/>
      <c r="I58" s="40">
        <f t="shared" si="0"/>
        <v>0</v>
      </c>
      <c r="J58" s="25" t="str">
        <f t="shared" si="1"/>
        <v>OK</v>
      </c>
      <c r="K58" s="79"/>
      <c r="L58" s="79"/>
      <c r="M58" s="79"/>
      <c r="N58" s="79"/>
      <c r="O58" s="79"/>
      <c r="P58" s="79"/>
      <c r="Q58" s="79"/>
      <c r="R58" s="79"/>
      <c r="S58" s="79"/>
      <c r="T58" s="79"/>
      <c r="U58" s="79"/>
      <c r="V58" s="79"/>
      <c r="W58" s="79"/>
      <c r="X58" s="79"/>
      <c r="Y58" s="79"/>
      <c r="Z58" s="79"/>
      <c r="AA58" s="79"/>
      <c r="AB58" s="79"/>
      <c r="AC58" s="79"/>
    </row>
    <row r="59" spans="1:29" ht="43.5">
      <c r="A59" s="240">
        <v>16</v>
      </c>
      <c r="B59" s="225" t="s">
        <v>32</v>
      </c>
      <c r="C59" s="53">
        <v>56</v>
      </c>
      <c r="D59" s="35" t="s">
        <v>80</v>
      </c>
      <c r="E59" s="47" t="s">
        <v>177</v>
      </c>
      <c r="F59" s="47" t="s">
        <v>237</v>
      </c>
      <c r="G59" s="74">
        <v>3.4</v>
      </c>
      <c r="H59" s="18">
        <v>40</v>
      </c>
      <c r="I59" s="40">
        <f t="shared" si="0"/>
        <v>0</v>
      </c>
      <c r="J59" s="25" t="str">
        <f t="shared" si="1"/>
        <v>OK</v>
      </c>
      <c r="K59" s="79"/>
      <c r="L59" s="79"/>
      <c r="M59" s="79">
        <v>40</v>
      </c>
      <c r="N59" s="79"/>
      <c r="O59" s="79"/>
      <c r="P59" s="79"/>
      <c r="Q59" s="79"/>
      <c r="R59" s="79"/>
      <c r="S59" s="79"/>
      <c r="T59" s="79"/>
      <c r="U59" s="79"/>
      <c r="V59" s="79"/>
      <c r="W59" s="79"/>
      <c r="X59" s="79"/>
      <c r="Y59" s="79"/>
      <c r="Z59" s="79"/>
      <c r="AA59" s="79"/>
      <c r="AB59" s="79"/>
      <c r="AC59" s="79"/>
    </row>
    <row r="60" spans="1:29" ht="43.5">
      <c r="A60" s="241"/>
      <c r="B60" s="226"/>
      <c r="C60" s="53">
        <v>57</v>
      </c>
      <c r="D60" s="35" t="s">
        <v>81</v>
      </c>
      <c r="E60" s="47" t="s">
        <v>177</v>
      </c>
      <c r="F60" s="47" t="s">
        <v>237</v>
      </c>
      <c r="G60" s="74">
        <v>34.049999999999997</v>
      </c>
      <c r="H60" s="18"/>
      <c r="I60" s="40">
        <f t="shared" si="0"/>
        <v>0</v>
      </c>
      <c r="J60" s="25" t="str">
        <f t="shared" si="1"/>
        <v>OK</v>
      </c>
      <c r="K60" s="79"/>
      <c r="L60" s="79"/>
      <c r="M60" s="79"/>
      <c r="N60" s="79"/>
      <c r="O60" s="79"/>
      <c r="P60" s="79"/>
      <c r="Q60" s="79"/>
      <c r="R60" s="79"/>
      <c r="S60" s="79"/>
      <c r="T60" s="79"/>
      <c r="U60" s="79"/>
      <c r="V60" s="79"/>
      <c r="W60" s="79"/>
      <c r="X60" s="79"/>
      <c r="Y60" s="79"/>
      <c r="Z60" s="79"/>
      <c r="AA60" s="79"/>
      <c r="AB60" s="79"/>
      <c r="AC60" s="79"/>
    </row>
    <row r="61" spans="1:29" ht="43.5">
      <c r="A61" s="242"/>
      <c r="B61" s="227"/>
      <c r="C61" s="53">
        <v>58</v>
      </c>
      <c r="D61" s="35" t="s">
        <v>82</v>
      </c>
      <c r="E61" s="35" t="s">
        <v>177</v>
      </c>
      <c r="F61" s="47" t="s">
        <v>238</v>
      </c>
      <c r="G61" s="74">
        <v>51.07</v>
      </c>
      <c r="H61" s="18"/>
      <c r="I61" s="40">
        <f t="shared" si="0"/>
        <v>0</v>
      </c>
      <c r="J61" s="25" t="str">
        <f t="shared" si="1"/>
        <v>OK</v>
      </c>
      <c r="K61" s="79"/>
      <c r="L61" s="79"/>
      <c r="M61" s="79"/>
      <c r="N61" s="79"/>
      <c r="O61" s="79"/>
      <c r="P61" s="79"/>
      <c r="Q61" s="79"/>
      <c r="R61" s="79"/>
      <c r="S61" s="79"/>
      <c r="T61" s="79"/>
      <c r="U61" s="79"/>
      <c r="V61" s="79"/>
      <c r="W61" s="79"/>
      <c r="X61" s="79"/>
      <c r="Y61" s="79"/>
      <c r="Z61" s="79"/>
      <c r="AA61" s="79"/>
      <c r="AB61" s="79"/>
      <c r="AC61" s="79"/>
    </row>
    <row r="62" spans="1:29" ht="43.5">
      <c r="A62" s="238">
        <v>17</v>
      </c>
      <c r="B62" s="229" t="s">
        <v>27</v>
      </c>
      <c r="C62" s="51">
        <v>59</v>
      </c>
      <c r="D62" s="62" t="s">
        <v>83</v>
      </c>
      <c r="E62" s="18" t="s">
        <v>182</v>
      </c>
      <c r="F62" s="18" t="s">
        <v>237</v>
      </c>
      <c r="G62" s="73"/>
      <c r="H62" s="18"/>
      <c r="I62" s="40">
        <f t="shared" si="0"/>
        <v>0</v>
      </c>
      <c r="J62" s="25" t="str">
        <f t="shared" si="1"/>
        <v>OK</v>
      </c>
      <c r="K62" s="79"/>
      <c r="L62" s="79"/>
      <c r="M62" s="79"/>
      <c r="N62" s="79"/>
      <c r="O62" s="79"/>
      <c r="P62" s="79"/>
      <c r="Q62" s="79"/>
      <c r="R62" s="79"/>
      <c r="S62" s="79"/>
      <c r="T62" s="79"/>
      <c r="U62" s="79"/>
      <c r="V62" s="79"/>
      <c r="W62" s="79"/>
      <c r="X62" s="79"/>
      <c r="Y62" s="79"/>
      <c r="Z62" s="79"/>
      <c r="AA62" s="79"/>
      <c r="AB62" s="79"/>
      <c r="AC62" s="79"/>
    </row>
    <row r="63" spans="1:29" ht="43.5">
      <c r="A63" s="238"/>
      <c r="B63" s="236"/>
      <c r="C63" s="51">
        <v>60</v>
      </c>
      <c r="D63" s="62" t="s">
        <v>83</v>
      </c>
      <c r="E63" s="18" t="s">
        <v>183</v>
      </c>
      <c r="F63" s="18" t="s">
        <v>237</v>
      </c>
      <c r="G63" s="73"/>
      <c r="H63" s="18"/>
      <c r="I63" s="40">
        <f t="shared" si="0"/>
        <v>0</v>
      </c>
      <c r="J63" s="25" t="str">
        <f t="shared" si="1"/>
        <v>OK</v>
      </c>
      <c r="K63" s="79"/>
      <c r="L63" s="79"/>
      <c r="M63" s="79"/>
      <c r="N63" s="79"/>
      <c r="O63" s="79"/>
      <c r="P63" s="79"/>
      <c r="Q63" s="79"/>
      <c r="R63" s="79"/>
      <c r="S63" s="79"/>
      <c r="T63" s="79"/>
      <c r="U63" s="79"/>
      <c r="V63" s="79"/>
      <c r="W63" s="79"/>
      <c r="X63" s="79"/>
      <c r="Y63" s="79"/>
      <c r="Z63" s="79"/>
      <c r="AA63" s="79"/>
      <c r="AB63" s="79"/>
      <c r="AC63" s="79"/>
    </row>
    <row r="64" spans="1:29" ht="43.5">
      <c r="A64" s="238"/>
      <c r="B64" s="230"/>
      <c r="C64" s="51">
        <v>61</v>
      </c>
      <c r="D64" s="62" t="s">
        <v>83</v>
      </c>
      <c r="E64" s="18" t="s">
        <v>184</v>
      </c>
      <c r="F64" s="18" t="s">
        <v>237</v>
      </c>
      <c r="G64" s="73"/>
      <c r="H64" s="18"/>
      <c r="I64" s="40">
        <f t="shared" si="0"/>
        <v>0</v>
      </c>
      <c r="J64" s="25" t="str">
        <f t="shared" si="1"/>
        <v>OK</v>
      </c>
      <c r="K64" s="79"/>
      <c r="L64" s="79"/>
      <c r="M64" s="79"/>
      <c r="N64" s="79"/>
      <c r="O64" s="79"/>
      <c r="P64" s="79"/>
      <c r="Q64" s="79"/>
      <c r="R64" s="79"/>
      <c r="S64" s="79"/>
      <c r="T64" s="79"/>
      <c r="U64" s="79"/>
      <c r="V64" s="79"/>
      <c r="W64" s="79"/>
      <c r="X64" s="79"/>
      <c r="Y64" s="79"/>
      <c r="Z64" s="79"/>
      <c r="AA64" s="79"/>
      <c r="AB64" s="79"/>
      <c r="AC64" s="79"/>
    </row>
    <row r="65" spans="1:29" ht="74">
      <c r="A65" s="50">
        <v>18</v>
      </c>
      <c r="B65" s="59" t="s">
        <v>26</v>
      </c>
      <c r="C65" s="53">
        <v>62</v>
      </c>
      <c r="D65" s="35" t="s">
        <v>84</v>
      </c>
      <c r="E65" s="47" t="s">
        <v>185</v>
      </c>
      <c r="F65" s="47" t="s">
        <v>239</v>
      </c>
      <c r="G65" s="74">
        <v>35.130000000000003</v>
      </c>
      <c r="H65" s="18"/>
      <c r="I65" s="40">
        <f t="shared" si="0"/>
        <v>0</v>
      </c>
      <c r="J65" s="25" t="str">
        <f t="shared" si="1"/>
        <v>OK</v>
      </c>
      <c r="K65" s="79"/>
      <c r="L65" s="79"/>
      <c r="M65" s="79"/>
      <c r="N65" s="79"/>
      <c r="O65" s="79"/>
      <c r="P65" s="79"/>
      <c r="Q65" s="79"/>
      <c r="R65" s="79"/>
      <c r="S65" s="79"/>
      <c r="T65" s="79"/>
      <c r="U65" s="79"/>
      <c r="V65" s="79"/>
      <c r="W65" s="79"/>
      <c r="X65" s="79"/>
      <c r="Y65" s="79"/>
      <c r="Z65" s="79"/>
      <c r="AA65" s="79"/>
      <c r="AB65" s="79"/>
      <c r="AC65" s="79"/>
    </row>
    <row r="66" spans="1:29" ht="29">
      <c r="A66" s="237">
        <v>19</v>
      </c>
      <c r="B66" s="223" t="s">
        <v>32</v>
      </c>
      <c r="C66" s="54">
        <v>63</v>
      </c>
      <c r="D66" s="61" t="s">
        <v>85</v>
      </c>
      <c r="E66" s="46" t="s">
        <v>186</v>
      </c>
      <c r="F66" s="46" t="s">
        <v>5</v>
      </c>
      <c r="G66" s="72">
        <v>11.28</v>
      </c>
      <c r="H66" s="18"/>
      <c r="I66" s="40">
        <f t="shared" si="0"/>
        <v>0</v>
      </c>
      <c r="J66" s="25" t="str">
        <f t="shared" si="1"/>
        <v>OK</v>
      </c>
      <c r="K66" s="79"/>
      <c r="L66" s="79"/>
      <c r="M66" s="79"/>
      <c r="N66" s="79"/>
      <c r="O66" s="79"/>
      <c r="P66" s="79"/>
      <c r="Q66" s="79"/>
      <c r="R66" s="79"/>
      <c r="S66" s="79"/>
      <c r="T66" s="79"/>
      <c r="U66" s="79"/>
      <c r="V66" s="79"/>
      <c r="W66" s="79"/>
      <c r="X66" s="79"/>
      <c r="Y66" s="79"/>
      <c r="Z66" s="79"/>
      <c r="AA66" s="79"/>
      <c r="AB66" s="79"/>
      <c r="AC66" s="79"/>
    </row>
    <row r="67" spans="1:29" ht="29">
      <c r="A67" s="237"/>
      <c r="B67" s="228"/>
      <c r="C67" s="54">
        <v>64</v>
      </c>
      <c r="D67" s="61" t="s">
        <v>86</v>
      </c>
      <c r="E67" s="46" t="s">
        <v>186</v>
      </c>
      <c r="F67" s="46" t="s">
        <v>5</v>
      </c>
      <c r="G67" s="72">
        <v>11.28</v>
      </c>
      <c r="H67" s="18"/>
      <c r="I67" s="40">
        <f t="shared" si="0"/>
        <v>0</v>
      </c>
      <c r="J67" s="25" t="str">
        <f t="shared" si="1"/>
        <v>OK</v>
      </c>
      <c r="K67" s="79"/>
      <c r="L67" s="79"/>
      <c r="M67" s="79"/>
      <c r="N67" s="79"/>
      <c r="O67" s="79"/>
      <c r="P67" s="79"/>
      <c r="Q67" s="79"/>
      <c r="R67" s="79"/>
      <c r="S67" s="79"/>
      <c r="T67" s="79"/>
      <c r="U67" s="79"/>
      <c r="V67" s="79"/>
      <c r="W67" s="79"/>
      <c r="X67" s="79"/>
      <c r="Y67" s="79"/>
      <c r="Z67" s="79"/>
      <c r="AA67" s="79"/>
      <c r="AB67" s="79"/>
      <c r="AC67" s="79"/>
    </row>
    <row r="68" spans="1:29" ht="29">
      <c r="A68" s="237"/>
      <c r="B68" s="228"/>
      <c r="C68" s="54">
        <v>65</v>
      </c>
      <c r="D68" s="61" t="s">
        <v>87</v>
      </c>
      <c r="E68" s="46" t="s">
        <v>186</v>
      </c>
      <c r="F68" s="46" t="s">
        <v>5</v>
      </c>
      <c r="G68" s="72">
        <v>28.22</v>
      </c>
      <c r="H68" s="18">
        <f>0+10+10</f>
        <v>20</v>
      </c>
      <c r="I68" s="40">
        <f t="shared" si="0"/>
        <v>10</v>
      </c>
      <c r="J68" s="25" t="str">
        <f t="shared" si="1"/>
        <v>OK</v>
      </c>
      <c r="K68" s="79"/>
      <c r="L68" s="79"/>
      <c r="M68" s="79"/>
      <c r="N68" s="79"/>
      <c r="O68" s="79"/>
      <c r="P68" s="79"/>
      <c r="Q68" s="79"/>
      <c r="R68" s="79"/>
      <c r="S68" s="79"/>
      <c r="T68" s="79"/>
      <c r="U68" s="79"/>
      <c r="V68" s="79"/>
      <c r="W68" s="79"/>
      <c r="X68" s="79"/>
      <c r="Y68" s="79"/>
      <c r="Z68" s="79"/>
      <c r="AA68" s="79">
        <v>10</v>
      </c>
      <c r="AB68" s="79"/>
      <c r="AC68" s="79"/>
    </row>
    <row r="69" spans="1:29" ht="29">
      <c r="A69" s="237"/>
      <c r="B69" s="228"/>
      <c r="C69" s="54">
        <v>66</v>
      </c>
      <c r="D69" s="61" t="s">
        <v>87</v>
      </c>
      <c r="E69" s="46" t="s">
        <v>186</v>
      </c>
      <c r="F69" s="46" t="s">
        <v>5</v>
      </c>
      <c r="G69" s="72">
        <v>28.22</v>
      </c>
      <c r="H69" s="18">
        <f>0+5+5</f>
        <v>10</v>
      </c>
      <c r="I69" s="40">
        <f t="shared" ref="I69:I131" si="2">H69-(SUM(K69:AB69))</f>
        <v>5</v>
      </c>
      <c r="J69" s="25" t="str">
        <f t="shared" ref="J69:J132" si="3">IF(I69&lt;0,"ATENÇÃO","OK")</f>
        <v>OK</v>
      </c>
      <c r="K69" s="79"/>
      <c r="L69" s="79"/>
      <c r="M69" s="79"/>
      <c r="N69" s="79"/>
      <c r="O69" s="79"/>
      <c r="P69" s="79"/>
      <c r="Q69" s="79"/>
      <c r="R69" s="79"/>
      <c r="S69" s="79"/>
      <c r="T69" s="79"/>
      <c r="U69" s="79"/>
      <c r="V69" s="79"/>
      <c r="W69" s="79"/>
      <c r="X69" s="79"/>
      <c r="Y69" s="79"/>
      <c r="Z69" s="79"/>
      <c r="AA69" s="79">
        <v>5</v>
      </c>
      <c r="AB69" s="79"/>
      <c r="AC69" s="79"/>
    </row>
    <row r="70" spans="1:29" ht="23.5">
      <c r="A70" s="237"/>
      <c r="B70" s="224"/>
      <c r="C70" s="54">
        <v>67</v>
      </c>
      <c r="D70" s="61" t="s">
        <v>88</v>
      </c>
      <c r="E70" s="46" t="s">
        <v>186</v>
      </c>
      <c r="F70" s="46" t="s">
        <v>5</v>
      </c>
      <c r="G70" s="72">
        <v>14.11</v>
      </c>
      <c r="H70" s="18">
        <f>0+20+10</f>
        <v>30</v>
      </c>
      <c r="I70" s="40">
        <f t="shared" si="2"/>
        <v>10</v>
      </c>
      <c r="J70" s="25" t="str">
        <f t="shared" si="3"/>
        <v>OK</v>
      </c>
      <c r="K70" s="79"/>
      <c r="L70" s="79"/>
      <c r="M70" s="79"/>
      <c r="N70" s="79"/>
      <c r="O70" s="79"/>
      <c r="P70" s="79"/>
      <c r="Q70" s="79"/>
      <c r="R70" s="79"/>
      <c r="S70" s="79"/>
      <c r="T70" s="79"/>
      <c r="U70" s="79"/>
      <c r="V70" s="79"/>
      <c r="W70" s="79"/>
      <c r="X70" s="79"/>
      <c r="Y70" s="79"/>
      <c r="Z70" s="79"/>
      <c r="AA70" s="79">
        <v>20</v>
      </c>
      <c r="AB70" s="79"/>
      <c r="AC70" s="79"/>
    </row>
    <row r="71" spans="1:29" ht="43.5">
      <c r="A71" s="239">
        <v>20</v>
      </c>
      <c r="B71" s="225" t="s">
        <v>33</v>
      </c>
      <c r="C71" s="53">
        <v>68</v>
      </c>
      <c r="D71" s="35" t="s">
        <v>89</v>
      </c>
      <c r="E71" s="47" t="s">
        <v>187</v>
      </c>
      <c r="F71" s="47" t="s">
        <v>237</v>
      </c>
      <c r="G71" s="74">
        <v>61.77</v>
      </c>
      <c r="H71" s="18">
        <f>0+3+4+6</f>
        <v>13</v>
      </c>
      <c r="I71" s="40">
        <f t="shared" si="2"/>
        <v>13</v>
      </c>
      <c r="J71" s="25" t="str">
        <f t="shared" si="3"/>
        <v>OK</v>
      </c>
      <c r="K71" s="79"/>
      <c r="L71" s="79"/>
      <c r="M71" s="79"/>
      <c r="N71" s="79"/>
      <c r="O71" s="79"/>
      <c r="P71" s="79"/>
      <c r="Q71" s="79"/>
      <c r="R71" s="79"/>
      <c r="S71" s="79"/>
      <c r="T71" s="79"/>
      <c r="U71" s="79"/>
      <c r="V71" s="79"/>
      <c r="W71" s="79"/>
      <c r="X71" s="79"/>
      <c r="Y71" s="79"/>
      <c r="Z71" s="79"/>
      <c r="AA71" s="79"/>
      <c r="AB71" s="79"/>
      <c r="AC71" s="79">
        <v>9</v>
      </c>
    </row>
    <row r="72" spans="1:29" ht="43.5">
      <c r="A72" s="239"/>
      <c r="B72" s="226"/>
      <c r="C72" s="53">
        <v>69</v>
      </c>
      <c r="D72" s="35" t="s">
        <v>90</v>
      </c>
      <c r="E72" s="47" t="s">
        <v>188</v>
      </c>
      <c r="F72" s="47" t="s">
        <v>237</v>
      </c>
      <c r="G72" s="74">
        <v>42.55</v>
      </c>
      <c r="H72" s="18"/>
      <c r="I72" s="40">
        <f t="shared" si="2"/>
        <v>0</v>
      </c>
      <c r="J72" s="25" t="str">
        <f t="shared" si="3"/>
        <v>OK</v>
      </c>
      <c r="K72" s="79"/>
      <c r="L72" s="79"/>
      <c r="M72" s="79"/>
      <c r="N72" s="79"/>
      <c r="O72" s="79"/>
      <c r="P72" s="79"/>
      <c r="Q72" s="79"/>
      <c r="R72" s="79"/>
      <c r="S72" s="79"/>
      <c r="T72" s="79"/>
      <c r="U72" s="79"/>
      <c r="V72" s="79"/>
      <c r="W72" s="79"/>
      <c r="X72" s="79"/>
      <c r="Y72" s="79"/>
      <c r="Z72" s="79"/>
      <c r="AA72" s="79"/>
      <c r="AB72" s="79"/>
      <c r="AC72" s="79"/>
    </row>
    <row r="73" spans="1:29" ht="43.5">
      <c r="A73" s="239"/>
      <c r="B73" s="226"/>
      <c r="C73" s="53">
        <v>70</v>
      </c>
      <c r="D73" s="35" t="s">
        <v>91</v>
      </c>
      <c r="E73" s="47" t="s">
        <v>189</v>
      </c>
      <c r="F73" s="47" t="s">
        <v>237</v>
      </c>
      <c r="G73" s="74">
        <v>69.38</v>
      </c>
      <c r="H73" s="18"/>
      <c r="I73" s="40">
        <f t="shared" si="2"/>
        <v>0</v>
      </c>
      <c r="J73" s="25" t="str">
        <f t="shared" si="3"/>
        <v>OK</v>
      </c>
      <c r="K73" s="79"/>
      <c r="L73" s="79"/>
      <c r="M73" s="79"/>
      <c r="N73" s="79"/>
      <c r="O73" s="79"/>
      <c r="P73" s="79"/>
      <c r="Q73" s="79"/>
      <c r="R73" s="79"/>
      <c r="S73" s="79"/>
      <c r="T73" s="79"/>
      <c r="U73" s="79"/>
      <c r="V73" s="79"/>
      <c r="W73" s="79"/>
      <c r="X73" s="79"/>
      <c r="Y73" s="79"/>
      <c r="Z73" s="79"/>
      <c r="AA73" s="79"/>
      <c r="AB73" s="79"/>
      <c r="AC73" s="79"/>
    </row>
    <row r="74" spans="1:29" ht="43.5">
      <c r="A74" s="239"/>
      <c r="B74" s="227"/>
      <c r="C74" s="53">
        <v>71</v>
      </c>
      <c r="D74" s="35" t="s">
        <v>92</v>
      </c>
      <c r="E74" s="47" t="s">
        <v>190</v>
      </c>
      <c r="F74" s="47" t="s">
        <v>237</v>
      </c>
      <c r="G74" s="74">
        <v>61.85</v>
      </c>
      <c r="H74" s="18"/>
      <c r="I74" s="40">
        <f t="shared" si="2"/>
        <v>0</v>
      </c>
      <c r="J74" s="25" t="str">
        <f t="shared" si="3"/>
        <v>OK</v>
      </c>
      <c r="K74" s="79"/>
      <c r="L74" s="79"/>
      <c r="M74" s="79"/>
      <c r="N74" s="79"/>
      <c r="O74" s="79"/>
      <c r="P74" s="79"/>
      <c r="Q74" s="79"/>
      <c r="R74" s="79"/>
      <c r="S74" s="79"/>
      <c r="T74" s="79"/>
      <c r="U74" s="79"/>
      <c r="V74" s="79"/>
      <c r="W74" s="79"/>
      <c r="X74" s="79"/>
      <c r="Y74" s="79"/>
      <c r="Z74" s="79"/>
      <c r="AA74" s="79"/>
      <c r="AB74" s="79"/>
      <c r="AC74" s="79"/>
    </row>
    <row r="75" spans="1:29" ht="72.5">
      <c r="A75" s="51">
        <v>21</v>
      </c>
      <c r="B75" s="55" t="s">
        <v>27</v>
      </c>
      <c r="C75" s="51">
        <v>72</v>
      </c>
      <c r="D75" s="64" t="s">
        <v>93</v>
      </c>
      <c r="E75" s="18" t="s">
        <v>191</v>
      </c>
      <c r="F75" s="18" t="s">
        <v>240</v>
      </c>
      <c r="G75" s="73">
        <v>34</v>
      </c>
      <c r="H75" s="18">
        <v>2</v>
      </c>
      <c r="I75" s="40">
        <f t="shared" si="2"/>
        <v>2</v>
      </c>
      <c r="J75" s="25" t="str">
        <f t="shared" si="3"/>
        <v>OK</v>
      </c>
      <c r="K75" s="79"/>
      <c r="L75" s="79"/>
      <c r="M75" s="79"/>
      <c r="N75" s="79"/>
      <c r="O75" s="79"/>
      <c r="P75" s="79"/>
      <c r="Q75" s="79"/>
      <c r="R75" s="79"/>
      <c r="S75" s="79"/>
      <c r="T75" s="79"/>
      <c r="U75" s="79"/>
      <c r="V75" s="79"/>
      <c r="W75" s="79"/>
      <c r="X75" s="79"/>
      <c r="Y75" s="79"/>
      <c r="Z75" s="79"/>
      <c r="AA75" s="79"/>
      <c r="AB75" s="79"/>
      <c r="AC75" s="79"/>
    </row>
    <row r="76" spans="1:29" ht="43.5">
      <c r="A76" s="239">
        <v>22</v>
      </c>
      <c r="B76" s="225" t="s">
        <v>33</v>
      </c>
      <c r="C76" s="53">
        <v>73</v>
      </c>
      <c r="D76" s="35" t="s">
        <v>94</v>
      </c>
      <c r="E76" s="47" t="s">
        <v>192</v>
      </c>
      <c r="F76" s="47" t="s">
        <v>237</v>
      </c>
      <c r="G76" s="74">
        <v>29.45</v>
      </c>
      <c r="H76" s="18"/>
      <c r="I76" s="40">
        <f t="shared" si="2"/>
        <v>0</v>
      </c>
      <c r="J76" s="25" t="str">
        <f t="shared" si="3"/>
        <v>OK</v>
      </c>
      <c r="K76" s="79"/>
      <c r="L76" s="79"/>
      <c r="M76" s="79"/>
      <c r="N76" s="79"/>
      <c r="O76" s="79"/>
      <c r="P76" s="79"/>
      <c r="Q76" s="79"/>
      <c r="R76" s="79"/>
      <c r="S76" s="79"/>
      <c r="T76" s="79"/>
      <c r="U76" s="79"/>
      <c r="V76" s="79"/>
      <c r="W76" s="79"/>
      <c r="X76" s="79"/>
      <c r="Y76" s="79"/>
      <c r="Z76" s="79"/>
      <c r="AA76" s="79"/>
      <c r="AB76" s="79"/>
      <c r="AC76" s="79"/>
    </row>
    <row r="77" spans="1:29" ht="43.5">
      <c r="A77" s="239"/>
      <c r="B77" s="226"/>
      <c r="C77" s="53">
        <v>74</v>
      </c>
      <c r="D77" s="35" t="s">
        <v>95</v>
      </c>
      <c r="E77" s="47" t="s">
        <v>193</v>
      </c>
      <c r="F77" s="47" t="s">
        <v>237</v>
      </c>
      <c r="G77" s="74">
        <v>27.95</v>
      </c>
      <c r="H77" s="18"/>
      <c r="I77" s="40">
        <f t="shared" si="2"/>
        <v>0</v>
      </c>
      <c r="J77" s="25" t="str">
        <f t="shared" si="3"/>
        <v>OK</v>
      </c>
      <c r="K77" s="79"/>
      <c r="L77" s="79"/>
      <c r="M77" s="79"/>
      <c r="N77" s="79"/>
      <c r="O77" s="79"/>
      <c r="P77" s="79"/>
      <c r="Q77" s="79"/>
      <c r="R77" s="79"/>
      <c r="S77" s="79"/>
      <c r="T77" s="79"/>
      <c r="U77" s="79"/>
      <c r="V77" s="79"/>
      <c r="W77" s="79"/>
      <c r="X77" s="79"/>
      <c r="Y77" s="79"/>
      <c r="Z77" s="79"/>
      <c r="AA77" s="79"/>
      <c r="AB77" s="79"/>
      <c r="AC77" s="79"/>
    </row>
    <row r="78" spans="1:29" ht="29">
      <c r="A78" s="239"/>
      <c r="B78" s="226"/>
      <c r="C78" s="53">
        <v>75</v>
      </c>
      <c r="D78" s="35" t="s">
        <v>96</v>
      </c>
      <c r="E78" s="47" t="s">
        <v>194</v>
      </c>
      <c r="F78" s="47" t="s">
        <v>17</v>
      </c>
      <c r="G78" s="74">
        <v>41.45</v>
      </c>
      <c r="H78" s="18"/>
      <c r="I78" s="40">
        <f t="shared" si="2"/>
        <v>0</v>
      </c>
      <c r="J78" s="25" t="str">
        <f t="shared" si="3"/>
        <v>OK</v>
      </c>
      <c r="K78" s="79"/>
      <c r="L78" s="79"/>
      <c r="M78" s="79"/>
      <c r="N78" s="79"/>
      <c r="O78" s="79"/>
      <c r="P78" s="79"/>
      <c r="Q78" s="79"/>
      <c r="R78" s="79"/>
      <c r="S78" s="79"/>
      <c r="T78" s="79"/>
      <c r="U78" s="79"/>
      <c r="V78" s="79"/>
      <c r="W78" s="79"/>
      <c r="X78" s="79"/>
      <c r="Y78" s="79"/>
      <c r="Z78" s="79"/>
      <c r="AA78" s="79"/>
      <c r="AB78" s="79"/>
      <c r="AC78" s="79"/>
    </row>
    <row r="79" spans="1:29" ht="29">
      <c r="A79" s="239"/>
      <c r="B79" s="227"/>
      <c r="C79" s="53">
        <v>76</v>
      </c>
      <c r="D79" s="35" t="s">
        <v>97</v>
      </c>
      <c r="E79" s="47" t="s">
        <v>195</v>
      </c>
      <c r="F79" s="47" t="s">
        <v>17</v>
      </c>
      <c r="G79" s="74">
        <v>93.95</v>
      </c>
      <c r="H79" s="18"/>
      <c r="I79" s="40">
        <f t="shared" si="2"/>
        <v>0</v>
      </c>
      <c r="J79" s="25" t="str">
        <f t="shared" si="3"/>
        <v>OK</v>
      </c>
      <c r="K79" s="79"/>
      <c r="L79" s="79"/>
      <c r="M79" s="79"/>
      <c r="N79" s="79"/>
      <c r="O79" s="79"/>
      <c r="P79" s="79"/>
      <c r="Q79" s="79"/>
      <c r="R79" s="79"/>
      <c r="S79" s="79"/>
      <c r="T79" s="79"/>
      <c r="U79" s="79"/>
      <c r="V79" s="79"/>
      <c r="W79" s="79"/>
      <c r="X79" s="79"/>
      <c r="Y79" s="79"/>
      <c r="Z79" s="79"/>
      <c r="AA79" s="79"/>
      <c r="AB79" s="79"/>
      <c r="AC79" s="79"/>
    </row>
    <row r="80" spans="1:29" ht="92.5">
      <c r="A80" s="49">
        <v>23</v>
      </c>
      <c r="B80" s="56" t="s">
        <v>30</v>
      </c>
      <c r="C80" s="54">
        <v>77</v>
      </c>
      <c r="D80" s="61" t="s">
        <v>98</v>
      </c>
      <c r="E80" s="46" t="s">
        <v>196</v>
      </c>
      <c r="F80" s="46" t="s">
        <v>17</v>
      </c>
      <c r="G80" s="72">
        <v>13.27</v>
      </c>
      <c r="H80" s="18"/>
      <c r="I80" s="40">
        <f t="shared" si="2"/>
        <v>0</v>
      </c>
      <c r="J80" s="25" t="str">
        <f t="shared" si="3"/>
        <v>OK</v>
      </c>
      <c r="K80" s="79"/>
      <c r="L80" s="79"/>
      <c r="M80" s="79"/>
      <c r="N80" s="79"/>
      <c r="O80" s="79"/>
      <c r="P80" s="79"/>
      <c r="Q80" s="79"/>
      <c r="R80" s="79"/>
      <c r="S80" s="79"/>
      <c r="T80" s="79"/>
      <c r="U80" s="79"/>
      <c r="V80" s="79"/>
      <c r="W80" s="79"/>
      <c r="X80" s="79"/>
      <c r="Y80" s="79"/>
      <c r="Z80" s="79"/>
      <c r="AA80" s="79"/>
      <c r="AB80" s="79"/>
      <c r="AC80" s="79"/>
    </row>
    <row r="81" spans="1:29" ht="74">
      <c r="A81" s="50">
        <v>24</v>
      </c>
      <c r="B81" s="59" t="s">
        <v>34</v>
      </c>
      <c r="C81" s="53">
        <v>78</v>
      </c>
      <c r="D81" s="35" t="s">
        <v>99</v>
      </c>
      <c r="E81" s="47" t="s">
        <v>197</v>
      </c>
      <c r="F81" s="47" t="s">
        <v>17</v>
      </c>
      <c r="G81" s="74">
        <v>127.8</v>
      </c>
      <c r="H81" s="18">
        <v>25</v>
      </c>
      <c r="I81" s="40">
        <f t="shared" si="2"/>
        <v>0</v>
      </c>
      <c r="J81" s="25" t="str">
        <f t="shared" si="3"/>
        <v>OK</v>
      </c>
      <c r="K81" s="79"/>
      <c r="L81" s="79"/>
      <c r="M81" s="79"/>
      <c r="N81" s="79"/>
      <c r="O81" s="79"/>
      <c r="P81" s="79"/>
      <c r="Q81" s="79"/>
      <c r="R81" s="79"/>
      <c r="S81" s="79"/>
      <c r="T81" s="79"/>
      <c r="U81" s="79">
        <v>25</v>
      </c>
      <c r="V81" s="79"/>
      <c r="W81" s="79"/>
      <c r="X81" s="79"/>
      <c r="Y81" s="79"/>
      <c r="Z81" s="79"/>
      <c r="AA81" s="79"/>
      <c r="AB81" s="79"/>
      <c r="AC81" s="79"/>
    </row>
    <row r="82" spans="1:29" ht="55.5">
      <c r="A82" s="49">
        <v>25</v>
      </c>
      <c r="B82" s="56" t="s">
        <v>35</v>
      </c>
      <c r="C82" s="54">
        <v>79</v>
      </c>
      <c r="D82" s="61" t="s">
        <v>100</v>
      </c>
      <c r="E82" s="46" t="s">
        <v>198</v>
      </c>
      <c r="F82" s="46" t="s">
        <v>17</v>
      </c>
      <c r="G82" s="72">
        <v>117.73</v>
      </c>
      <c r="H82" s="18"/>
      <c r="I82" s="40">
        <f t="shared" si="2"/>
        <v>0</v>
      </c>
      <c r="J82" s="25" t="str">
        <f t="shared" si="3"/>
        <v>OK</v>
      </c>
      <c r="K82" s="79"/>
      <c r="L82" s="79"/>
      <c r="M82" s="79"/>
      <c r="N82" s="79"/>
      <c r="O82" s="79"/>
      <c r="P82" s="79"/>
      <c r="Q82" s="79"/>
      <c r="R82" s="79"/>
      <c r="S82" s="79"/>
      <c r="T82" s="79"/>
      <c r="U82" s="79"/>
      <c r="V82" s="79"/>
      <c r="W82" s="79"/>
      <c r="X82" s="79"/>
      <c r="Y82" s="79"/>
      <c r="Z82" s="79"/>
      <c r="AA82" s="79"/>
      <c r="AB82" s="79"/>
      <c r="AC82" s="79"/>
    </row>
    <row r="83" spans="1:29" ht="29">
      <c r="A83" s="244">
        <v>26</v>
      </c>
      <c r="B83" s="229" t="s">
        <v>27</v>
      </c>
      <c r="C83" s="51">
        <v>80</v>
      </c>
      <c r="D83" s="62" t="s">
        <v>101</v>
      </c>
      <c r="E83" s="18"/>
      <c r="F83" s="18" t="s">
        <v>17</v>
      </c>
      <c r="G83" s="73"/>
      <c r="H83" s="18"/>
      <c r="I83" s="40">
        <f t="shared" si="2"/>
        <v>0</v>
      </c>
      <c r="J83" s="25" t="str">
        <f t="shared" si="3"/>
        <v>OK</v>
      </c>
      <c r="K83" s="79"/>
      <c r="L83" s="79"/>
      <c r="M83" s="79"/>
      <c r="N83" s="79"/>
      <c r="O83" s="79"/>
      <c r="P83" s="79"/>
      <c r="Q83" s="79"/>
      <c r="R83" s="79"/>
      <c r="S83" s="79"/>
      <c r="T83" s="79"/>
      <c r="U83" s="79"/>
      <c r="V83" s="79"/>
      <c r="W83" s="79"/>
      <c r="X83" s="79"/>
      <c r="Y83" s="79"/>
      <c r="Z83" s="79"/>
      <c r="AA83" s="79"/>
      <c r="AB83" s="79"/>
      <c r="AC83" s="79"/>
    </row>
    <row r="84" spans="1:29" ht="43.5">
      <c r="A84" s="245"/>
      <c r="B84" s="230"/>
      <c r="C84" s="51">
        <v>81</v>
      </c>
      <c r="D84" s="62" t="s">
        <v>102</v>
      </c>
      <c r="E84" s="18"/>
      <c r="F84" s="18" t="s">
        <v>17</v>
      </c>
      <c r="G84" s="73"/>
      <c r="H84" s="18"/>
      <c r="I84" s="40">
        <f t="shared" si="2"/>
        <v>0</v>
      </c>
      <c r="J84" s="25" t="str">
        <f t="shared" si="3"/>
        <v>OK</v>
      </c>
      <c r="K84" s="79"/>
      <c r="L84" s="79"/>
      <c r="M84" s="79"/>
      <c r="N84" s="79"/>
      <c r="O84" s="79"/>
      <c r="P84" s="79"/>
      <c r="Q84" s="79"/>
      <c r="R84" s="79"/>
      <c r="S84" s="79"/>
      <c r="T84" s="79"/>
      <c r="U84" s="79"/>
      <c r="V84" s="79"/>
      <c r="W84" s="79"/>
      <c r="X84" s="79"/>
      <c r="Y84" s="79"/>
      <c r="Z84" s="79"/>
      <c r="AA84" s="79"/>
      <c r="AB84" s="79"/>
      <c r="AC84" s="79"/>
    </row>
    <row r="85" spans="1:29" ht="58">
      <c r="A85" s="246">
        <v>27</v>
      </c>
      <c r="B85" s="229" t="s">
        <v>27</v>
      </c>
      <c r="C85" s="51">
        <v>82</v>
      </c>
      <c r="D85" s="62" t="s">
        <v>103</v>
      </c>
      <c r="E85" s="18"/>
      <c r="F85" s="18" t="s">
        <v>241</v>
      </c>
      <c r="G85" s="73"/>
      <c r="H85" s="18"/>
      <c r="I85" s="40">
        <f t="shared" si="2"/>
        <v>0</v>
      </c>
      <c r="J85" s="25" t="str">
        <f t="shared" si="3"/>
        <v>OK</v>
      </c>
      <c r="K85" s="79"/>
      <c r="L85" s="79"/>
      <c r="M85" s="79"/>
      <c r="N85" s="79"/>
      <c r="O85" s="79"/>
      <c r="P85" s="79"/>
      <c r="Q85" s="79"/>
      <c r="R85" s="79"/>
      <c r="S85" s="79"/>
      <c r="T85" s="79"/>
      <c r="U85" s="79"/>
      <c r="V85" s="79"/>
      <c r="W85" s="79"/>
      <c r="X85" s="79"/>
      <c r="Y85" s="79"/>
      <c r="Z85" s="79"/>
      <c r="AA85" s="79"/>
      <c r="AB85" s="79"/>
      <c r="AC85" s="79"/>
    </row>
    <row r="86" spans="1:29" ht="58">
      <c r="A86" s="246"/>
      <c r="B86" s="230"/>
      <c r="C86" s="51">
        <v>83</v>
      </c>
      <c r="D86" s="62" t="s">
        <v>103</v>
      </c>
      <c r="E86" s="18"/>
      <c r="F86" s="18" t="s">
        <v>241</v>
      </c>
      <c r="G86" s="73"/>
      <c r="H86" s="18"/>
      <c r="I86" s="40">
        <f t="shared" si="2"/>
        <v>0</v>
      </c>
      <c r="J86" s="25" t="str">
        <f t="shared" si="3"/>
        <v>OK</v>
      </c>
      <c r="K86" s="79"/>
      <c r="L86" s="79"/>
      <c r="M86" s="79"/>
      <c r="N86" s="79"/>
      <c r="O86" s="79"/>
      <c r="P86" s="79"/>
      <c r="Q86" s="79"/>
      <c r="R86" s="79"/>
      <c r="S86" s="79"/>
      <c r="T86" s="79"/>
      <c r="U86" s="79"/>
      <c r="V86" s="79"/>
      <c r="W86" s="79"/>
      <c r="X86" s="79"/>
      <c r="Y86" s="79"/>
      <c r="Z86" s="79"/>
      <c r="AA86" s="79"/>
      <c r="AB86" s="79"/>
      <c r="AC86" s="79"/>
    </row>
    <row r="87" spans="1:29" ht="23.5">
      <c r="A87" s="239">
        <v>28</v>
      </c>
      <c r="B87" s="225" t="s">
        <v>33</v>
      </c>
      <c r="C87" s="53">
        <v>84</v>
      </c>
      <c r="D87" s="35" t="s">
        <v>104</v>
      </c>
      <c r="E87" s="47" t="s">
        <v>199</v>
      </c>
      <c r="F87" s="47" t="s">
        <v>17</v>
      </c>
      <c r="G87" s="74">
        <v>19.21</v>
      </c>
      <c r="H87" s="18"/>
      <c r="I87" s="40">
        <f t="shared" si="2"/>
        <v>0</v>
      </c>
      <c r="J87" s="25" t="str">
        <f t="shared" si="3"/>
        <v>OK</v>
      </c>
      <c r="K87" s="79"/>
      <c r="L87" s="79"/>
      <c r="M87" s="79"/>
      <c r="N87" s="79"/>
      <c r="O87" s="79"/>
      <c r="P87" s="79"/>
      <c r="Q87" s="79"/>
      <c r="R87" s="79"/>
      <c r="S87" s="79"/>
      <c r="T87" s="79"/>
      <c r="U87" s="79"/>
      <c r="V87" s="79"/>
      <c r="W87" s="79"/>
      <c r="X87" s="79"/>
      <c r="Y87" s="79"/>
      <c r="Z87" s="79"/>
      <c r="AA87" s="79"/>
      <c r="AB87" s="79"/>
      <c r="AC87" s="79"/>
    </row>
    <row r="88" spans="1:29" ht="29">
      <c r="A88" s="239"/>
      <c r="B88" s="227"/>
      <c r="C88" s="53">
        <v>85</v>
      </c>
      <c r="D88" s="35" t="s">
        <v>105</v>
      </c>
      <c r="E88" s="47" t="s">
        <v>200</v>
      </c>
      <c r="F88" s="47" t="s">
        <v>17</v>
      </c>
      <c r="G88" s="74">
        <v>19.09</v>
      </c>
      <c r="H88" s="18">
        <f>0+4+12</f>
        <v>16</v>
      </c>
      <c r="I88" s="40">
        <f t="shared" si="2"/>
        <v>16</v>
      </c>
      <c r="J88" s="25" t="str">
        <f t="shared" si="3"/>
        <v>OK</v>
      </c>
      <c r="K88" s="79"/>
      <c r="L88" s="79"/>
      <c r="M88" s="79"/>
      <c r="N88" s="79"/>
      <c r="O88" s="79"/>
      <c r="P88" s="79"/>
      <c r="Q88" s="79"/>
      <c r="R88" s="79"/>
      <c r="S88" s="79"/>
      <c r="T88" s="79"/>
      <c r="U88" s="79"/>
      <c r="V88" s="79"/>
      <c r="W88" s="79"/>
      <c r="X88" s="79"/>
      <c r="Y88" s="79"/>
      <c r="Z88" s="79"/>
      <c r="AA88" s="79"/>
      <c r="AB88" s="79"/>
      <c r="AC88" s="79">
        <v>12</v>
      </c>
    </row>
    <row r="89" spans="1:29" ht="23.5">
      <c r="A89" s="237">
        <v>29</v>
      </c>
      <c r="B89" s="223" t="s">
        <v>36</v>
      </c>
      <c r="C89" s="54">
        <v>86</v>
      </c>
      <c r="D89" s="61" t="s">
        <v>106</v>
      </c>
      <c r="E89" s="46" t="s">
        <v>201</v>
      </c>
      <c r="F89" s="46" t="s">
        <v>17</v>
      </c>
      <c r="G89" s="72">
        <v>91.63</v>
      </c>
      <c r="H89" s="18"/>
      <c r="I89" s="40">
        <f t="shared" si="2"/>
        <v>0</v>
      </c>
      <c r="J89" s="25" t="str">
        <f t="shared" si="3"/>
        <v>OK</v>
      </c>
      <c r="K89" s="79"/>
      <c r="L89" s="79"/>
      <c r="M89" s="79"/>
      <c r="N89" s="79"/>
      <c r="O89" s="79"/>
      <c r="P89" s="79"/>
      <c r="Q89" s="79"/>
      <c r="R89" s="79"/>
      <c r="S89" s="79"/>
      <c r="T89" s="79"/>
      <c r="U89" s="79"/>
      <c r="V89" s="79"/>
      <c r="W89" s="79"/>
      <c r="X89" s="79"/>
      <c r="Y89" s="79"/>
      <c r="Z89" s="79"/>
      <c r="AA89" s="79"/>
      <c r="AB89" s="79"/>
      <c r="AC89" s="79"/>
    </row>
    <row r="90" spans="1:29" ht="23.5">
      <c r="A90" s="237"/>
      <c r="B90" s="224"/>
      <c r="C90" s="54">
        <v>87</v>
      </c>
      <c r="D90" s="61" t="s">
        <v>107</v>
      </c>
      <c r="E90" s="46" t="s">
        <v>202</v>
      </c>
      <c r="F90" s="46" t="s">
        <v>17</v>
      </c>
      <c r="G90" s="72">
        <v>107.61</v>
      </c>
      <c r="H90" s="18"/>
      <c r="I90" s="40">
        <f t="shared" si="2"/>
        <v>0</v>
      </c>
      <c r="J90" s="25" t="str">
        <f t="shared" si="3"/>
        <v>OK</v>
      </c>
      <c r="K90" s="79"/>
      <c r="L90" s="79"/>
      <c r="M90" s="79"/>
      <c r="N90" s="79"/>
      <c r="O90" s="79"/>
      <c r="P90" s="79"/>
      <c r="Q90" s="79"/>
      <c r="R90" s="79"/>
      <c r="S90" s="79"/>
      <c r="T90" s="79"/>
      <c r="U90" s="79"/>
      <c r="V90" s="79"/>
      <c r="W90" s="79"/>
      <c r="X90" s="79"/>
      <c r="Y90" s="79"/>
      <c r="Z90" s="79"/>
      <c r="AA90" s="79"/>
      <c r="AB90" s="79"/>
      <c r="AC90" s="79"/>
    </row>
    <row r="91" spans="1:29" ht="58">
      <c r="A91" s="239">
        <v>30</v>
      </c>
      <c r="B91" s="225" t="s">
        <v>33</v>
      </c>
      <c r="C91" s="53">
        <v>88</v>
      </c>
      <c r="D91" s="35" t="s">
        <v>108</v>
      </c>
      <c r="E91" s="47" t="s">
        <v>203</v>
      </c>
      <c r="F91" s="47" t="s">
        <v>17</v>
      </c>
      <c r="G91" s="74">
        <v>83.17</v>
      </c>
      <c r="H91" s="18"/>
      <c r="I91" s="40">
        <f t="shared" si="2"/>
        <v>0</v>
      </c>
      <c r="J91" s="25" t="str">
        <f t="shared" si="3"/>
        <v>OK</v>
      </c>
      <c r="K91" s="79"/>
      <c r="L91" s="79"/>
      <c r="M91" s="79"/>
      <c r="N91" s="79"/>
      <c r="O91" s="79"/>
      <c r="P91" s="79"/>
      <c r="Q91" s="79"/>
      <c r="R91" s="79"/>
      <c r="S91" s="79"/>
      <c r="T91" s="79"/>
      <c r="U91" s="79"/>
      <c r="V91" s="79"/>
      <c r="W91" s="79"/>
      <c r="X91" s="79"/>
      <c r="Y91" s="79"/>
      <c r="Z91" s="79"/>
      <c r="AA91" s="79"/>
      <c r="AB91" s="79"/>
      <c r="AC91" s="79"/>
    </row>
    <row r="92" spans="1:29" ht="43.5">
      <c r="A92" s="239"/>
      <c r="B92" s="226"/>
      <c r="C92" s="53">
        <v>89</v>
      </c>
      <c r="D92" s="35" t="s">
        <v>109</v>
      </c>
      <c r="E92" s="47" t="s">
        <v>204</v>
      </c>
      <c r="F92" s="47" t="s">
        <v>17</v>
      </c>
      <c r="G92" s="74">
        <v>85.12</v>
      </c>
      <c r="H92" s="18"/>
      <c r="I92" s="40">
        <f t="shared" si="2"/>
        <v>0</v>
      </c>
      <c r="J92" s="25" t="str">
        <f t="shared" si="3"/>
        <v>OK</v>
      </c>
      <c r="K92" s="79"/>
      <c r="L92" s="79"/>
      <c r="M92" s="79"/>
      <c r="N92" s="79"/>
      <c r="O92" s="79"/>
      <c r="P92" s="79"/>
      <c r="Q92" s="79"/>
      <c r="R92" s="79"/>
      <c r="S92" s="79"/>
      <c r="T92" s="79"/>
      <c r="U92" s="79"/>
      <c r="V92" s="79"/>
      <c r="W92" s="79"/>
      <c r="X92" s="79"/>
      <c r="Y92" s="79"/>
      <c r="Z92" s="79"/>
      <c r="AA92" s="79"/>
      <c r="AB92" s="79"/>
      <c r="AC92" s="79"/>
    </row>
    <row r="93" spans="1:29" ht="43.5">
      <c r="A93" s="239"/>
      <c r="B93" s="226"/>
      <c r="C93" s="53">
        <v>90</v>
      </c>
      <c r="D93" s="35" t="s">
        <v>110</v>
      </c>
      <c r="E93" s="47" t="s">
        <v>205</v>
      </c>
      <c r="F93" s="47" t="s">
        <v>17</v>
      </c>
      <c r="G93" s="74">
        <v>195.4</v>
      </c>
      <c r="H93" s="18"/>
      <c r="I93" s="40">
        <f t="shared" si="2"/>
        <v>0</v>
      </c>
      <c r="J93" s="25" t="str">
        <f t="shared" si="3"/>
        <v>OK</v>
      </c>
      <c r="K93" s="79"/>
      <c r="L93" s="79"/>
      <c r="M93" s="79"/>
      <c r="N93" s="79"/>
      <c r="O93" s="79"/>
      <c r="P93" s="79"/>
      <c r="Q93" s="79"/>
      <c r="R93" s="79"/>
      <c r="S93" s="79"/>
      <c r="T93" s="79"/>
      <c r="U93" s="79"/>
      <c r="V93" s="79"/>
      <c r="W93" s="79"/>
      <c r="X93" s="79"/>
      <c r="Y93" s="79"/>
      <c r="Z93" s="79"/>
      <c r="AA93" s="79"/>
      <c r="AB93" s="79"/>
      <c r="AC93" s="79"/>
    </row>
    <row r="94" spans="1:29" ht="58">
      <c r="A94" s="239"/>
      <c r="B94" s="227"/>
      <c r="C94" s="53">
        <v>91</v>
      </c>
      <c r="D94" s="35" t="s">
        <v>111</v>
      </c>
      <c r="E94" s="47" t="s">
        <v>206</v>
      </c>
      <c r="F94" s="47" t="s">
        <v>242</v>
      </c>
      <c r="G94" s="74">
        <v>152.54</v>
      </c>
      <c r="H94" s="18"/>
      <c r="I94" s="40">
        <f t="shared" si="2"/>
        <v>0</v>
      </c>
      <c r="J94" s="25" t="str">
        <f t="shared" si="3"/>
        <v>OK</v>
      </c>
      <c r="K94" s="79"/>
      <c r="L94" s="79"/>
      <c r="M94" s="79"/>
      <c r="N94" s="79"/>
      <c r="O94" s="79"/>
      <c r="P94" s="79"/>
      <c r="Q94" s="79"/>
      <c r="R94" s="79"/>
      <c r="S94" s="79"/>
      <c r="T94" s="79"/>
      <c r="U94" s="79"/>
      <c r="V94" s="79"/>
      <c r="W94" s="79"/>
      <c r="X94" s="79"/>
      <c r="Y94" s="79"/>
      <c r="Z94" s="79"/>
      <c r="AA94" s="79"/>
      <c r="AB94" s="79"/>
      <c r="AC94" s="79"/>
    </row>
    <row r="95" spans="1:29" ht="55.5">
      <c r="A95" s="49">
        <v>31</v>
      </c>
      <c r="B95" s="56" t="s">
        <v>33</v>
      </c>
      <c r="C95" s="54">
        <v>92</v>
      </c>
      <c r="D95" s="61" t="s">
        <v>112</v>
      </c>
      <c r="E95" s="46" t="s">
        <v>207</v>
      </c>
      <c r="F95" s="46" t="s">
        <v>17</v>
      </c>
      <c r="G95" s="72">
        <v>27.01</v>
      </c>
      <c r="H95" s="18">
        <v>5</v>
      </c>
      <c r="I95" s="40">
        <f t="shared" si="2"/>
        <v>5</v>
      </c>
      <c r="J95" s="25" t="str">
        <f t="shared" si="3"/>
        <v>OK</v>
      </c>
      <c r="K95" s="79"/>
      <c r="L95" s="79"/>
      <c r="M95" s="79"/>
      <c r="N95" s="79"/>
      <c r="O95" s="79"/>
      <c r="P95" s="79"/>
      <c r="Q95" s="79"/>
      <c r="R95" s="79"/>
      <c r="S95" s="79"/>
      <c r="T95" s="79"/>
      <c r="U95" s="79"/>
      <c r="V95" s="79"/>
      <c r="W95" s="79"/>
      <c r="X95" s="79"/>
      <c r="Y95" s="79"/>
      <c r="Z95" s="79"/>
      <c r="AA95" s="79"/>
      <c r="AB95" s="79"/>
      <c r="AC95" s="79">
        <v>5</v>
      </c>
    </row>
    <row r="96" spans="1:29" ht="92.5">
      <c r="A96" s="50">
        <v>32</v>
      </c>
      <c r="B96" s="59" t="s">
        <v>36</v>
      </c>
      <c r="C96" s="53">
        <v>93</v>
      </c>
      <c r="D96" s="35" t="s">
        <v>113</v>
      </c>
      <c r="E96" s="47" t="s">
        <v>208</v>
      </c>
      <c r="F96" s="47" t="s">
        <v>17</v>
      </c>
      <c r="G96" s="74">
        <v>360.9</v>
      </c>
      <c r="H96" s="18">
        <v>4</v>
      </c>
      <c r="I96" s="40">
        <f t="shared" si="2"/>
        <v>0</v>
      </c>
      <c r="J96" s="25" t="str">
        <f t="shared" si="3"/>
        <v>OK</v>
      </c>
      <c r="K96" s="79"/>
      <c r="L96" s="79"/>
      <c r="M96" s="79"/>
      <c r="N96" s="79"/>
      <c r="O96" s="79"/>
      <c r="P96" s="79"/>
      <c r="Q96" s="79"/>
      <c r="R96" s="79"/>
      <c r="S96" s="79"/>
      <c r="T96" s="79"/>
      <c r="U96" s="79"/>
      <c r="V96" s="79"/>
      <c r="W96" s="79"/>
      <c r="X96" s="79"/>
      <c r="Y96" s="79"/>
      <c r="Z96" s="79"/>
      <c r="AA96" s="79"/>
      <c r="AB96" s="79">
        <v>4</v>
      </c>
      <c r="AC96" s="79"/>
    </row>
    <row r="97" spans="1:29" ht="23.5">
      <c r="A97" s="238">
        <v>33</v>
      </c>
      <c r="B97" s="231" t="s">
        <v>37</v>
      </c>
      <c r="C97" s="51">
        <v>94</v>
      </c>
      <c r="D97" s="62" t="s">
        <v>114</v>
      </c>
      <c r="E97" s="18"/>
      <c r="F97" s="18" t="s">
        <v>17</v>
      </c>
      <c r="G97" s="73"/>
      <c r="H97" s="18">
        <v>4</v>
      </c>
      <c r="I97" s="40">
        <f t="shared" si="2"/>
        <v>4</v>
      </c>
      <c r="J97" s="25" t="str">
        <f t="shared" si="3"/>
        <v>OK</v>
      </c>
      <c r="K97" s="79"/>
      <c r="L97" s="79"/>
      <c r="M97" s="79"/>
      <c r="N97" s="79"/>
      <c r="O97" s="79"/>
      <c r="P97" s="79"/>
      <c r="Q97" s="79"/>
      <c r="R97" s="79"/>
      <c r="S97" s="79"/>
      <c r="T97" s="79"/>
      <c r="U97" s="79"/>
      <c r="V97" s="79"/>
      <c r="W97" s="79"/>
      <c r="X97" s="79"/>
      <c r="Y97" s="79"/>
      <c r="Z97" s="79"/>
      <c r="AA97" s="79"/>
      <c r="AB97" s="79"/>
      <c r="AC97" s="79"/>
    </row>
    <row r="98" spans="1:29" ht="29">
      <c r="A98" s="238"/>
      <c r="B98" s="231"/>
      <c r="C98" s="51">
        <v>95</v>
      </c>
      <c r="D98" s="62" t="s">
        <v>115</v>
      </c>
      <c r="E98" s="18"/>
      <c r="F98" s="18" t="s">
        <v>243</v>
      </c>
      <c r="G98" s="73"/>
      <c r="H98" s="18">
        <v>2</v>
      </c>
      <c r="I98" s="40">
        <f t="shared" si="2"/>
        <v>2</v>
      </c>
      <c r="J98" s="25" t="str">
        <f t="shared" si="3"/>
        <v>OK</v>
      </c>
      <c r="K98" s="79"/>
      <c r="L98" s="79"/>
      <c r="M98" s="79"/>
      <c r="N98" s="79"/>
      <c r="O98" s="79"/>
      <c r="P98" s="79"/>
      <c r="Q98" s="79"/>
      <c r="R98" s="79"/>
      <c r="S98" s="79"/>
      <c r="T98" s="79"/>
      <c r="U98" s="79"/>
      <c r="V98" s="79"/>
      <c r="W98" s="79"/>
      <c r="X98" s="79"/>
      <c r="Y98" s="79"/>
      <c r="Z98" s="79"/>
      <c r="AA98" s="79"/>
      <c r="AB98" s="79"/>
      <c r="AC98" s="79"/>
    </row>
    <row r="99" spans="1:29" ht="23.5">
      <c r="A99" s="238"/>
      <c r="B99" s="231"/>
      <c r="C99" s="51">
        <v>96</v>
      </c>
      <c r="D99" s="62" t="s">
        <v>116</v>
      </c>
      <c r="E99" s="18"/>
      <c r="F99" s="18" t="s">
        <v>244</v>
      </c>
      <c r="G99" s="73"/>
      <c r="H99" s="18"/>
      <c r="I99" s="40">
        <f t="shared" si="2"/>
        <v>0</v>
      </c>
      <c r="J99" s="25" t="str">
        <f t="shared" si="3"/>
        <v>OK</v>
      </c>
      <c r="K99" s="79"/>
      <c r="L99" s="79"/>
      <c r="M99" s="79"/>
      <c r="N99" s="79"/>
      <c r="O99" s="79"/>
      <c r="P99" s="79"/>
      <c r="Q99" s="79"/>
      <c r="R99" s="79"/>
      <c r="S99" s="79"/>
      <c r="T99" s="79"/>
      <c r="U99" s="79"/>
      <c r="V99" s="79"/>
      <c r="W99" s="79"/>
      <c r="X99" s="79"/>
      <c r="Y99" s="79"/>
      <c r="Z99" s="79"/>
      <c r="AA99" s="79"/>
      <c r="AB99" s="79"/>
      <c r="AC99" s="79"/>
    </row>
    <row r="100" spans="1:29" ht="23.5">
      <c r="A100" s="238"/>
      <c r="B100" s="231"/>
      <c r="C100" s="51">
        <v>97</v>
      </c>
      <c r="D100" s="62" t="s">
        <v>117</v>
      </c>
      <c r="E100" s="18"/>
      <c r="F100" s="18" t="s">
        <v>17</v>
      </c>
      <c r="G100" s="73"/>
      <c r="H100" s="18">
        <v>5</v>
      </c>
      <c r="I100" s="40">
        <f t="shared" si="2"/>
        <v>5</v>
      </c>
      <c r="J100" s="25" t="str">
        <f t="shared" si="3"/>
        <v>OK</v>
      </c>
      <c r="K100" s="79"/>
      <c r="L100" s="79"/>
      <c r="M100" s="79"/>
      <c r="N100" s="79"/>
      <c r="O100" s="79"/>
      <c r="P100" s="79"/>
      <c r="Q100" s="79"/>
      <c r="R100" s="79"/>
      <c r="S100" s="79"/>
      <c r="T100" s="79"/>
      <c r="U100" s="79"/>
      <c r="V100" s="79"/>
      <c r="W100" s="79"/>
      <c r="X100" s="79"/>
      <c r="Y100" s="79"/>
      <c r="Z100" s="79"/>
      <c r="AA100" s="79"/>
      <c r="AB100" s="79"/>
      <c r="AC100" s="79"/>
    </row>
    <row r="101" spans="1:29" ht="23.5">
      <c r="A101" s="238"/>
      <c r="B101" s="231"/>
      <c r="C101" s="51">
        <v>98</v>
      </c>
      <c r="D101" s="62" t="s">
        <v>118</v>
      </c>
      <c r="E101" s="18"/>
      <c r="F101" s="18" t="s">
        <v>17</v>
      </c>
      <c r="G101" s="73"/>
      <c r="H101" s="18"/>
      <c r="I101" s="40">
        <f t="shared" si="2"/>
        <v>0</v>
      </c>
      <c r="J101" s="25" t="str">
        <f t="shared" si="3"/>
        <v>OK</v>
      </c>
      <c r="K101" s="79"/>
      <c r="L101" s="79"/>
      <c r="M101" s="79"/>
      <c r="N101" s="79"/>
      <c r="O101" s="79"/>
      <c r="P101" s="79"/>
      <c r="Q101" s="79"/>
      <c r="R101" s="79"/>
      <c r="S101" s="79"/>
      <c r="T101" s="79"/>
      <c r="U101" s="79"/>
      <c r="V101" s="79"/>
      <c r="W101" s="79"/>
      <c r="X101" s="79"/>
      <c r="Y101" s="79"/>
      <c r="Z101" s="79"/>
      <c r="AA101" s="79"/>
      <c r="AB101" s="79"/>
      <c r="AC101" s="79"/>
    </row>
    <row r="102" spans="1:29" ht="58">
      <c r="A102" s="239">
        <v>34</v>
      </c>
      <c r="B102" s="232" t="s">
        <v>26</v>
      </c>
      <c r="C102" s="53">
        <v>99</v>
      </c>
      <c r="D102" s="35" t="s">
        <v>119</v>
      </c>
      <c r="E102" s="71" t="s">
        <v>209</v>
      </c>
      <c r="F102" s="47" t="s">
        <v>17</v>
      </c>
      <c r="G102" s="74">
        <v>25.85</v>
      </c>
      <c r="H102" s="18">
        <f>0+8</f>
        <v>8</v>
      </c>
      <c r="I102" s="40">
        <f t="shared" si="2"/>
        <v>0</v>
      </c>
      <c r="J102" s="25" t="str">
        <f t="shared" si="3"/>
        <v>OK</v>
      </c>
      <c r="K102" s="79"/>
      <c r="L102" s="79"/>
      <c r="M102" s="79"/>
      <c r="N102" s="79"/>
      <c r="O102" s="79"/>
      <c r="P102" s="79">
        <v>8</v>
      </c>
      <c r="Q102" s="79"/>
      <c r="R102" s="79"/>
      <c r="S102" s="79"/>
      <c r="T102" s="79"/>
      <c r="U102" s="79"/>
      <c r="V102" s="79"/>
      <c r="W102" s="79"/>
      <c r="X102" s="79"/>
      <c r="Y102" s="79"/>
      <c r="Z102" s="79"/>
      <c r="AA102" s="79"/>
      <c r="AB102" s="79"/>
      <c r="AC102" s="79"/>
    </row>
    <row r="103" spans="1:29" ht="29">
      <c r="A103" s="239"/>
      <c r="B103" s="233"/>
      <c r="C103" s="53">
        <v>100</v>
      </c>
      <c r="D103" s="65" t="s">
        <v>120</v>
      </c>
      <c r="E103" s="71" t="s">
        <v>210</v>
      </c>
      <c r="F103" s="63" t="s">
        <v>245</v>
      </c>
      <c r="G103" s="74">
        <v>13.49</v>
      </c>
      <c r="H103" s="18">
        <v>10</v>
      </c>
      <c r="I103" s="40">
        <f t="shared" si="2"/>
        <v>0</v>
      </c>
      <c r="J103" s="25" t="str">
        <f t="shared" si="3"/>
        <v>OK</v>
      </c>
      <c r="K103" s="79"/>
      <c r="L103" s="79"/>
      <c r="M103" s="79"/>
      <c r="N103" s="79"/>
      <c r="O103" s="79"/>
      <c r="P103" s="79"/>
      <c r="Q103" s="79"/>
      <c r="R103" s="79"/>
      <c r="S103" s="79"/>
      <c r="T103" s="79"/>
      <c r="U103" s="79"/>
      <c r="V103" s="79"/>
      <c r="W103" s="79"/>
      <c r="X103" s="79">
        <v>10</v>
      </c>
      <c r="Y103" s="79"/>
      <c r="Z103" s="79"/>
      <c r="AA103" s="79"/>
      <c r="AB103" s="79"/>
      <c r="AC103" s="79"/>
    </row>
    <row r="104" spans="1:29" ht="29">
      <c r="A104" s="239"/>
      <c r="B104" s="233"/>
      <c r="C104" s="53">
        <v>101</v>
      </c>
      <c r="D104" s="35" t="s">
        <v>121</v>
      </c>
      <c r="E104" s="47" t="e">
        <f>+E106+E105</f>
        <v>#VALUE!</v>
      </c>
      <c r="F104" s="47" t="s">
        <v>244</v>
      </c>
      <c r="G104" s="74">
        <v>3.02</v>
      </c>
      <c r="H104" s="18">
        <f>0+20</f>
        <v>20</v>
      </c>
      <c r="I104" s="40">
        <f t="shared" si="2"/>
        <v>0</v>
      </c>
      <c r="J104" s="25" t="str">
        <f t="shared" si="3"/>
        <v>OK</v>
      </c>
      <c r="K104" s="79"/>
      <c r="L104" s="79"/>
      <c r="M104" s="79"/>
      <c r="N104" s="79"/>
      <c r="O104" s="79"/>
      <c r="P104" s="79">
        <v>20</v>
      </c>
      <c r="Q104" s="79"/>
      <c r="R104" s="79"/>
      <c r="S104" s="79"/>
      <c r="T104" s="79"/>
      <c r="U104" s="79"/>
      <c r="V104" s="79"/>
      <c r="W104" s="79"/>
      <c r="X104" s="79"/>
      <c r="Y104" s="79"/>
      <c r="Z104" s="79"/>
      <c r="AA104" s="79"/>
      <c r="AB104" s="79"/>
      <c r="AC104" s="79"/>
    </row>
    <row r="105" spans="1:29" ht="58">
      <c r="A105" s="239"/>
      <c r="B105" s="234"/>
      <c r="C105" s="53">
        <v>102</v>
      </c>
      <c r="D105" s="35" t="s">
        <v>122</v>
      </c>
      <c r="E105" s="47" t="s">
        <v>211</v>
      </c>
      <c r="F105" s="47" t="s">
        <v>17</v>
      </c>
      <c r="G105" s="74">
        <v>202</v>
      </c>
      <c r="H105" s="18"/>
      <c r="I105" s="40">
        <f t="shared" si="2"/>
        <v>0</v>
      </c>
      <c r="J105" s="25" t="str">
        <f t="shared" si="3"/>
        <v>OK</v>
      </c>
      <c r="K105" s="79"/>
      <c r="L105" s="79"/>
      <c r="M105" s="79"/>
      <c r="N105" s="79"/>
      <c r="O105" s="79"/>
      <c r="P105" s="79"/>
      <c r="Q105" s="79"/>
      <c r="R105" s="79"/>
      <c r="S105" s="79"/>
      <c r="T105" s="79"/>
      <c r="U105" s="79"/>
      <c r="V105" s="79"/>
      <c r="W105" s="79"/>
      <c r="X105" s="79"/>
      <c r="Y105" s="79"/>
      <c r="Z105" s="79"/>
      <c r="AA105" s="79"/>
      <c r="AB105" s="79"/>
      <c r="AC105" s="79"/>
    </row>
    <row r="106" spans="1:29" ht="29">
      <c r="A106" s="235">
        <v>35</v>
      </c>
      <c r="B106" s="223" t="s">
        <v>38</v>
      </c>
      <c r="C106" s="54">
        <v>103</v>
      </c>
      <c r="D106" s="61" t="s">
        <v>123</v>
      </c>
      <c r="E106" s="46" t="s">
        <v>212</v>
      </c>
      <c r="F106" s="46" t="s">
        <v>17</v>
      </c>
      <c r="G106" s="72">
        <v>109.5</v>
      </c>
      <c r="H106" s="18">
        <f>0+2</f>
        <v>2</v>
      </c>
      <c r="I106" s="40">
        <f t="shared" si="2"/>
        <v>0</v>
      </c>
      <c r="J106" s="25" t="str">
        <f t="shared" si="3"/>
        <v>OK</v>
      </c>
      <c r="K106" s="79"/>
      <c r="L106" s="79"/>
      <c r="M106" s="79"/>
      <c r="N106" s="79"/>
      <c r="O106" s="79"/>
      <c r="P106" s="79"/>
      <c r="Q106" s="79"/>
      <c r="R106" s="79"/>
      <c r="S106" s="79"/>
      <c r="T106" s="79"/>
      <c r="U106" s="79"/>
      <c r="V106" s="79">
        <v>2</v>
      </c>
      <c r="W106" s="79"/>
      <c r="X106" s="79"/>
      <c r="Y106" s="79"/>
      <c r="Z106" s="79"/>
      <c r="AA106" s="79"/>
      <c r="AB106" s="79"/>
      <c r="AC106" s="79"/>
    </row>
    <row r="107" spans="1:29" ht="29">
      <c r="A107" s="235"/>
      <c r="B107" s="224"/>
      <c r="C107" s="54">
        <v>104</v>
      </c>
      <c r="D107" s="61" t="s">
        <v>123</v>
      </c>
      <c r="E107" s="46" t="s">
        <v>212</v>
      </c>
      <c r="F107" s="46" t="s">
        <v>17</v>
      </c>
      <c r="G107" s="72">
        <v>143.47999999999999</v>
      </c>
      <c r="H107" s="18">
        <f>0+2</f>
        <v>2</v>
      </c>
      <c r="I107" s="40">
        <f t="shared" si="2"/>
        <v>0</v>
      </c>
      <c r="J107" s="25" t="str">
        <f t="shared" si="3"/>
        <v>OK</v>
      </c>
      <c r="K107" s="79"/>
      <c r="L107" s="79"/>
      <c r="M107" s="79"/>
      <c r="N107" s="79"/>
      <c r="O107" s="79"/>
      <c r="P107" s="79"/>
      <c r="Q107" s="79"/>
      <c r="R107" s="79"/>
      <c r="S107" s="79"/>
      <c r="T107" s="79"/>
      <c r="U107" s="79"/>
      <c r="V107" s="79">
        <v>2</v>
      </c>
      <c r="W107" s="79"/>
      <c r="X107" s="79"/>
      <c r="Y107" s="79"/>
      <c r="Z107" s="79"/>
      <c r="AA107" s="79"/>
      <c r="AB107" s="79"/>
      <c r="AC107" s="79"/>
    </row>
    <row r="108" spans="1:29" ht="58">
      <c r="A108" s="243">
        <v>36</v>
      </c>
      <c r="B108" s="225" t="s">
        <v>38</v>
      </c>
      <c r="C108" s="53">
        <v>105</v>
      </c>
      <c r="D108" s="35" t="s">
        <v>124</v>
      </c>
      <c r="E108" s="47" t="s">
        <v>213</v>
      </c>
      <c r="F108" s="47" t="s">
        <v>236</v>
      </c>
      <c r="G108" s="74">
        <v>34.39</v>
      </c>
      <c r="H108" s="18"/>
      <c r="I108" s="40">
        <f t="shared" si="2"/>
        <v>0</v>
      </c>
      <c r="J108" s="25" t="str">
        <f t="shared" si="3"/>
        <v>OK</v>
      </c>
      <c r="K108" s="79"/>
      <c r="L108" s="79"/>
      <c r="M108" s="79"/>
      <c r="N108" s="79"/>
      <c r="O108" s="79"/>
      <c r="P108" s="79"/>
      <c r="Q108" s="79"/>
      <c r="R108" s="79"/>
      <c r="S108" s="79"/>
      <c r="T108" s="79"/>
      <c r="U108" s="79"/>
      <c r="V108" s="79"/>
      <c r="W108" s="79"/>
      <c r="X108" s="79"/>
      <c r="Y108" s="79"/>
      <c r="Z108" s="79"/>
      <c r="AA108" s="79"/>
      <c r="AB108" s="79"/>
      <c r="AC108" s="79"/>
    </row>
    <row r="109" spans="1:29" ht="29">
      <c r="A109" s="243"/>
      <c r="B109" s="227"/>
      <c r="C109" s="53">
        <v>106</v>
      </c>
      <c r="D109" s="35" t="s">
        <v>124</v>
      </c>
      <c r="E109" s="47" t="s">
        <v>213</v>
      </c>
      <c r="F109" s="47"/>
      <c r="G109" s="74">
        <v>47.69</v>
      </c>
      <c r="H109" s="18"/>
      <c r="I109" s="40">
        <f t="shared" si="2"/>
        <v>0</v>
      </c>
      <c r="J109" s="25" t="str">
        <f t="shared" si="3"/>
        <v>OK</v>
      </c>
      <c r="K109" s="79"/>
      <c r="L109" s="79"/>
      <c r="M109" s="79"/>
      <c r="N109" s="79"/>
      <c r="O109" s="79"/>
      <c r="P109" s="79"/>
      <c r="Q109" s="79"/>
      <c r="R109" s="79"/>
      <c r="S109" s="79"/>
      <c r="T109" s="79"/>
      <c r="U109" s="79"/>
      <c r="V109" s="79"/>
      <c r="W109" s="79"/>
      <c r="X109" s="79"/>
      <c r="Y109" s="79"/>
      <c r="Z109" s="79"/>
      <c r="AA109" s="79"/>
      <c r="AB109" s="79"/>
      <c r="AC109" s="79"/>
    </row>
    <row r="110" spans="1:29" ht="29">
      <c r="A110" s="235">
        <v>37</v>
      </c>
      <c r="B110" s="223" t="s">
        <v>33</v>
      </c>
      <c r="C110" s="54">
        <v>107</v>
      </c>
      <c r="D110" s="61" t="s">
        <v>125</v>
      </c>
      <c r="E110" s="46" t="s">
        <v>214</v>
      </c>
      <c r="F110" s="46" t="s">
        <v>243</v>
      </c>
      <c r="G110" s="72">
        <v>110.5</v>
      </c>
      <c r="H110" s="18"/>
      <c r="I110" s="40">
        <f t="shared" si="2"/>
        <v>0</v>
      </c>
      <c r="J110" s="25" t="str">
        <f t="shared" si="3"/>
        <v>OK</v>
      </c>
      <c r="K110" s="79"/>
      <c r="L110" s="79"/>
      <c r="M110" s="79"/>
      <c r="N110" s="79"/>
      <c r="O110" s="79"/>
      <c r="P110" s="79"/>
      <c r="Q110" s="79"/>
      <c r="R110" s="79"/>
      <c r="S110" s="79"/>
      <c r="T110" s="79"/>
      <c r="U110" s="79"/>
      <c r="V110" s="79"/>
      <c r="W110" s="79"/>
      <c r="X110" s="79"/>
      <c r="Y110" s="79"/>
      <c r="Z110" s="79"/>
      <c r="AA110" s="79"/>
      <c r="AB110" s="79"/>
      <c r="AC110" s="79"/>
    </row>
    <row r="111" spans="1:29" ht="29">
      <c r="A111" s="235"/>
      <c r="B111" s="224"/>
      <c r="C111" s="54">
        <v>108</v>
      </c>
      <c r="D111" s="61" t="s">
        <v>126</v>
      </c>
      <c r="E111" s="46" t="s">
        <v>215</v>
      </c>
      <c r="F111" s="46" t="s">
        <v>243</v>
      </c>
      <c r="G111" s="72">
        <v>100.15</v>
      </c>
      <c r="H111" s="18">
        <v>30</v>
      </c>
      <c r="I111" s="40">
        <f t="shared" si="2"/>
        <v>30</v>
      </c>
      <c r="J111" s="25" t="str">
        <f t="shared" si="3"/>
        <v>OK</v>
      </c>
      <c r="K111" s="79"/>
      <c r="L111" s="79"/>
      <c r="M111" s="79"/>
      <c r="N111" s="79"/>
      <c r="O111" s="79"/>
      <c r="P111" s="79"/>
      <c r="Q111" s="79"/>
      <c r="R111" s="79"/>
      <c r="S111" s="79"/>
      <c r="T111" s="79"/>
      <c r="U111" s="79"/>
      <c r="V111" s="79"/>
      <c r="W111" s="79"/>
      <c r="X111" s="79"/>
      <c r="Y111" s="79"/>
      <c r="Z111" s="79"/>
      <c r="AA111" s="79"/>
      <c r="AB111" s="79"/>
      <c r="AC111" s="79">
        <v>30</v>
      </c>
    </row>
    <row r="112" spans="1:29" ht="43.5">
      <c r="A112" s="243">
        <v>38</v>
      </c>
      <c r="B112" s="225" t="s">
        <v>39</v>
      </c>
      <c r="C112" s="53">
        <v>109</v>
      </c>
      <c r="D112" s="35" t="s">
        <v>127</v>
      </c>
      <c r="E112" s="47" t="s">
        <v>216</v>
      </c>
      <c r="F112" s="47" t="s">
        <v>17</v>
      </c>
      <c r="G112" s="74">
        <v>44</v>
      </c>
      <c r="H112" s="18">
        <v>10</v>
      </c>
      <c r="I112" s="40">
        <f t="shared" si="2"/>
        <v>0</v>
      </c>
      <c r="J112" s="25" t="str">
        <f t="shared" si="3"/>
        <v>OK</v>
      </c>
      <c r="K112" s="79"/>
      <c r="L112" s="79"/>
      <c r="M112" s="79"/>
      <c r="N112" s="79">
        <v>1</v>
      </c>
      <c r="O112" s="79"/>
      <c r="P112" s="79"/>
      <c r="Q112" s="79"/>
      <c r="R112" s="79">
        <v>9</v>
      </c>
      <c r="S112" s="79"/>
      <c r="T112" s="79"/>
      <c r="U112" s="79"/>
      <c r="V112" s="79"/>
      <c r="W112" s="79"/>
      <c r="X112" s="79"/>
      <c r="Y112" s="79"/>
      <c r="Z112" s="79"/>
      <c r="AA112" s="79"/>
      <c r="AB112" s="79"/>
      <c r="AC112" s="79"/>
    </row>
    <row r="113" spans="1:29" ht="29">
      <c r="A113" s="243"/>
      <c r="B113" s="226"/>
      <c r="C113" s="53">
        <v>110</v>
      </c>
      <c r="D113" s="35" t="s">
        <v>128</v>
      </c>
      <c r="E113" s="47" t="s">
        <v>217</v>
      </c>
      <c r="F113" s="47" t="s">
        <v>17</v>
      </c>
      <c r="G113" s="74">
        <v>12.9</v>
      </c>
      <c r="H113" s="18"/>
      <c r="I113" s="40">
        <f t="shared" si="2"/>
        <v>0</v>
      </c>
      <c r="J113" s="25" t="str">
        <f t="shared" si="3"/>
        <v>OK</v>
      </c>
      <c r="K113" s="79"/>
      <c r="L113" s="79"/>
      <c r="M113" s="79"/>
      <c r="N113" s="79"/>
      <c r="O113" s="79"/>
      <c r="P113" s="79"/>
      <c r="Q113" s="79"/>
      <c r="R113" s="79"/>
      <c r="S113" s="79"/>
      <c r="T113" s="79"/>
      <c r="U113" s="79"/>
      <c r="V113" s="79"/>
      <c r="W113" s="79"/>
      <c r="X113" s="79"/>
      <c r="Y113" s="79"/>
      <c r="Z113" s="79"/>
      <c r="AA113" s="79"/>
      <c r="AB113" s="79"/>
      <c r="AC113" s="79"/>
    </row>
    <row r="114" spans="1:29" ht="29">
      <c r="A114" s="243"/>
      <c r="B114" s="226"/>
      <c r="C114" s="53">
        <v>111</v>
      </c>
      <c r="D114" s="35" t="s">
        <v>129</v>
      </c>
      <c r="E114" s="47" t="s">
        <v>217</v>
      </c>
      <c r="F114" s="47" t="s">
        <v>17</v>
      </c>
      <c r="G114" s="74">
        <v>35</v>
      </c>
      <c r="H114" s="18"/>
      <c r="I114" s="40">
        <f t="shared" si="2"/>
        <v>0</v>
      </c>
      <c r="J114" s="25" t="str">
        <f t="shared" si="3"/>
        <v>OK</v>
      </c>
      <c r="K114" s="79"/>
      <c r="L114" s="79"/>
      <c r="M114" s="79"/>
      <c r="N114" s="79"/>
      <c r="O114" s="79"/>
      <c r="P114" s="79"/>
      <c r="Q114" s="79"/>
      <c r="R114" s="79"/>
      <c r="S114" s="79"/>
      <c r="T114" s="79"/>
      <c r="U114" s="79"/>
      <c r="V114" s="79"/>
      <c r="W114" s="79"/>
      <c r="X114" s="79"/>
      <c r="Y114" s="79"/>
      <c r="Z114" s="79"/>
      <c r="AA114" s="79"/>
      <c r="AB114" s="79"/>
      <c r="AC114" s="79"/>
    </row>
    <row r="115" spans="1:29" ht="29">
      <c r="A115" s="243"/>
      <c r="B115" s="226"/>
      <c r="C115" s="53">
        <v>112</v>
      </c>
      <c r="D115" s="35" t="s">
        <v>130</v>
      </c>
      <c r="E115" s="47" t="s">
        <v>217</v>
      </c>
      <c r="F115" s="47" t="s">
        <v>17</v>
      </c>
      <c r="G115" s="74">
        <v>14.9</v>
      </c>
      <c r="H115" s="18">
        <v>5</v>
      </c>
      <c r="I115" s="40">
        <f t="shared" si="2"/>
        <v>0</v>
      </c>
      <c r="J115" s="25" t="str">
        <f t="shared" si="3"/>
        <v>OK</v>
      </c>
      <c r="K115" s="79"/>
      <c r="L115" s="79"/>
      <c r="M115" s="79"/>
      <c r="N115" s="79">
        <v>2</v>
      </c>
      <c r="O115" s="79"/>
      <c r="P115" s="79"/>
      <c r="Q115" s="79"/>
      <c r="R115" s="79">
        <v>3</v>
      </c>
      <c r="S115" s="79"/>
      <c r="T115" s="79"/>
      <c r="U115" s="79"/>
      <c r="V115" s="79"/>
      <c r="W115" s="79"/>
      <c r="X115" s="79"/>
      <c r="Y115" s="79"/>
      <c r="Z115" s="79"/>
      <c r="AA115" s="79"/>
      <c r="AB115" s="79"/>
      <c r="AC115" s="79"/>
    </row>
    <row r="116" spans="1:29" ht="29">
      <c r="A116" s="243"/>
      <c r="B116" s="227"/>
      <c r="C116" s="53">
        <v>113</v>
      </c>
      <c r="D116" s="35" t="s">
        <v>131</v>
      </c>
      <c r="E116" s="47" t="s">
        <v>217</v>
      </c>
      <c r="F116" s="47" t="s">
        <v>17</v>
      </c>
      <c r="G116" s="74">
        <v>34.799999999999997</v>
      </c>
      <c r="H116" s="18">
        <v>5</v>
      </c>
      <c r="I116" s="40">
        <f t="shared" si="2"/>
        <v>0</v>
      </c>
      <c r="J116" s="25" t="str">
        <f t="shared" si="3"/>
        <v>OK</v>
      </c>
      <c r="K116" s="79"/>
      <c r="L116" s="79"/>
      <c r="M116" s="79"/>
      <c r="N116" s="79"/>
      <c r="O116" s="79"/>
      <c r="P116" s="79"/>
      <c r="Q116" s="79"/>
      <c r="R116" s="79">
        <v>5</v>
      </c>
      <c r="S116" s="79"/>
      <c r="T116" s="79"/>
      <c r="U116" s="79"/>
      <c r="V116" s="79"/>
      <c r="W116" s="79"/>
      <c r="X116" s="79"/>
      <c r="Y116" s="79"/>
      <c r="Z116" s="79"/>
      <c r="AA116" s="79"/>
      <c r="AB116" s="79"/>
      <c r="AC116" s="79"/>
    </row>
    <row r="117" spans="1:29" ht="23.5">
      <c r="A117" s="235">
        <v>39</v>
      </c>
      <c r="B117" s="223" t="s">
        <v>30</v>
      </c>
      <c r="C117" s="54">
        <v>114</v>
      </c>
      <c r="D117" s="61" t="s">
        <v>132</v>
      </c>
      <c r="E117" s="46" t="s">
        <v>218</v>
      </c>
      <c r="F117" s="46" t="s">
        <v>17</v>
      </c>
      <c r="G117" s="72">
        <v>119.09</v>
      </c>
      <c r="H117" s="18">
        <v>10</v>
      </c>
      <c r="I117" s="40">
        <f t="shared" si="2"/>
        <v>0</v>
      </c>
      <c r="J117" s="25" t="str">
        <f t="shared" si="3"/>
        <v>OK</v>
      </c>
      <c r="K117" s="79"/>
      <c r="L117" s="79"/>
      <c r="M117" s="79"/>
      <c r="N117" s="79"/>
      <c r="O117" s="79"/>
      <c r="P117" s="79"/>
      <c r="Q117" s="79"/>
      <c r="R117" s="79"/>
      <c r="S117" s="79"/>
      <c r="T117" s="79"/>
      <c r="U117" s="79"/>
      <c r="V117" s="79"/>
      <c r="W117" s="79"/>
      <c r="X117" s="79"/>
      <c r="Y117" s="79"/>
      <c r="Z117" s="79">
        <v>10</v>
      </c>
      <c r="AA117" s="79"/>
      <c r="AB117" s="79"/>
      <c r="AC117" s="79"/>
    </row>
    <row r="118" spans="1:29" ht="23.5">
      <c r="A118" s="235"/>
      <c r="B118" s="228"/>
      <c r="C118" s="54">
        <v>115</v>
      </c>
      <c r="D118" s="61" t="s">
        <v>132</v>
      </c>
      <c r="E118" s="46" t="s">
        <v>219</v>
      </c>
      <c r="F118" s="46" t="s">
        <v>17</v>
      </c>
      <c r="G118" s="72">
        <v>119.09</v>
      </c>
      <c r="H118" s="18">
        <v>10</v>
      </c>
      <c r="I118" s="40">
        <f t="shared" si="2"/>
        <v>0</v>
      </c>
      <c r="J118" s="25" t="str">
        <f t="shared" si="3"/>
        <v>OK</v>
      </c>
      <c r="K118" s="79"/>
      <c r="L118" s="79"/>
      <c r="M118" s="79"/>
      <c r="N118" s="79"/>
      <c r="O118" s="79"/>
      <c r="P118" s="79"/>
      <c r="Q118" s="79"/>
      <c r="R118" s="79"/>
      <c r="S118" s="79"/>
      <c r="T118" s="79"/>
      <c r="U118" s="79"/>
      <c r="V118" s="79"/>
      <c r="W118" s="79"/>
      <c r="X118" s="79"/>
      <c r="Y118" s="79"/>
      <c r="Z118" s="79">
        <v>10</v>
      </c>
      <c r="AA118" s="79"/>
      <c r="AB118" s="79"/>
      <c r="AC118" s="79"/>
    </row>
    <row r="119" spans="1:29" ht="29">
      <c r="A119" s="235"/>
      <c r="B119" s="228"/>
      <c r="C119" s="54">
        <v>116</v>
      </c>
      <c r="D119" s="61" t="s">
        <v>133</v>
      </c>
      <c r="E119" s="46" t="s">
        <v>220</v>
      </c>
      <c r="F119" s="46" t="s">
        <v>17</v>
      </c>
      <c r="G119" s="72">
        <v>25.52</v>
      </c>
      <c r="H119" s="18"/>
      <c r="I119" s="40">
        <f t="shared" si="2"/>
        <v>0</v>
      </c>
      <c r="J119" s="25" t="str">
        <f t="shared" si="3"/>
        <v>OK</v>
      </c>
      <c r="K119" s="79"/>
      <c r="L119" s="79"/>
      <c r="M119" s="79"/>
      <c r="N119" s="79"/>
      <c r="O119" s="79"/>
      <c r="P119" s="79"/>
      <c r="Q119" s="79"/>
      <c r="R119" s="79"/>
      <c r="S119" s="79"/>
      <c r="T119" s="79"/>
      <c r="U119" s="79"/>
      <c r="V119" s="79"/>
      <c r="W119" s="79"/>
      <c r="X119" s="79"/>
      <c r="Y119" s="79"/>
      <c r="Z119" s="79"/>
      <c r="AA119" s="79"/>
      <c r="AB119" s="79"/>
      <c r="AC119" s="79"/>
    </row>
    <row r="120" spans="1:29" ht="29">
      <c r="A120" s="235"/>
      <c r="B120" s="224"/>
      <c r="C120" s="54">
        <v>117</v>
      </c>
      <c r="D120" s="61" t="s">
        <v>133</v>
      </c>
      <c r="E120" s="46" t="s">
        <v>221</v>
      </c>
      <c r="F120" s="46" t="s">
        <v>17</v>
      </c>
      <c r="G120" s="72">
        <v>27.23</v>
      </c>
      <c r="H120" s="18"/>
      <c r="I120" s="40">
        <f t="shared" si="2"/>
        <v>0</v>
      </c>
      <c r="J120" s="25" t="str">
        <f t="shared" si="3"/>
        <v>OK</v>
      </c>
      <c r="K120" s="79"/>
      <c r="L120" s="79"/>
      <c r="M120" s="79"/>
      <c r="N120" s="79"/>
      <c r="O120" s="79"/>
      <c r="P120" s="79"/>
      <c r="Q120" s="79"/>
      <c r="R120" s="79"/>
      <c r="S120" s="79"/>
      <c r="T120" s="79"/>
      <c r="U120" s="79"/>
      <c r="V120" s="79"/>
      <c r="W120" s="79"/>
      <c r="X120" s="79"/>
      <c r="Y120" s="79"/>
      <c r="Z120" s="79"/>
      <c r="AA120" s="79"/>
      <c r="AB120" s="79"/>
      <c r="AC120" s="79"/>
    </row>
    <row r="121" spans="1:29" ht="29">
      <c r="A121" s="243">
        <v>40</v>
      </c>
      <c r="B121" s="225" t="s">
        <v>39</v>
      </c>
      <c r="C121" s="53">
        <v>118</v>
      </c>
      <c r="D121" s="35" t="s">
        <v>134</v>
      </c>
      <c r="E121" s="47" t="s">
        <v>222</v>
      </c>
      <c r="F121" s="47" t="s">
        <v>17</v>
      </c>
      <c r="G121" s="74">
        <v>1585</v>
      </c>
      <c r="H121" s="18"/>
      <c r="I121" s="40">
        <f t="shared" si="2"/>
        <v>0</v>
      </c>
      <c r="J121" s="25" t="str">
        <f t="shared" si="3"/>
        <v>OK</v>
      </c>
      <c r="K121" s="79"/>
      <c r="L121" s="79"/>
      <c r="M121" s="79"/>
      <c r="N121" s="79"/>
      <c r="O121" s="79"/>
      <c r="P121" s="79"/>
      <c r="Q121" s="79"/>
      <c r="R121" s="79"/>
      <c r="S121" s="79"/>
      <c r="T121" s="79"/>
      <c r="U121" s="79"/>
      <c r="V121" s="79"/>
      <c r="W121" s="79"/>
      <c r="X121" s="79"/>
      <c r="Y121" s="79"/>
      <c r="Z121" s="79"/>
      <c r="AA121" s="79"/>
      <c r="AB121" s="79"/>
      <c r="AC121" s="79"/>
    </row>
    <row r="122" spans="1:29" ht="29">
      <c r="A122" s="243"/>
      <c r="B122" s="226"/>
      <c r="C122" s="53">
        <v>119</v>
      </c>
      <c r="D122" s="35" t="s">
        <v>135</v>
      </c>
      <c r="E122" s="47" t="s">
        <v>222</v>
      </c>
      <c r="F122" s="47" t="s">
        <v>17</v>
      </c>
      <c r="G122" s="74">
        <v>1040</v>
      </c>
      <c r="H122" s="18">
        <v>2</v>
      </c>
      <c r="I122" s="40">
        <f t="shared" si="2"/>
        <v>2</v>
      </c>
      <c r="J122" s="25" t="str">
        <f t="shared" si="3"/>
        <v>OK</v>
      </c>
      <c r="K122" s="79"/>
      <c r="L122" s="79"/>
      <c r="M122" s="79"/>
      <c r="N122" s="79"/>
      <c r="O122" s="79"/>
      <c r="P122" s="79"/>
      <c r="Q122" s="79"/>
      <c r="R122" s="79"/>
      <c r="S122" s="79"/>
      <c r="T122" s="79"/>
      <c r="U122" s="79"/>
      <c r="V122" s="79"/>
      <c r="W122" s="79"/>
      <c r="X122" s="79"/>
      <c r="Y122" s="79"/>
      <c r="Z122" s="79"/>
      <c r="AA122" s="79"/>
      <c r="AB122" s="79"/>
      <c r="AC122" s="79"/>
    </row>
    <row r="123" spans="1:29" ht="43.5">
      <c r="A123" s="243"/>
      <c r="B123" s="227"/>
      <c r="C123" s="53">
        <v>120</v>
      </c>
      <c r="D123" s="35" t="s">
        <v>136</v>
      </c>
      <c r="E123" s="47" t="s">
        <v>223</v>
      </c>
      <c r="F123" s="47" t="s">
        <v>17</v>
      </c>
      <c r="G123" s="74">
        <v>111</v>
      </c>
      <c r="H123" s="18"/>
      <c r="I123" s="40">
        <f t="shared" si="2"/>
        <v>0</v>
      </c>
      <c r="J123" s="25" t="str">
        <f t="shared" si="3"/>
        <v>OK</v>
      </c>
      <c r="K123" s="79"/>
      <c r="L123" s="79"/>
      <c r="M123" s="79"/>
      <c r="N123" s="79"/>
      <c r="O123" s="79"/>
      <c r="P123" s="79"/>
      <c r="Q123" s="79"/>
      <c r="R123" s="79"/>
      <c r="S123" s="79"/>
      <c r="T123" s="79"/>
      <c r="U123" s="79"/>
      <c r="V123" s="79"/>
      <c r="W123" s="79"/>
      <c r="X123" s="79"/>
      <c r="Y123" s="79"/>
      <c r="Z123" s="79"/>
      <c r="AA123" s="79"/>
      <c r="AB123" s="79"/>
      <c r="AC123" s="79"/>
    </row>
    <row r="124" spans="1:29" ht="148">
      <c r="A124" s="52">
        <v>41</v>
      </c>
      <c r="B124" s="60" t="s">
        <v>40</v>
      </c>
      <c r="C124" s="54">
        <v>121</v>
      </c>
      <c r="D124" s="66" t="s">
        <v>137</v>
      </c>
      <c r="E124" s="45" t="s">
        <v>224</v>
      </c>
      <c r="F124" s="46" t="s">
        <v>17</v>
      </c>
      <c r="G124" s="75">
        <v>192.51</v>
      </c>
      <c r="H124" s="18">
        <v>28</v>
      </c>
      <c r="I124" s="40">
        <f t="shared" si="2"/>
        <v>0</v>
      </c>
      <c r="J124" s="25" t="str">
        <f t="shared" si="3"/>
        <v>OK</v>
      </c>
      <c r="K124" s="79"/>
      <c r="L124" s="79"/>
      <c r="M124" s="79"/>
      <c r="N124" s="79"/>
      <c r="O124" s="79"/>
      <c r="P124" s="79"/>
      <c r="Q124" s="79"/>
      <c r="R124" s="79"/>
      <c r="S124" s="79"/>
      <c r="T124" s="79"/>
      <c r="U124" s="79"/>
      <c r="V124" s="79"/>
      <c r="W124" s="79">
        <v>28</v>
      </c>
      <c r="X124" s="79"/>
      <c r="Y124" s="79"/>
      <c r="Z124" s="79"/>
      <c r="AA124" s="79"/>
      <c r="AB124" s="79"/>
      <c r="AC124" s="79"/>
    </row>
    <row r="125" spans="1:29" ht="148">
      <c r="A125" s="53">
        <v>42</v>
      </c>
      <c r="B125" s="58" t="s">
        <v>41</v>
      </c>
      <c r="C125" s="53">
        <v>122</v>
      </c>
      <c r="D125" s="67" t="s">
        <v>138</v>
      </c>
      <c r="E125" s="44" t="s">
        <v>225</v>
      </c>
      <c r="F125" s="47" t="s">
        <v>17</v>
      </c>
      <c r="G125" s="76">
        <v>25.01</v>
      </c>
      <c r="H125" s="18">
        <v>28</v>
      </c>
      <c r="I125" s="40">
        <f t="shared" si="2"/>
        <v>0</v>
      </c>
      <c r="J125" s="25" t="str">
        <f t="shared" si="3"/>
        <v>OK</v>
      </c>
      <c r="K125" s="79"/>
      <c r="L125" s="79"/>
      <c r="M125" s="79"/>
      <c r="N125" s="79"/>
      <c r="O125" s="79">
        <v>2</v>
      </c>
      <c r="P125" s="79"/>
      <c r="Q125" s="79"/>
      <c r="R125" s="79"/>
      <c r="S125" s="79">
        <v>26</v>
      </c>
      <c r="T125" s="79"/>
      <c r="U125" s="79"/>
      <c r="V125" s="79"/>
      <c r="W125" s="79"/>
      <c r="X125" s="79"/>
      <c r="Y125" s="79"/>
      <c r="Z125" s="79"/>
      <c r="AA125" s="79"/>
      <c r="AB125" s="79"/>
      <c r="AC125" s="79"/>
    </row>
    <row r="126" spans="1:29" ht="29">
      <c r="A126" s="51">
        <v>43</v>
      </c>
      <c r="B126" s="55" t="s">
        <v>37</v>
      </c>
      <c r="C126" s="51">
        <v>123</v>
      </c>
      <c r="D126" s="62" t="s">
        <v>139</v>
      </c>
      <c r="E126" s="62"/>
      <c r="F126" s="18" t="s">
        <v>246</v>
      </c>
      <c r="G126" s="73"/>
      <c r="H126" s="18">
        <v>8</v>
      </c>
      <c r="I126" s="40">
        <f t="shared" si="2"/>
        <v>8</v>
      </c>
      <c r="J126" s="25" t="str">
        <f t="shared" si="3"/>
        <v>OK</v>
      </c>
      <c r="K126" s="79"/>
      <c r="L126" s="79"/>
      <c r="M126" s="79"/>
      <c r="N126" s="79"/>
      <c r="O126" s="79"/>
      <c r="P126" s="79"/>
      <c r="Q126" s="79"/>
      <c r="R126" s="79"/>
      <c r="S126" s="79"/>
      <c r="T126" s="79"/>
      <c r="U126" s="79"/>
      <c r="V126" s="79"/>
      <c r="W126" s="79"/>
      <c r="X126" s="79"/>
      <c r="Y126" s="79"/>
      <c r="Z126" s="79"/>
      <c r="AA126" s="79"/>
      <c r="AB126" s="79"/>
      <c r="AC126" s="79"/>
    </row>
    <row r="127" spans="1:29" ht="23.5">
      <c r="A127" s="51">
        <v>44</v>
      </c>
      <c r="B127" s="55" t="s">
        <v>37</v>
      </c>
      <c r="C127" s="51">
        <v>124</v>
      </c>
      <c r="D127" s="62" t="s">
        <v>140</v>
      </c>
      <c r="E127" s="62"/>
      <c r="F127" s="18"/>
      <c r="G127" s="73"/>
      <c r="H127" s="18"/>
      <c r="I127" s="40">
        <f t="shared" si="2"/>
        <v>0</v>
      </c>
      <c r="J127" s="25" t="str">
        <f t="shared" si="3"/>
        <v>OK</v>
      </c>
      <c r="K127" s="79"/>
      <c r="L127" s="79"/>
      <c r="M127" s="79"/>
      <c r="N127" s="79"/>
      <c r="O127" s="79"/>
      <c r="P127" s="79"/>
      <c r="Q127" s="79"/>
      <c r="R127" s="79"/>
      <c r="S127" s="79"/>
      <c r="T127" s="79"/>
      <c r="U127" s="79"/>
      <c r="V127" s="79"/>
      <c r="W127" s="79"/>
      <c r="X127" s="79"/>
      <c r="Y127" s="79"/>
      <c r="Z127" s="79"/>
      <c r="AA127" s="79"/>
      <c r="AB127" s="79"/>
      <c r="AC127" s="79"/>
    </row>
    <row r="128" spans="1:29" ht="23.5">
      <c r="A128" s="51">
        <v>45</v>
      </c>
      <c r="B128" s="55" t="s">
        <v>37</v>
      </c>
      <c r="C128" s="51">
        <v>125</v>
      </c>
      <c r="D128" s="62" t="s">
        <v>141</v>
      </c>
      <c r="E128" s="62"/>
      <c r="F128" s="18"/>
      <c r="G128" s="73"/>
      <c r="H128" s="18"/>
      <c r="I128" s="40">
        <f t="shared" si="2"/>
        <v>0</v>
      </c>
      <c r="J128" s="25" t="str">
        <f t="shared" si="3"/>
        <v>OK</v>
      </c>
      <c r="K128" s="79"/>
      <c r="L128" s="79"/>
      <c r="M128" s="79"/>
      <c r="N128" s="79"/>
      <c r="O128" s="79"/>
      <c r="P128" s="79"/>
      <c r="Q128" s="79"/>
      <c r="R128" s="79"/>
      <c r="S128" s="79"/>
      <c r="T128" s="79"/>
      <c r="U128" s="79"/>
      <c r="V128" s="79"/>
      <c r="W128" s="79"/>
      <c r="X128" s="79"/>
      <c r="Y128" s="79"/>
      <c r="Z128" s="79"/>
      <c r="AA128" s="79"/>
      <c r="AB128" s="79"/>
      <c r="AC128" s="79"/>
    </row>
    <row r="129" spans="1:29" ht="23.5">
      <c r="A129" s="51">
        <v>46</v>
      </c>
      <c r="B129" s="55" t="s">
        <v>37</v>
      </c>
      <c r="C129" s="51">
        <v>126</v>
      </c>
      <c r="D129" s="62" t="s">
        <v>142</v>
      </c>
      <c r="E129" s="62"/>
      <c r="F129" s="18"/>
      <c r="G129" s="73"/>
      <c r="H129" s="18"/>
      <c r="I129" s="40">
        <f t="shared" si="2"/>
        <v>0</v>
      </c>
      <c r="J129" s="25" t="str">
        <f t="shared" si="3"/>
        <v>OK</v>
      </c>
      <c r="K129" s="79"/>
      <c r="L129" s="79"/>
      <c r="M129" s="79"/>
      <c r="N129" s="79"/>
      <c r="O129" s="79"/>
      <c r="P129" s="79"/>
      <c r="Q129" s="79"/>
      <c r="R129" s="79"/>
      <c r="S129" s="79"/>
      <c r="T129" s="79"/>
      <c r="U129" s="79"/>
      <c r="V129" s="79"/>
      <c r="W129" s="79"/>
      <c r="X129" s="79"/>
      <c r="Y129" s="79"/>
      <c r="Z129" s="79"/>
      <c r="AA129" s="79"/>
      <c r="AB129" s="79"/>
      <c r="AC129" s="79"/>
    </row>
    <row r="130" spans="1:29" ht="29">
      <c r="A130" s="235">
        <v>47</v>
      </c>
      <c r="B130" s="223" t="s">
        <v>42</v>
      </c>
      <c r="C130" s="54">
        <v>127</v>
      </c>
      <c r="D130" s="61" t="s">
        <v>143</v>
      </c>
      <c r="E130" s="61" t="s">
        <v>226</v>
      </c>
      <c r="F130" s="46"/>
      <c r="G130" s="72">
        <v>3245.49</v>
      </c>
      <c r="H130" s="18"/>
      <c r="I130" s="40">
        <f t="shared" si="2"/>
        <v>0</v>
      </c>
      <c r="J130" s="25" t="str">
        <f t="shared" si="3"/>
        <v>OK</v>
      </c>
      <c r="K130" s="79"/>
      <c r="L130" s="79"/>
      <c r="M130" s="79"/>
      <c r="N130" s="79"/>
      <c r="O130" s="79"/>
      <c r="P130" s="79"/>
      <c r="Q130" s="79"/>
      <c r="R130" s="79"/>
      <c r="S130" s="79"/>
      <c r="T130" s="79"/>
      <c r="U130" s="79"/>
      <c r="V130" s="79"/>
      <c r="W130" s="79"/>
      <c r="X130" s="79"/>
      <c r="Y130" s="79"/>
      <c r="Z130" s="79"/>
      <c r="AA130" s="79"/>
      <c r="AB130" s="79"/>
      <c r="AC130" s="79"/>
    </row>
    <row r="131" spans="1:29" ht="23.5">
      <c r="A131" s="235"/>
      <c r="B131" s="224"/>
      <c r="C131" s="54">
        <v>128</v>
      </c>
      <c r="D131" s="61" t="s">
        <v>144</v>
      </c>
      <c r="E131" s="61" t="s">
        <v>227</v>
      </c>
      <c r="F131" s="46" t="s">
        <v>247</v>
      </c>
      <c r="G131" s="72">
        <v>1054.19</v>
      </c>
      <c r="H131" s="18"/>
      <c r="I131" s="40">
        <f t="shared" si="2"/>
        <v>0</v>
      </c>
      <c r="J131" s="25" t="str">
        <f t="shared" si="3"/>
        <v>OK</v>
      </c>
      <c r="K131" s="79"/>
      <c r="L131" s="79"/>
      <c r="M131" s="79"/>
      <c r="N131" s="79"/>
      <c r="O131" s="79"/>
      <c r="P131" s="79"/>
      <c r="Q131" s="79"/>
      <c r="R131" s="79"/>
      <c r="S131" s="79"/>
      <c r="T131" s="79"/>
      <c r="U131" s="79"/>
      <c r="V131" s="79"/>
      <c r="W131" s="79"/>
      <c r="X131" s="79"/>
      <c r="Y131" s="79"/>
      <c r="Z131" s="79"/>
      <c r="AA131" s="79"/>
      <c r="AB131" s="79"/>
      <c r="AC131" s="79"/>
    </row>
    <row r="132" spans="1:29" ht="43.5">
      <c r="A132" s="51">
        <v>48</v>
      </c>
      <c r="B132" s="55" t="s">
        <v>37</v>
      </c>
      <c r="C132" s="51">
        <v>129</v>
      </c>
      <c r="D132" s="62" t="s">
        <v>145</v>
      </c>
      <c r="E132" s="62"/>
      <c r="F132" s="18" t="s">
        <v>21</v>
      </c>
      <c r="G132" s="73"/>
      <c r="H132" s="18">
        <v>20</v>
      </c>
      <c r="I132" s="40">
        <f>H132-(SUM(K132:AB132))</f>
        <v>20</v>
      </c>
      <c r="J132" s="25" t="str">
        <f t="shared" si="3"/>
        <v>OK</v>
      </c>
      <c r="K132" s="79"/>
      <c r="L132" s="79"/>
      <c r="M132" s="79"/>
      <c r="N132" s="79"/>
      <c r="O132" s="79"/>
      <c r="P132" s="79"/>
      <c r="Q132" s="79"/>
      <c r="R132" s="79"/>
      <c r="S132" s="79"/>
      <c r="T132" s="79"/>
      <c r="U132" s="79"/>
      <c r="V132" s="79"/>
      <c r="W132" s="79"/>
      <c r="X132" s="79"/>
      <c r="Y132" s="79"/>
      <c r="Z132" s="79"/>
      <c r="AA132" s="79"/>
      <c r="AB132" s="79"/>
      <c r="AC132" s="79"/>
    </row>
    <row r="133" spans="1:29">
      <c r="H133" s="4">
        <f>SUM(H4:H132)</f>
        <v>602</v>
      </c>
      <c r="I133" s="4">
        <f>SUM(I4:I132)</f>
        <v>208</v>
      </c>
      <c r="K133" s="123">
        <f>SUMPRODUCT($G$4:$G$132,K4:K132)</f>
        <v>100</v>
      </c>
      <c r="L133" s="123">
        <f t="shared" ref="L133:AC133" si="4">SUMPRODUCT($G$4:$G$132,L4:L132)</f>
        <v>259.12</v>
      </c>
      <c r="M133" s="123">
        <f t="shared" si="4"/>
        <v>136</v>
      </c>
      <c r="N133" s="123">
        <f t="shared" si="4"/>
        <v>73.8</v>
      </c>
      <c r="O133" s="123">
        <f t="shared" si="4"/>
        <v>50.02</v>
      </c>
      <c r="P133" s="123">
        <f t="shared" si="4"/>
        <v>267.2</v>
      </c>
      <c r="Q133" s="123">
        <f t="shared" si="4"/>
        <v>160</v>
      </c>
      <c r="R133" s="123">
        <f t="shared" si="4"/>
        <v>614.70000000000005</v>
      </c>
      <c r="S133" s="123">
        <f t="shared" si="4"/>
        <v>650.26</v>
      </c>
      <c r="T133" s="123">
        <f t="shared" si="4"/>
        <v>456.90000000000003</v>
      </c>
      <c r="U133" s="123">
        <f t="shared" si="4"/>
        <v>3195</v>
      </c>
      <c r="V133" s="123">
        <f t="shared" si="4"/>
        <v>505.96</v>
      </c>
      <c r="W133" s="123">
        <f t="shared" si="4"/>
        <v>5390.28</v>
      </c>
      <c r="X133" s="123">
        <f t="shared" si="4"/>
        <v>718.99999999999989</v>
      </c>
      <c r="Y133" s="123">
        <f t="shared" si="4"/>
        <v>216</v>
      </c>
      <c r="Z133" s="123">
        <f t="shared" si="4"/>
        <v>3858.85</v>
      </c>
      <c r="AA133" s="123">
        <f t="shared" si="4"/>
        <v>705.5</v>
      </c>
      <c r="AB133" s="123">
        <f t="shared" si="4"/>
        <v>1443.6</v>
      </c>
      <c r="AC133" s="123">
        <f t="shared" si="4"/>
        <v>3924.56</v>
      </c>
    </row>
  </sheetData>
  <mergeCells count="83">
    <mergeCell ref="M1:M2"/>
    <mergeCell ref="K1:K2"/>
    <mergeCell ref="L1:L2"/>
    <mergeCell ref="A2:J2"/>
    <mergeCell ref="A4:A6"/>
    <mergeCell ref="B4:B6"/>
    <mergeCell ref="A1:C1"/>
    <mergeCell ref="D1:G1"/>
    <mergeCell ref="H1:J1"/>
    <mergeCell ref="A9:A10"/>
    <mergeCell ref="B9:B10"/>
    <mergeCell ref="A11:A17"/>
    <mergeCell ref="B11:B17"/>
    <mergeCell ref="A19:A21"/>
    <mergeCell ref="B19:B21"/>
    <mergeCell ref="A22:A24"/>
    <mergeCell ref="B22:B24"/>
    <mergeCell ref="A25:A32"/>
    <mergeCell ref="B25:B32"/>
    <mergeCell ref="A34:A44"/>
    <mergeCell ref="B34:B44"/>
    <mergeCell ref="A45:A48"/>
    <mergeCell ref="B45:B48"/>
    <mergeCell ref="A49:A52"/>
    <mergeCell ref="B49:B52"/>
    <mergeCell ref="A53:A54"/>
    <mergeCell ref="B53:B54"/>
    <mergeCell ref="A55:A58"/>
    <mergeCell ref="B55:B58"/>
    <mergeCell ref="A59:A61"/>
    <mergeCell ref="B59:B61"/>
    <mergeCell ref="A62:A64"/>
    <mergeCell ref="B62:B64"/>
    <mergeCell ref="A66:A70"/>
    <mergeCell ref="B66:B70"/>
    <mergeCell ref="A71:A74"/>
    <mergeCell ref="B71:B74"/>
    <mergeCell ref="A76:A79"/>
    <mergeCell ref="B76:B79"/>
    <mergeCell ref="A97:A101"/>
    <mergeCell ref="B97:B101"/>
    <mergeCell ref="A83:A84"/>
    <mergeCell ref="B83:B84"/>
    <mergeCell ref="A85:A86"/>
    <mergeCell ref="B85:B86"/>
    <mergeCell ref="A87:A88"/>
    <mergeCell ref="B87:B88"/>
    <mergeCell ref="A130:A131"/>
    <mergeCell ref="B130:B131"/>
    <mergeCell ref="A110:A111"/>
    <mergeCell ref="B110:B111"/>
    <mergeCell ref="A112:A116"/>
    <mergeCell ref="B112:B116"/>
    <mergeCell ref="A117:A120"/>
    <mergeCell ref="B117:B120"/>
    <mergeCell ref="N1:N2"/>
    <mergeCell ref="O1:O2"/>
    <mergeCell ref="P1:P2"/>
    <mergeCell ref="Q1:Q2"/>
    <mergeCell ref="A121:A123"/>
    <mergeCell ref="B121:B123"/>
    <mergeCell ref="A102:A105"/>
    <mergeCell ref="B102:B105"/>
    <mergeCell ref="A106:A107"/>
    <mergeCell ref="B106:B107"/>
    <mergeCell ref="A108:A109"/>
    <mergeCell ref="B108:B109"/>
    <mergeCell ref="A89:A90"/>
    <mergeCell ref="B89:B90"/>
    <mergeCell ref="A91:A94"/>
    <mergeCell ref="B91:B94"/>
    <mergeCell ref="AC1:AC2"/>
    <mergeCell ref="R1:R2"/>
    <mergeCell ref="S1:S2"/>
    <mergeCell ref="Z1:Z2"/>
    <mergeCell ref="AA1:AA2"/>
    <mergeCell ref="AB1:AB2"/>
    <mergeCell ref="W1:W2"/>
    <mergeCell ref="X1:X2"/>
    <mergeCell ref="Y1:Y2"/>
    <mergeCell ref="T1:T2"/>
    <mergeCell ref="U1:U2"/>
    <mergeCell ref="V1:V2"/>
  </mergeCells>
  <conditionalFormatting sqref="U4:AB132 R5:T132 L4:Q132 K5:K132">
    <cfRule type="cellIs" dxfId="11" priority="7" stopIfTrue="1" operator="greaterThan">
      <formula>0</formula>
    </cfRule>
    <cfRule type="cellIs" dxfId="10" priority="8" stopIfTrue="1" operator="greaterThan">
      <formula>0</formula>
    </cfRule>
    <cfRule type="cellIs" dxfId="9" priority="9" stopIfTrue="1" operator="greaterThan">
      <formula>0</formula>
    </cfRule>
  </conditionalFormatting>
  <conditionalFormatting sqref="R4:T4">
    <cfRule type="cellIs" dxfId="8" priority="4" stopIfTrue="1" operator="greaterThan">
      <formula>0</formula>
    </cfRule>
    <cfRule type="cellIs" dxfId="7" priority="5" stopIfTrue="1" operator="greaterThan">
      <formula>0</formula>
    </cfRule>
    <cfRule type="cellIs" dxfId="6" priority="6" stopIfTrue="1" operator="greaterThan">
      <formula>0</formula>
    </cfRule>
  </conditionalFormatting>
  <conditionalFormatting sqref="K4">
    <cfRule type="cellIs" dxfId="5" priority="1" stopIfTrue="1" operator="greaterThan">
      <formula>0</formula>
    </cfRule>
    <cfRule type="cellIs" dxfId="4" priority="2" stopIfTrue="1" operator="greaterThan">
      <formula>0</formula>
    </cfRule>
    <cfRule type="cellIs" dxfId="3" priority="3" stopIfTrue="1" operator="greaterThan">
      <formula>0</formula>
    </cfRule>
  </conditionalFormatting>
  <pageMargins left="0.511811024" right="0.511811024" top="0.78740157499999996" bottom="0.78740157499999996" header="0.31496062000000002" footer="0.31496062000000002"/>
  <pageSetup paperSize="9" orientation="portrait"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43"/>
  <sheetViews>
    <sheetView topLeftCell="A124" zoomScale="78" zoomScaleNormal="78" workbookViewId="0">
      <selection activeCell="H143" sqref="H143"/>
    </sheetView>
  </sheetViews>
  <sheetFormatPr defaultColWidth="9.7265625" defaultRowHeight="36.75" customHeight="1"/>
  <cols>
    <col min="1" max="1" width="7.453125" style="1" customWidth="1"/>
    <col min="2" max="2" width="30.453125" style="1" customWidth="1"/>
    <col min="3" max="3" width="7.1796875" style="26" customWidth="1"/>
    <col min="4" max="4" width="54.7265625" style="1" customWidth="1"/>
    <col min="5" max="5" width="15.453125" style="1" customWidth="1"/>
    <col min="6" max="6" width="15.453125" style="31" customWidth="1"/>
    <col min="7" max="7" width="15.453125" style="3" customWidth="1"/>
    <col min="8" max="8" width="15" style="4" customWidth="1"/>
    <col min="9" max="9" width="13.26953125" style="27" customWidth="1"/>
    <col min="10" max="10" width="15" style="5" bestFit="1" customWidth="1"/>
    <col min="11" max="11" width="17.54296875" style="2" customWidth="1"/>
    <col min="12" max="12" width="18.81640625" style="2" bestFit="1" customWidth="1"/>
    <col min="13" max="16384" width="9.7265625" style="2"/>
  </cols>
  <sheetData>
    <row r="1" spans="1:12" ht="36.75" customHeight="1">
      <c r="A1" s="255" t="s">
        <v>22</v>
      </c>
      <c r="B1" s="264"/>
      <c r="C1" s="265"/>
      <c r="D1" s="249" t="str">
        <f>CERES!D1</f>
        <v>OBJETO: AQUISIÇÃO DE EPI's E EPC's</v>
      </c>
      <c r="E1" s="249"/>
      <c r="F1" s="249"/>
      <c r="G1" s="249"/>
      <c r="H1" s="266" t="str">
        <f>CERES!H1</f>
        <v>VIGÊNCIA DA ATA: 14/07/2023 até 14/07/2024</v>
      </c>
      <c r="I1" s="266"/>
      <c r="J1" s="266"/>
      <c r="K1" s="266"/>
      <c r="L1" s="266"/>
    </row>
    <row r="2" spans="1:12" ht="36.75" customHeight="1">
      <c r="A2" s="255" t="s">
        <v>15</v>
      </c>
      <c r="B2" s="264"/>
      <c r="C2" s="264"/>
      <c r="D2" s="264"/>
      <c r="E2" s="264"/>
      <c r="F2" s="264"/>
      <c r="G2" s="264"/>
      <c r="H2" s="264"/>
      <c r="I2" s="264"/>
      <c r="J2" s="264"/>
      <c r="K2" s="264"/>
      <c r="L2" s="265"/>
    </row>
    <row r="3" spans="1:12" s="3" customFormat="1" ht="31">
      <c r="A3" s="36" t="s">
        <v>25</v>
      </c>
      <c r="B3" s="39" t="s">
        <v>18</v>
      </c>
      <c r="C3" s="36" t="s">
        <v>4</v>
      </c>
      <c r="D3" s="39" t="s">
        <v>146</v>
      </c>
      <c r="E3" s="37" t="s">
        <v>19</v>
      </c>
      <c r="F3" s="36" t="s">
        <v>5</v>
      </c>
      <c r="G3" s="20" t="s">
        <v>2</v>
      </c>
      <c r="H3" s="21" t="s">
        <v>7</v>
      </c>
      <c r="I3" s="22" t="s">
        <v>14</v>
      </c>
      <c r="J3" s="19" t="s">
        <v>6</v>
      </c>
      <c r="K3" s="28" t="s">
        <v>8</v>
      </c>
      <c r="L3" s="28" t="s">
        <v>9</v>
      </c>
    </row>
    <row r="4" spans="1:12" ht="45" customHeight="1">
      <c r="A4" s="237">
        <v>1</v>
      </c>
      <c r="B4" s="223" t="s">
        <v>26</v>
      </c>
      <c r="C4" s="54">
        <v>1</v>
      </c>
      <c r="D4" s="61" t="s">
        <v>43</v>
      </c>
      <c r="E4" s="46" t="s">
        <v>147</v>
      </c>
      <c r="F4" s="46" t="s">
        <v>17</v>
      </c>
      <c r="G4" s="72">
        <v>62.41</v>
      </c>
      <c r="H4" s="77">
        <f>CEPO!L4+'CDH e PROAD'!L4+SEMS!L4+CAD!L4+PROEX!L4+ESAG!H4+CEART!H4+FAED!H4+CEFID!H4+CEAD!H4+CCT!H4+CEPLAN!H4+CAV!H4+CEO!H4+CEAVI!H4+CESFI!H4+CERES!H4</f>
        <v>11</v>
      </c>
      <c r="I4" s="24">
        <f>SUM((CEPO!L4-CEPO!M4)+('CDH e PROAD'!L4-'CDH e PROAD'!M4)+(SEMS!L4-SEMS!M4)+(CAD!L4-CAD!M4)+(PROEX!L4-PROEX!M4)+(ESAG!H4-ESAG!I4)+(CEART!H4-CEART!I4)+(FAED!H4-FAED!I4)+(CEFID!H4-CEFID!I4)+(CEAD!H4-CEAD!I4)+(CCT!H4-CCT!I4)+(CEPLAN!H4-CEPLAN!I4)+(CAV!H4-CAV!I4)+(CEO!H4-CEO!I4)+(CEAVI!H4-CEAVI!I4)+(CESFI!H4-CESFI!I4)+(CERES!H4-CERES!I4))</f>
        <v>2</v>
      </c>
      <c r="J4" s="29">
        <f>H4-I4</f>
        <v>9</v>
      </c>
      <c r="K4" s="16">
        <f>H4*G4</f>
        <v>686.51</v>
      </c>
      <c r="L4" s="17">
        <f>G4*I4</f>
        <v>124.82</v>
      </c>
    </row>
    <row r="5" spans="1:12" ht="29">
      <c r="A5" s="237"/>
      <c r="B5" s="228"/>
      <c r="C5" s="54">
        <v>2</v>
      </c>
      <c r="D5" s="61" t="s">
        <v>44</v>
      </c>
      <c r="E5" s="46" t="s">
        <v>148</v>
      </c>
      <c r="F5" s="46" t="s">
        <v>17</v>
      </c>
      <c r="G5" s="72">
        <v>58.41</v>
      </c>
      <c r="H5" s="77">
        <f>CEPO!L5+'CDH e PROAD'!L5+SEMS!L5+CAD!L5+PROEX!L5+ESAG!H5+CEART!H5+FAED!H5+CEFID!H5+CEAD!H5+CCT!H5+CEPLAN!H5+CAV!H5+CEO!H5+CEAVI!H5+CESFI!H5+CERES!H5</f>
        <v>105</v>
      </c>
      <c r="I5" s="40">
        <f>SUM((CEPO!L5-CEPO!M5)+('CDH e PROAD'!L5-'CDH e PROAD'!M5)+(SEMS!L5-SEMS!M5)+(CAD!L5-CAD!M5)+(PROEX!L5-PROEX!M5)+(ESAG!H5-ESAG!I5)+(CEART!H5-CEART!I5)+(FAED!H5-FAED!I5)+(CEFID!H5-CEFID!I5)+(CEAD!H5-CEAD!I5)+(CCT!H5-CCT!I5)+(CEPLAN!H5-CEPLAN!I5)+(CAV!H5-CAV!I5)+(CEO!H5-CEO!I5)+(CEAVI!H5-CEAVI!I5)+(CESFI!H5-CESFI!I5)+(CERES!H5-CERES!I5))</f>
        <v>82</v>
      </c>
      <c r="J5" s="29">
        <f t="shared" ref="J5:J26" si="0">H5-I5</f>
        <v>23</v>
      </c>
      <c r="K5" s="16">
        <f t="shared" ref="K5:K26" si="1">H5*G5</f>
        <v>6133.0499999999993</v>
      </c>
      <c r="L5" s="17">
        <f t="shared" ref="L5:L26" si="2">G5*I5</f>
        <v>4789.62</v>
      </c>
    </row>
    <row r="6" spans="1:12" ht="51" customHeight="1">
      <c r="A6" s="237"/>
      <c r="B6" s="224"/>
      <c r="C6" s="54">
        <v>3</v>
      </c>
      <c r="D6" s="61" t="s">
        <v>45</v>
      </c>
      <c r="E6" s="68" t="s">
        <v>149</v>
      </c>
      <c r="F6" s="46" t="s">
        <v>17</v>
      </c>
      <c r="G6" s="72">
        <v>181.86</v>
      </c>
      <c r="H6" s="77">
        <f>CEPO!L6+'CDH e PROAD'!L6+SEMS!L6+CAD!L6+PROEX!L6+ESAG!H6+CEART!H6+FAED!H6+CEFID!H6+CEAD!H6+CCT!H6+CEPLAN!H6+CAV!H6+CEO!H6+CEAVI!H6+CESFI!H6+CERES!H6</f>
        <v>19</v>
      </c>
      <c r="I6" s="40">
        <f>SUM((CEPO!L6-CEPO!M6)+('CDH e PROAD'!L6-'CDH e PROAD'!M6)+(SEMS!L6-SEMS!M6)+(CAD!L6-CAD!M6)+(PROEX!L6-PROEX!M6)+(ESAG!H6-ESAG!I6)+(CEART!H6-CEART!I6)+(FAED!H6-FAED!I6)+(CEFID!H6-CEFID!I6)+(CEAD!H6-CEAD!I6)+(CCT!H6-CCT!I6)+(CEPLAN!H6-CEPLAN!I6)+(CAV!H6-CAV!I6)+(CEO!H6-CEO!I6)+(CEAVI!H6-CEAVI!I6)+(CESFI!H6-CESFI!I6)+(CERES!H6-CERES!I6))</f>
        <v>10</v>
      </c>
      <c r="J6" s="29">
        <f t="shared" si="0"/>
        <v>9</v>
      </c>
      <c r="K6" s="16">
        <f t="shared" si="1"/>
        <v>3455.34</v>
      </c>
      <c r="L6" s="17">
        <f t="shared" si="2"/>
        <v>1818.6000000000001</v>
      </c>
    </row>
    <row r="7" spans="1:12" ht="49.75" customHeight="1">
      <c r="A7" s="48">
        <v>2</v>
      </c>
      <c r="B7" s="55" t="s">
        <v>27</v>
      </c>
      <c r="C7" s="51">
        <v>4</v>
      </c>
      <c r="D7" s="62" t="s">
        <v>46</v>
      </c>
      <c r="E7" s="18"/>
      <c r="F7" s="18" t="s">
        <v>17</v>
      </c>
      <c r="G7" s="73"/>
      <c r="H7" s="77">
        <f>CEPO!L7+'CDH e PROAD'!L7+SEMS!L7+CAD!L7+PROEX!L7+ESAG!H7+CEART!H7+FAED!H7+CEFID!H7+CEAD!H7+CCT!H7+CEPLAN!H7+CAV!H7+CEO!H7+CEAVI!H7+CESFI!H7+CERES!H7</f>
        <v>11</v>
      </c>
      <c r="I7" s="40">
        <f>SUM((CEPO!L7-CEPO!M7)+('CDH e PROAD'!L7-'CDH e PROAD'!M7)+(SEMS!L7-SEMS!M7)+(CAD!L7-CAD!M7)+(PROEX!L7-PROEX!M7)+(ESAG!H7-ESAG!I7)+(CEART!H7-CEART!I7)+(FAED!H7-FAED!I7)+(CEFID!H7-CEFID!I7)+(CEAD!H7-CEAD!I7)+(CCT!H7-CCT!I7)+(CEPLAN!H7-CEPLAN!I7)+(CAV!H7-CAV!I7)+(CEO!H7-CEO!I7)+(CEAVI!H7-CEAVI!I7)+(CESFI!H7-CESFI!I7)+(CERES!H7-CERES!I7))</f>
        <v>0</v>
      </c>
      <c r="J7" s="29">
        <f t="shared" si="0"/>
        <v>11</v>
      </c>
      <c r="K7" s="16">
        <f t="shared" si="1"/>
        <v>0</v>
      </c>
      <c r="L7" s="17">
        <f t="shared" si="2"/>
        <v>0</v>
      </c>
    </row>
    <row r="8" spans="1:12" ht="45.75" customHeight="1">
      <c r="A8" s="49">
        <v>3</v>
      </c>
      <c r="B8" s="56" t="s">
        <v>28</v>
      </c>
      <c r="C8" s="54">
        <v>5</v>
      </c>
      <c r="D8" s="61" t="s">
        <v>47</v>
      </c>
      <c r="E8" s="46" t="s">
        <v>150</v>
      </c>
      <c r="F8" s="46" t="s">
        <v>17</v>
      </c>
      <c r="G8" s="72">
        <v>30.46</v>
      </c>
      <c r="H8" s="77">
        <f>CEPO!L8+'CDH e PROAD'!L8+SEMS!L8+CAD!L8+PROEX!L8+ESAG!H8+CEART!H8+FAED!H8+CEFID!H8+CEAD!H8+CCT!H8+CEPLAN!H8+CAV!H8+CEO!H8+CEAVI!H8+CESFI!H8+CERES!H8</f>
        <v>58</v>
      </c>
      <c r="I8" s="40">
        <f>SUM((CEPO!L8-CEPO!M8)+('CDH e PROAD'!L8-'CDH e PROAD'!M8)+(SEMS!L8-SEMS!M8)+(CAD!L8-CAD!M8)+(PROEX!L8-PROEX!M8)+(ESAG!H8-ESAG!I8)+(CEART!H8-CEART!I8)+(FAED!H8-FAED!I8)+(CEFID!H8-CEFID!I8)+(CEAD!H8-CEAD!I8)+(CCT!H8-CCT!I8)+(CEPLAN!H8-CEPLAN!I8)+(CAV!H8-CAV!I8)+(CEO!H8-CEO!I8)+(CEAVI!H8-CEAVI!I8)+(CESFI!H8-CESFI!I8)+(CERES!H8-CERES!I8))</f>
        <v>22</v>
      </c>
      <c r="J8" s="29">
        <f t="shared" si="0"/>
        <v>36</v>
      </c>
      <c r="K8" s="16">
        <f t="shared" si="1"/>
        <v>1766.68</v>
      </c>
      <c r="L8" s="17">
        <f t="shared" si="2"/>
        <v>670.12</v>
      </c>
    </row>
    <row r="9" spans="1:12" ht="29">
      <c r="A9" s="238">
        <v>4</v>
      </c>
      <c r="B9" s="229" t="s">
        <v>27</v>
      </c>
      <c r="C9" s="51">
        <v>6</v>
      </c>
      <c r="D9" s="62" t="s">
        <v>48</v>
      </c>
      <c r="E9" s="18" t="s">
        <v>151</v>
      </c>
      <c r="F9" s="18" t="s">
        <v>228</v>
      </c>
      <c r="G9" s="73"/>
      <c r="H9" s="77">
        <f>CEPO!L9+'CDH e PROAD'!L9+SEMS!L9+CAD!L9+PROEX!L9+ESAG!H9+CEART!H9+FAED!H9+CEFID!H9+CEAD!H9+CCT!H9+CEPLAN!H9+CAV!H9+CEO!H9+CEAVI!H9+CESFI!H9+CERES!H9</f>
        <v>27</v>
      </c>
      <c r="I9" s="40">
        <f>SUM((CEPO!L9-CEPO!M9)+('CDH e PROAD'!L9-'CDH e PROAD'!M9)+(SEMS!L9-SEMS!M9)+(CAD!L9-CAD!M9)+(PROEX!L9-PROEX!M9)+(ESAG!H9-ESAG!I9)+(CEART!H9-CEART!I9)+(FAED!H9-FAED!I9)+(CEFID!H9-CEFID!I9)+(CEAD!H9-CEAD!I9)+(CCT!H9-CCT!I9)+(CEPLAN!H9-CEPLAN!I9)+(CAV!H9-CAV!I9)+(CEO!H9-CEO!I9)+(CEAVI!H9-CEAVI!I9)+(CESFI!H9-CESFI!I9)+(CERES!H9-CERES!I9))</f>
        <v>0</v>
      </c>
      <c r="J9" s="29">
        <f t="shared" si="0"/>
        <v>27</v>
      </c>
      <c r="K9" s="16">
        <f t="shared" si="1"/>
        <v>0</v>
      </c>
      <c r="L9" s="17">
        <f t="shared" si="2"/>
        <v>0</v>
      </c>
    </row>
    <row r="10" spans="1:12" ht="29">
      <c r="A10" s="238"/>
      <c r="B10" s="230"/>
      <c r="C10" s="51">
        <v>7</v>
      </c>
      <c r="D10" s="62" t="s">
        <v>48</v>
      </c>
      <c r="E10" s="18" t="s">
        <v>151</v>
      </c>
      <c r="F10" s="18" t="s">
        <v>229</v>
      </c>
      <c r="G10" s="73"/>
      <c r="H10" s="77">
        <f>CEPO!L10+'CDH e PROAD'!L10+SEMS!L10+CAD!L10+PROEX!L10+ESAG!H10+CEART!H10+FAED!H10+CEFID!H10+CEAD!H10+CCT!H10+CEPLAN!H10+CAV!H10+CEO!H10+CEAVI!H10+CESFI!H10+CERES!H10</f>
        <v>10</v>
      </c>
      <c r="I10" s="40">
        <f>SUM((CEPO!L10-CEPO!M10)+('CDH e PROAD'!L10-'CDH e PROAD'!M10)+(SEMS!L10-SEMS!M10)+(CAD!L10-CAD!M10)+(PROEX!L10-PROEX!M10)+(ESAG!H10-ESAG!I10)+(CEART!H10-CEART!I10)+(FAED!H10-FAED!I10)+(CEFID!H10-CEFID!I10)+(CEAD!H10-CEAD!I10)+(CCT!H10-CCT!I10)+(CEPLAN!H10-CEPLAN!I10)+(CAV!H10-CAV!I10)+(CEO!H10-CEO!I10)+(CEAVI!H10-CEAVI!I10)+(CESFI!H10-CESFI!I10)+(CERES!H10-CERES!I10))</f>
        <v>0</v>
      </c>
      <c r="J10" s="29">
        <f t="shared" si="0"/>
        <v>10</v>
      </c>
      <c r="K10" s="16">
        <f t="shared" si="1"/>
        <v>0</v>
      </c>
      <c r="L10" s="17">
        <f t="shared" si="2"/>
        <v>0</v>
      </c>
    </row>
    <row r="11" spans="1:12" ht="29">
      <c r="A11" s="237">
        <v>5</v>
      </c>
      <c r="B11" s="223" t="s">
        <v>29</v>
      </c>
      <c r="C11" s="54">
        <v>8</v>
      </c>
      <c r="D11" s="61" t="s">
        <v>49</v>
      </c>
      <c r="E11" s="46" t="s">
        <v>152</v>
      </c>
      <c r="F11" s="46" t="s">
        <v>17</v>
      </c>
      <c r="G11" s="72">
        <v>4</v>
      </c>
      <c r="H11" s="77">
        <f>CEPO!L11+'CDH e PROAD'!L11+SEMS!L11+CAD!L11+PROEX!L11+ESAG!H11+CEART!H11+FAED!H11+CEFID!H11+CEAD!H11+CCT!H11+CEPLAN!H11+CAV!H11+CEO!H11+CEAVI!H11+CESFI!H11+CERES!H11</f>
        <v>154</v>
      </c>
      <c r="I11" s="40">
        <f>SUM((CEPO!L11-CEPO!M11)+('CDH e PROAD'!L11-'CDH e PROAD'!M11)+(SEMS!L11-SEMS!M11)+(CAD!L11-CAD!M11)+(PROEX!L11-PROEX!M11)+(ESAG!H11-ESAG!I11)+(CEART!H11-CEART!I11)+(FAED!H11-FAED!I11)+(CEFID!H11-CEFID!I11)+(CEAD!H11-CEAD!I11)+(CCT!H11-CCT!I11)+(CEPLAN!H11-CEPLAN!I11)+(CAV!H11-CAV!I11)+(CEO!H11-CEO!I11)+(CEAVI!H11-CEAVI!I11)+(CESFI!H11-CESFI!I11)+(CERES!H11-CERES!I11))</f>
        <v>81</v>
      </c>
      <c r="J11" s="29">
        <f t="shared" si="0"/>
        <v>73</v>
      </c>
      <c r="K11" s="16">
        <f t="shared" si="1"/>
        <v>616</v>
      </c>
      <c r="L11" s="17">
        <f t="shared" si="2"/>
        <v>324</v>
      </c>
    </row>
    <row r="12" spans="1:12" ht="29">
      <c r="A12" s="237"/>
      <c r="B12" s="228"/>
      <c r="C12" s="54">
        <v>9</v>
      </c>
      <c r="D12" s="61" t="s">
        <v>49</v>
      </c>
      <c r="E12" s="46" t="s">
        <v>152</v>
      </c>
      <c r="F12" s="46" t="s">
        <v>17</v>
      </c>
      <c r="G12" s="72">
        <v>4</v>
      </c>
      <c r="H12" s="77">
        <f>CEPO!L12+'CDH e PROAD'!L12+SEMS!L12+CAD!L12+PROEX!L12+ESAG!H12+CEART!H12+FAED!H12+CEFID!H12+CEAD!H12+CCT!H12+CEPLAN!H12+CAV!H12+CEO!H12+CEAVI!H12+CESFI!H12+CERES!H12</f>
        <v>17</v>
      </c>
      <c r="I12" s="40">
        <f>SUM((CEPO!L12-CEPO!M12)+('CDH e PROAD'!L12-'CDH e PROAD'!M12)+(SEMS!L12-SEMS!M12)+(CAD!L12-CAD!M12)+(PROEX!L12-PROEX!M12)+(ESAG!H12-ESAG!I12)+(CEART!H12-CEART!I12)+(FAED!H12-FAED!I12)+(CEFID!H12-CEFID!I12)+(CEAD!H12-CEAD!I12)+(CCT!H12-CCT!I12)+(CEPLAN!H12-CEPLAN!I12)+(CAV!H12-CAV!I12)+(CEO!H12-CEO!I12)+(CEAVI!H12-CEAVI!I12)+(CESFI!H12-CESFI!I12)+(CERES!H12-CERES!I12))</f>
        <v>9</v>
      </c>
      <c r="J12" s="29">
        <f t="shared" si="0"/>
        <v>8</v>
      </c>
      <c r="K12" s="16">
        <f t="shared" si="1"/>
        <v>68</v>
      </c>
      <c r="L12" s="17">
        <f t="shared" si="2"/>
        <v>36</v>
      </c>
    </row>
    <row r="13" spans="1:12" ht="29">
      <c r="A13" s="237"/>
      <c r="B13" s="228"/>
      <c r="C13" s="54">
        <v>10</v>
      </c>
      <c r="D13" s="61" t="s">
        <v>49</v>
      </c>
      <c r="E13" s="46" t="s">
        <v>152</v>
      </c>
      <c r="F13" s="46" t="s">
        <v>17</v>
      </c>
      <c r="G13" s="72">
        <v>4</v>
      </c>
      <c r="H13" s="77">
        <f>CEPO!L13+'CDH e PROAD'!L13+SEMS!L13+CAD!L13+PROEX!L13+ESAG!H13+CEART!H13+FAED!H13+CEFID!H13+CEAD!H13+CCT!H13+CEPLAN!H13+CAV!H13+CEO!H13+CEAVI!H13+CESFI!H13+CERES!H13</f>
        <v>58</v>
      </c>
      <c r="I13" s="40">
        <f>SUM((CEPO!L13-CEPO!M13)+('CDH e PROAD'!L13-'CDH e PROAD'!M13)+(SEMS!L13-SEMS!M13)+(CAD!L13-CAD!M13)+(PROEX!L13-PROEX!M13)+(ESAG!H13-ESAG!I13)+(CEART!H13-CEART!I13)+(FAED!H13-FAED!I13)+(CEFID!H13-CEFID!I13)+(CEAD!H13-CEAD!I13)+(CCT!H13-CCT!I13)+(CEPLAN!H13-CEPLAN!I13)+(CAV!H13-CAV!I13)+(CEO!H13-CEO!I13)+(CEAVI!H13-CEAVI!I13)+(CESFI!H13-CESFI!I13)+(CERES!H13-CERES!I13))</f>
        <v>35</v>
      </c>
      <c r="J13" s="29">
        <f t="shared" si="0"/>
        <v>23</v>
      </c>
      <c r="K13" s="16">
        <f t="shared" si="1"/>
        <v>232</v>
      </c>
      <c r="L13" s="17">
        <f t="shared" si="2"/>
        <v>140</v>
      </c>
    </row>
    <row r="14" spans="1:12" ht="29">
      <c r="A14" s="237"/>
      <c r="B14" s="228"/>
      <c r="C14" s="54">
        <v>11</v>
      </c>
      <c r="D14" s="61" t="s">
        <v>49</v>
      </c>
      <c r="E14" s="46" t="s">
        <v>152</v>
      </c>
      <c r="F14" s="46" t="s">
        <v>17</v>
      </c>
      <c r="G14" s="72">
        <v>6</v>
      </c>
      <c r="H14" s="77">
        <f>CEPO!L14+'CDH e PROAD'!L14+SEMS!L14+CAD!L14+PROEX!L14+ESAG!H14+CEART!H14+FAED!H14+CEFID!H14+CEAD!H14+CCT!H14+CEPLAN!H14+CAV!H14+CEO!H14+CEAVI!H14+CESFI!H14+CERES!H14</f>
        <v>32</v>
      </c>
      <c r="I14" s="40">
        <f>SUM((CEPO!L14-CEPO!M14)+('CDH e PROAD'!L14-'CDH e PROAD'!M14)+(SEMS!L14-SEMS!M14)+(CAD!L14-CAD!M14)+(PROEX!L14-PROEX!M14)+(ESAG!H14-ESAG!I14)+(CEART!H14-CEART!I14)+(FAED!H14-FAED!I14)+(CEFID!H14-CEFID!I14)+(CEAD!H14-CEAD!I14)+(CCT!H14-CCT!I14)+(CEPLAN!H14-CEPLAN!I14)+(CAV!H14-CAV!I14)+(CEO!H14-CEO!I14)+(CEAVI!H14-CEAVI!I14)+(CESFI!H14-CESFI!I14)+(CERES!H14-CERES!I14))</f>
        <v>2</v>
      </c>
      <c r="J14" s="29">
        <f t="shared" si="0"/>
        <v>30</v>
      </c>
      <c r="K14" s="16">
        <f t="shared" si="1"/>
        <v>192</v>
      </c>
      <c r="L14" s="17">
        <f t="shared" si="2"/>
        <v>12</v>
      </c>
    </row>
    <row r="15" spans="1:12" ht="29">
      <c r="A15" s="237"/>
      <c r="B15" s="228"/>
      <c r="C15" s="54">
        <v>12</v>
      </c>
      <c r="D15" s="46" t="s">
        <v>50</v>
      </c>
      <c r="E15" s="46" t="s">
        <v>153</v>
      </c>
      <c r="F15" s="46" t="s">
        <v>17</v>
      </c>
      <c r="G15" s="72">
        <v>8</v>
      </c>
      <c r="H15" s="77">
        <f>CEPO!L15+'CDH e PROAD'!L15+SEMS!L15+CAD!L15+PROEX!L15+ESAG!H15+CEART!H15+FAED!H15+CEFID!H15+CEAD!H15+CCT!H15+CEPLAN!H15+CAV!H15+CEO!H15+CEAVI!H15+CESFI!H15+CERES!H15</f>
        <v>186</v>
      </c>
      <c r="I15" s="40">
        <f>SUM((CEPO!L15-CEPO!M15)+('CDH e PROAD'!L15-'CDH e PROAD'!M15)+(SEMS!L15-SEMS!M15)+(CAD!L15-CAD!M15)+(PROEX!L15-PROEX!M15)+(ESAG!H15-ESAG!I15)+(CEART!H15-CEART!I15)+(FAED!H15-FAED!I15)+(CEFID!H15-CEFID!I15)+(CEAD!H15-CEAD!I15)+(CCT!H15-CCT!I15)+(CEPLAN!H15-CEPLAN!I15)+(CAV!H15-CAV!I15)+(CEO!H15-CEO!I15)+(CEAVI!H15-CEAVI!I15)+(CESFI!H15-CESFI!I15)+(CERES!H15-CERES!I15))</f>
        <v>152</v>
      </c>
      <c r="J15" s="29">
        <f t="shared" si="0"/>
        <v>34</v>
      </c>
      <c r="K15" s="16">
        <f t="shared" si="1"/>
        <v>1488</v>
      </c>
      <c r="L15" s="17">
        <f t="shared" si="2"/>
        <v>1216</v>
      </c>
    </row>
    <row r="16" spans="1:12" ht="29">
      <c r="A16" s="237"/>
      <c r="B16" s="228"/>
      <c r="C16" s="54">
        <v>13</v>
      </c>
      <c r="D16" s="46" t="s">
        <v>50</v>
      </c>
      <c r="E16" s="46" t="s">
        <v>153</v>
      </c>
      <c r="F16" s="46" t="s">
        <v>17</v>
      </c>
      <c r="G16" s="72">
        <v>8</v>
      </c>
      <c r="H16" s="77">
        <f>CEPO!L16+'CDH e PROAD'!L16+SEMS!L16+CAD!L16+PROEX!L16+ESAG!H16+CEART!H16+FAED!H16+CEFID!H16+CEAD!H16+CCT!H16+CEPLAN!H16+CAV!H16+CEO!H16+CEAVI!H16+CESFI!H16+CERES!H16</f>
        <v>12</v>
      </c>
      <c r="I16" s="40">
        <f>SUM((CEPO!L16-CEPO!M16)+('CDH e PROAD'!L16-'CDH e PROAD'!M16)+(SEMS!L16-SEMS!M16)+(CAD!L16-CAD!M16)+(PROEX!L16-PROEX!M16)+(ESAG!H16-ESAG!I16)+(CEART!H16-CEART!I16)+(FAED!H16-FAED!I16)+(CEFID!H16-CEFID!I16)+(CEAD!H16-CEAD!I16)+(CCT!H16-CCT!I16)+(CEPLAN!H16-CEPLAN!I16)+(CAV!H16-CAV!I16)+(CEO!H16-CEO!I16)+(CEAVI!H16-CEAVI!I16)+(CESFI!H16-CESFI!I16)+(CERES!H16-CERES!I16))</f>
        <v>5</v>
      </c>
      <c r="J16" s="29">
        <f t="shared" si="0"/>
        <v>7</v>
      </c>
      <c r="K16" s="16">
        <f t="shared" si="1"/>
        <v>96</v>
      </c>
      <c r="L16" s="17">
        <f t="shared" si="2"/>
        <v>40</v>
      </c>
    </row>
    <row r="17" spans="1:12" ht="29">
      <c r="A17" s="237"/>
      <c r="B17" s="224"/>
      <c r="C17" s="54">
        <v>14</v>
      </c>
      <c r="D17" s="46" t="s">
        <v>51</v>
      </c>
      <c r="E17" s="46" t="s">
        <v>154</v>
      </c>
      <c r="F17" s="46" t="s">
        <v>17</v>
      </c>
      <c r="G17" s="72">
        <v>14</v>
      </c>
      <c r="H17" s="77">
        <f>CEPO!L17+'CDH e PROAD'!L17+SEMS!L17+CAD!L17+PROEX!L17+ESAG!H17+CEART!H17+FAED!H17+CEFID!H17+CEAD!H17+CCT!H17+CEPLAN!H17+CAV!H17+CEO!H17+CEAVI!H17+CESFI!H17+CERES!H17</f>
        <v>67</v>
      </c>
      <c r="I17" s="40">
        <f>SUM((CEPO!L17-CEPO!M17)+('CDH e PROAD'!L17-'CDH e PROAD'!M17)+(SEMS!L17-SEMS!M17)+(CAD!L17-CAD!M17)+(PROEX!L17-PROEX!M17)+(ESAG!H17-ESAG!I17)+(CEART!H17-CEART!I17)+(FAED!H17-FAED!I17)+(CEFID!H17-CEFID!I17)+(CEAD!H17-CEAD!I17)+(CCT!H17-CCT!I17)+(CEPLAN!H17-CEPLAN!I17)+(CAV!H17-CAV!I17)+(CEO!H17-CEO!I17)+(CEAVI!H17-CEAVI!I17)+(CESFI!H17-CESFI!I17)+(CERES!H17-CERES!I17))</f>
        <v>45</v>
      </c>
      <c r="J17" s="29">
        <f t="shared" si="0"/>
        <v>22</v>
      </c>
      <c r="K17" s="16">
        <f t="shared" si="1"/>
        <v>938</v>
      </c>
      <c r="L17" s="17">
        <f t="shared" si="2"/>
        <v>630</v>
      </c>
    </row>
    <row r="18" spans="1:12" ht="29">
      <c r="A18" s="48">
        <v>6</v>
      </c>
      <c r="B18" s="57" t="s">
        <v>27</v>
      </c>
      <c r="C18" s="51">
        <v>15</v>
      </c>
      <c r="D18" s="62" t="s">
        <v>52</v>
      </c>
      <c r="E18" s="69"/>
      <c r="F18" s="18" t="s">
        <v>17</v>
      </c>
      <c r="G18" s="73"/>
      <c r="H18" s="77">
        <f>CEPO!L18+'CDH e PROAD'!L18+SEMS!L18+CAD!L18+PROEX!L18+ESAG!H18+CEART!H18+FAED!H18+CEFID!H18+CEAD!H18+CCT!H18+CEPLAN!H18+CAV!H18+CEO!H18+CEAVI!H18+CESFI!H18+CERES!H18</f>
        <v>10</v>
      </c>
      <c r="I18" s="40">
        <f>SUM((CEPO!L18-CEPO!M18)+('CDH e PROAD'!L18-'CDH e PROAD'!M18)+(SEMS!L18-SEMS!M18)+(CAD!L18-CAD!M18)+(PROEX!L18-PROEX!M18)+(ESAG!H18-ESAG!I18)+(CEART!H18-CEART!I18)+(FAED!H18-FAED!I18)+(CEFID!H18-CEFID!I18)+(CEAD!H18-CEAD!I18)+(CCT!H18-CCT!I18)+(CEPLAN!H18-CEPLAN!I18)+(CAV!H18-CAV!I18)+(CEO!H18-CEO!I18)+(CEAVI!H18-CEAVI!I18)+(CESFI!H18-CESFI!I18)+(CERES!H18-CERES!I18))</f>
        <v>0</v>
      </c>
      <c r="J18" s="29">
        <f t="shared" si="0"/>
        <v>10</v>
      </c>
      <c r="K18" s="16">
        <f t="shared" si="1"/>
        <v>0</v>
      </c>
      <c r="L18" s="17">
        <f t="shared" si="2"/>
        <v>0</v>
      </c>
    </row>
    <row r="19" spans="1:12" ht="29">
      <c r="A19" s="237">
        <v>7</v>
      </c>
      <c r="B19" s="223" t="s">
        <v>26</v>
      </c>
      <c r="C19" s="54">
        <v>16</v>
      </c>
      <c r="D19" s="46" t="s">
        <v>53</v>
      </c>
      <c r="E19" s="46" t="s">
        <v>155</v>
      </c>
      <c r="F19" s="46" t="s">
        <v>17</v>
      </c>
      <c r="G19" s="72">
        <v>30.24</v>
      </c>
      <c r="H19" s="77">
        <f>CEPO!L19+'CDH e PROAD'!L19+SEMS!L19+CAD!L19+PROEX!L19+ESAG!H19+CEART!H19+FAED!H19+CEFID!H19+CEAD!H19+CCT!H19+CEPLAN!H19+CAV!H19+CEO!H19+CEAVI!H19+CESFI!H19+CERES!H19</f>
        <v>39</v>
      </c>
      <c r="I19" s="40">
        <f>SUM((CEPO!L19-CEPO!M19)+('CDH e PROAD'!L19-'CDH e PROAD'!M19)+(SEMS!L19-SEMS!M19)+(CAD!L19-CAD!M19)+(PROEX!L19-PROEX!M19)+(ESAG!H19-ESAG!I19)+(CEART!H19-CEART!I19)+(FAED!H19-FAED!I19)+(CEFID!H19-CEFID!I19)+(CEAD!H19-CEAD!I19)+(CCT!H19-CCT!I19)+(CEPLAN!H19-CEPLAN!I19)+(CAV!H19-CAV!I19)+(CEO!H19-CEO!I19)+(CEAVI!H19-CEAVI!I19)+(CESFI!H19-CESFI!I19)+(CERES!H19-CERES!I19))</f>
        <v>13</v>
      </c>
      <c r="J19" s="29">
        <f t="shared" si="0"/>
        <v>26</v>
      </c>
      <c r="K19" s="16">
        <f t="shared" si="1"/>
        <v>1179.3599999999999</v>
      </c>
      <c r="L19" s="17">
        <f t="shared" si="2"/>
        <v>393.12</v>
      </c>
    </row>
    <row r="20" spans="1:12" ht="29">
      <c r="A20" s="237"/>
      <c r="B20" s="228"/>
      <c r="C20" s="54">
        <v>17</v>
      </c>
      <c r="D20" s="61" t="s">
        <v>54</v>
      </c>
      <c r="E20" s="46" t="s">
        <v>156</v>
      </c>
      <c r="F20" s="46" t="s">
        <v>17</v>
      </c>
      <c r="G20" s="72">
        <v>88.38</v>
      </c>
      <c r="H20" s="77">
        <f>CEPO!L20+'CDH e PROAD'!L20+SEMS!L20+CAD!L20+PROEX!L20+ESAG!H20+CEART!H20+FAED!H20+CEFID!H20+CEAD!H20+CCT!H20+CEPLAN!H20+CAV!H20+CEO!H20+CEAVI!H20+CESFI!H20+CERES!H20</f>
        <v>16</v>
      </c>
      <c r="I20" s="40">
        <f>SUM((CEPO!L20-CEPO!M20)+('CDH e PROAD'!L20-'CDH e PROAD'!M20)+(SEMS!L20-SEMS!M20)+(CAD!L20-CAD!M20)+(PROEX!L20-PROEX!M20)+(ESAG!H20-ESAG!I20)+(CEART!H20-CEART!I20)+(FAED!H20-FAED!I20)+(CEFID!H20-CEFID!I20)+(CEAD!H20-CEAD!I20)+(CCT!H20-CCT!I20)+(CEPLAN!H20-CEPLAN!I20)+(CAV!H20-CAV!I20)+(CEO!H20-CEO!I20)+(CEAVI!H20-CEAVI!I20)+(CESFI!H20-CESFI!I20)+(CERES!H20-CERES!I20))</f>
        <v>4</v>
      </c>
      <c r="J20" s="29">
        <f t="shared" si="0"/>
        <v>12</v>
      </c>
      <c r="K20" s="16">
        <f t="shared" si="1"/>
        <v>1414.08</v>
      </c>
      <c r="L20" s="17">
        <f t="shared" si="2"/>
        <v>353.52</v>
      </c>
    </row>
    <row r="21" spans="1:12" ht="25">
      <c r="A21" s="237"/>
      <c r="B21" s="224"/>
      <c r="C21" s="54">
        <v>18</v>
      </c>
      <c r="D21" s="61" t="s">
        <v>55</v>
      </c>
      <c r="E21" s="68" t="s">
        <v>157</v>
      </c>
      <c r="F21" s="46" t="s">
        <v>17</v>
      </c>
      <c r="G21" s="72">
        <v>159.52000000000001</v>
      </c>
      <c r="H21" s="77">
        <f>CEPO!L21+'CDH e PROAD'!L21+SEMS!L21+CAD!L21+PROEX!L21+ESAG!H21+CEART!H21+FAED!H21+CEFID!H21+CEAD!H21+CCT!H21+CEPLAN!H21+CAV!H21+CEO!H21+CEAVI!H21+CESFI!H21+CERES!H21</f>
        <v>17</v>
      </c>
      <c r="I21" s="40">
        <f>SUM((CEPO!L21-CEPO!M21)+('CDH e PROAD'!L21-'CDH e PROAD'!M21)+(SEMS!L21-SEMS!M21)+(CAD!L21-CAD!M21)+(PROEX!L21-PROEX!M21)+(ESAG!H21-ESAG!I21)+(CEART!H21-CEART!I21)+(FAED!H21-FAED!I21)+(CEFID!H21-CEFID!I21)+(CEAD!H21-CEAD!I21)+(CCT!H21-CCT!I21)+(CEPLAN!H21-CEPLAN!I21)+(CAV!H21-CAV!I21)+(CEO!H21-CEO!I21)+(CEAVI!H21-CEAVI!I21)+(CESFI!H21-CESFI!I21)+(CERES!H21-CERES!I21))</f>
        <v>9</v>
      </c>
      <c r="J21" s="29">
        <f t="shared" si="0"/>
        <v>8</v>
      </c>
      <c r="K21" s="16">
        <f t="shared" si="1"/>
        <v>2711.84</v>
      </c>
      <c r="L21" s="17">
        <f t="shared" si="2"/>
        <v>1435.68</v>
      </c>
    </row>
    <row r="22" spans="1:12" ht="43.5">
      <c r="A22" s="239">
        <v>8</v>
      </c>
      <c r="B22" s="225" t="s">
        <v>30</v>
      </c>
      <c r="C22" s="53">
        <v>19</v>
      </c>
      <c r="D22" s="35" t="s">
        <v>56</v>
      </c>
      <c r="E22" s="47" t="s">
        <v>158</v>
      </c>
      <c r="F22" s="63" t="s">
        <v>17</v>
      </c>
      <c r="G22" s="74">
        <v>32.39</v>
      </c>
      <c r="H22" s="77">
        <f>CEPO!L22+'CDH e PROAD'!L22+SEMS!L22+CAD!L22+PROEX!L22+ESAG!H22+CEART!H22+FAED!H22+CEFID!H22+CEAD!H22+CCT!H22+CEPLAN!H22+CAV!H22+CEO!H22+CEAVI!H22+CESFI!H22+CERES!H22</f>
        <v>120</v>
      </c>
      <c r="I22" s="40">
        <f>SUM((CEPO!L22-CEPO!M22)+('CDH e PROAD'!L22-'CDH e PROAD'!M22)+(SEMS!L22-SEMS!M22)+(CAD!L22-CAD!M22)+(PROEX!L22-PROEX!M22)+(ESAG!H22-ESAG!I22)+(CEART!H22-CEART!I22)+(FAED!H22-FAED!I22)+(CEFID!H22-CEFID!I22)+(CEAD!H22-CEAD!I22)+(CCT!H22-CCT!I22)+(CEPLAN!H22-CEPLAN!I22)+(CAV!H22-CAV!I22)+(CEO!H22-CEO!I22)+(CEAVI!H22-CEAVI!I22)+(CESFI!H22-CESFI!I22)+(CERES!H22-CERES!I22))</f>
        <v>82</v>
      </c>
      <c r="J22" s="29">
        <f t="shared" si="0"/>
        <v>38</v>
      </c>
      <c r="K22" s="16">
        <f t="shared" si="1"/>
        <v>3886.8</v>
      </c>
      <c r="L22" s="17">
        <f t="shared" si="2"/>
        <v>2655.98</v>
      </c>
    </row>
    <row r="23" spans="1:12" ht="43.5">
      <c r="A23" s="239"/>
      <c r="B23" s="226"/>
      <c r="C23" s="53">
        <v>20</v>
      </c>
      <c r="D23" s="35" t="s">
        <v>57</v>
      </c>
      <c r="E23" s="47" t="s">
        <v>159</v>
      </c>
      <c r="F23" s="47" t="s">
        <v>230</v>
      </c>
      <c r="G23" s="74">
        <v>199.81</v>
      </c>
      <c r="H23" s="77">
        <f>CEPO!L23+'CDH e PROAD'!L23+SEMS!L23+CAD!L23+PROEX!L23+ESAG!H23+CEART!H23+FAED!H23+CEFID!H23+CEAD!H23+CCT!H23+CEPLAN!H23+CAV!H23+CEO!H23+CEAVI!H23+CESFI!H23+CERES!H23</f>
        <v>22</v>
      </c>
      <c r="I23" s="40">
        <f>SUM((CEPO!L23-CEPO!M23)+('CDH e PROAD'!L23-'CDH e PROAD'!M23)+(SEMS!L23-SEMS!M23)+(CAD!L23-CAD!M23)+(PROEX!L23-PROEX!M23)+(ESAG!H23-ESAG!I23)+(CEART!H23-CEART!I23)+(FAED!H23-FAED!I23)+(CEFID!H23-CEFID!I23)+(CEAD!H23-CEAD!I23)+(CCT!H23-CCT!I23)+(CEPLAN!H23-CEPLAN!I23)+(CAV!H23-CAV!I23)+(CEO!H23-CEO!I23)+(CEAVI!H23-CEAVI!I23)+(CESFI!H23-CESFI!I23)+(CERES!H23-CERES!I23))</f>
        <v>7</v>
      </c>
      <c r="J23" s="29">
        <f t="shared" si="0"/>
        <v>15</v>
      </c>
      <c r="K23" s="16">
        <f t="shared" si="1"/>
        <v>4395.82</v>
      </c>
      <c r="L23" s="17">
        <f t="shared" si="2"/>
        <v>1398.67</v>
      </c>
    </row>
    <row r="24" spans="1:12" ht="43.5">
      <c r="A24" s="239"/>
      <c r="B24" s="227"/>
      <c r="C24" s="53">
        <v>21</v>
      </c>
      <c r="D24" s="35" t="s">
        <v>58</v>
      </c>
      <c r="E24" s="47" t="s">
        <v>160</v>
      </c>
      <c r="F24" s="47" t="s">
        <v>231</v>
      </c>
      <c r="G24" s="74">
        <v>310.83999999999997</v>
      </c>
      <c r="H24" s="77">
        <f>CEPO!L24+'CDH e PROAD'!L24+SEMS!L24+CAD!L24+PROEX!L24+ESAG!H24+CEART!H24+FAED!H24+CEFID!H24+CEAD!H24+CCT!H24+CEPLAN!H24+CAV!H24+CEO!H24+CEAVI!H24+CESFI!H24+CERES!H24</f>
        <v>29</v>
      </c>
      <c r="I24" s="40">
        <f>SUM((CEPO!L24-CEPO!M24)+('CDH e PROAD'!L24-'CDH e PROAD'!M24)+(SEMS!L24-SEMS!M24)+(CAD!L24-CAD!M24)+(PROEX!L24-PROEX!M24)+(ESAG!H24-ESAG!I24)+(CEART!H24-CEART!I24)+(FAED!H24-FAED!I24)+(CEFID!H24-CEFID!I24)+(CEAD!H24-CEAD!I24)+(CCT!H24-CCT!I24)+(CEPLAN!H24-CEPLAN!I24)+(CAV!H24-CAV!I24)+(CEO!H24-CEO!I24)+(CEAVI!H24-CEAVI!I24)+(CESFI!H24-CESFI!I24)+(CERES!H24-CERES!I24))</f>
        <v>12</v>
      </c>
      <c r="J24" s="29">
        <f t="shared" si="0"/>
        <v>17</v>
      </c>
      <c r="K24" s="16">
        <f t="shared" si="1"/>
        <v>9014.3599999999988</v>
      </c>
      <c r="L24" s="17">
        <f t="shared" si="2"/>
        <v>3730.08</v>
      </c>
    </row>
    <row r="25" spans="1:12" ht="58">
      <c r="A25" s="237">
        <v>9</v>
      </c>
      <c r="B25" s="223" t="s">
        <v>30</v>
      </c>
      <c r="C25" s="54">
        <v>22</v>
      </c>
      <c r="D25" s="46" t="s">
        <v>59</v>
      </c>
      <c r="E25" s="46" t="s">
        <v>161</v>
      </c>
      <c r="F25" s="46" t="s">
        <v>17</v>
      </c>
      <c r="G25" s="72">
        <v>2.25</v>
      </c>
      <c r="H25" s="77">
        <f>CEPO!L25+'CDH e PROAD'!L25+SEMS!L25+CAD!L25+PROEX!L25+ESAG!H25+CEART!H25+FAED!H25+CEFID!H25+CEAD!H25+CCT!H25+CEPLAN!H25+CAV!H25+CEO!H25+CEAVI!H25+CESFI!H25+CERES!H25</f>
        <v>202</v>
      </c>
      <c r="I25" s="40">
        <f>SUM((CEPO!L25-CEPO!M25)+('CDH e PROAD'!L25-'CDH e PROAD'!M25)+(SEMS!L25-SEMS!M25)+(CAD!L25-CAD!M25)+(PROEX!L25-PROEX!M25)+(ESAG!H25-ESAG!I25)+(CEART!H25-CEART!I25)+(FAED!H25-FAED!I25)+(CEFID!H25-CEFID!I25)+(CEAD!H25-CEAD!I25)+(CCT!H25-CCT!I25)+(CEPLAN!H25-CEPLAN!I25)+(CAV!H25-CAV!I25)+(CEO!H25-CEO!I25)+(CEAVI!H25-CEAVI!I25)+(CESFI!H25-CESFI!I25)+(CERES!H25-CERES!I25))</f>
        <v>122</v>
      </c>
      <c r="J25" s="29">
        <f t="shared" si="0"/>
        <v>80</v>
      </c>
      <c r="K25" s="16">
        <f t="shared" si="1"/>
        <v>454.5</v>
      </c>
      <c r="L25" s="17">
        <f t="shared" si="2"/>
        <v>274.5</v>
      </c>
    </row>
    <row r="26" spans="1:12" ht="58">
      <c r="A26" s="237"/>
      <c r="B26" s="228"/>
      <c r="C26" s="54">
        <v>23</v>
      </c>
      <c r="D26" s="46" t="s">
        <v>59</v>
      </c>
      <c r="E26" s="46" t="s">
        <v>162</v>
      </c>
      <c r="F26" s="46" t="s">
        <v>17</v>
      </c>
      <c r="G26" s="72">
        <v>1.68</v>
      </c>
      <c r="H26" s="77">
        <f>CEPO!L26+'CDH e PROAD'!L26+SEMS!L26+CAD!L26+PROEX!L26+ESAG!H26+CEART!H26+FAED!H26+CEFID!H26+CEAD!H26+CCT!H26+CEPLAN!H26+CAV!H26+CEO!H26+CEAVI!H26+CESFI!H26+CERES!H26</f>
        <v>272</v>
      </c>
      <c r="I26" s="40">
        <f>SUM((CEPO!L26-CEPO!M26)+('CDH e PROAD'!L26-'CDH e PROAD'!M26)+(SEMS!L26-SEMS!M26)+(CAD!L26-CAD!M26)+(PROEX!L26-PROEX!M26)+(ESAG!H26-ESAG!I26)+(CEART!H26-CEART!I26)+(FAED!H26-FAED!I26)+(CEFID!H26-CEFID!I26)+(CEAD!H26-CEAD!I26)+(CCT!H26-CCT!I26)+(CEPLAN!H26-CEPLAN!I26)+(CAV!H26-CAV!I26)+(CEO!H26-CEO!I26)+(CEAVI!H26-CEAVI!I26)+(CESFI!H26-CESFI!I26)+(CERES!H26-CERES!I26))</f>
        <v>222</v>
      </c>
      <c r="J26" s="29">
        <f t="shared" si="0"/>
        <v>50</v>
      </c>
      <c r="K26" s="16">
        <f t="shared" si="1"/>
        <v>456.96</v>
      </c>
      <c r="L26" s="17">
        <f t="shared" si="2"/>
        <v>372.96</v>
      </c>
    </row>
    <row r="27" spans="1:12" ht="36.75" customHeight="1">
      <c r="A27" s="237"/>
      <c r="B27" s="228"/>
      <c r="C27" s="54">
        <v>24</v>
      </c>
      <c r="D27" s="46" t="s">
        <v>60</v>
      </c>
      <c r="E27" s="46" t="s">
        <v>163</v>
      </c>
      <c r="F27" s="46" t="s">
        <v>17</v>
      </c>
      <c r="G27" s="72">
        <v>2.4900000000000002</v>
      </c>
      <c r="H27" s="77">
        <f>CEPO!L27+'CDH e PROAD'!L27+SEMS!L27+CAD!L27+PROEX!L27+ESAG!H27+CEART!H27+FAED!H27+CEFID!H27+CEAD!H27+CCT!H27+CEPLAN!H27+CAV!H27+CEO!H27+CEAVI!H27+CESFI!H27+CERES!H27</f>
        <v>367</v>
      </c>
      <c r="I27" s="40">
        <f>SUM((CEPO!L27-CEPO!M27)+('CDH e PROAD'!L27-'CDH e PROAD'!M27)+(SEMS!L27-SEMS!M27)+(CAD!L27-CAD!M27)+(PROEX!L27-PROEX!M27)+(ESAG!H27-ESAG!I27)+(CEART!H27-CEART!I27)+(FAED!H27-FAED!I27)+(CEFID!H27-CEFID!I27)+(CEAD!H27-CEAD!I27)+(CCT!H27-CCT!I27)+(CEPLAN!H27-CEPLAN!I27)+(CAV!H27-CAV!I27)+(CEO!H27-CEO!I27)+(CEAVI!H27-CEAVI!I27)+(CESFI!H27-CESFI!I27)+(CERES!H27-CERES!I27))</f>
        <v>147</v>
      </c>
      <c r="J27" s="29">
        <f t="shared" ref="J27:J90" si="3">H27-I27</f>
        <v>220</v>
      </c>
      <c r="K27" s="16">
        <f t="shared" ref="K27:K90" si="4">H27*G27</f>
        <v>913.83</v>
      </c>
      <c r="L27" s="17">
        <f t="shared" ref="L27:L90" si="5">G27*I27</f>
        <v>366.03000000000003</v>
      </c>
    </row>
    <row r="28" spans="1:12" ht="58">
      <c r="A28" s="237"/>
      <c r="B28" s="228"/>
      <c r="C28" s="54">
        <v>25</v>
      </c>
      <c r="D28" s="46" t="s">
        <v>60</v>
      </c>
      <c r="E28" s="46" t="s">
        <v>164</v>
      </c>
      <c r="F28" s="46" t="s">
        <v>17</v>
      </c>
      <c r="G28" s="72">
        <v>1.57</v>
      </c>
      <c r="H28" s="77">
        <f>CEPO!L28+'CDH e PROAD'!L28+SEMS!L28+CAD!L28+PROEX!L28+ESAG!H28+CEART!H28+FAED!H28+CEFID!H28+CEAD!H28+CCT!H28+CEPLAN!H28+CAV!H28+CEO!H28+CEAVI!H28+CESFI!H28+CERES!H28</f>
        <v>2022</v>
      </c>
      <c r="I28" s="40">
        <f>SUM((CEPO!L28-CEPO!M28)+('CDH e PROAD'!L28-'CDH e PROAD'!M28)+(SEMS!L28-SEMS!M28)+(CAD!L28-CAD!M28)+(PROEX!L28-PROEX!M28)+(ESAG!H28-ESAG!I28)+(CEART!H28-CEART!I28)+(FAED!H28-FAED!I28)+(CEFID!H28-CEFID!I28)+(CEAD!H28-CEAD!I28)+(CCT!H28-CCT!I28)+(CEPLAN!H28-CEPLAN!I28)+(CAV!H28-CAV!I28)+(CEO!H28-CEO!I28)+(CEAVI!H28-CEAVI!I28)+(CESFI!H28-CESFI!I28)+(CERES!H28-CERES!I28))</f>
        <v>749</v>
      </c>
      <c r="J28" s="29">
        <f t="shared" si="3"/>
        <v>1273</v>
      </c>
      <c r="K28" s="16">
        <f t="shared" si="4"/>
        <v>3174.54</v>
      </c>
      <c r="L28" s="17">
        <f t="shared" si="5"/>
        <v>1175.93</v>
      </c>
    </row>
    <row r="29" spans="1:12" ht="36.75" customHeight="1">
      <c r="A29" s="237"/>
      <c r="B29" s="228"/>
      <c r="C29" s="54">
        <v>26</v>
      </c>
      <c r="D29" s="46" t="s">
        <v>61</v>
      </c>
      <c r="E29" s="68" t="s">
        <v>165</v>
      </c>
      <c r="F29" s="46" t="s">
        <v>17</v>
      </c>
      <c r="G29" s="72">
        <v>5.37</v>
      </c>
      <c r="H29" s="77">
        <f>CEPO!L29+'CDH e PROAD'!L29+SEMS!L29+CAD!L29+PROEX!L29+ESAG!H29+CEART!H29+FAED!H29+CEFID!H29+CEAD!H29+CCT!H29+CEPLAN!H29+CAV!H29+CEO!H29+CEAVI!H29+CESFI!H29+CERES!H29</f>
        <v>84</v>
      </c>
      <c r="I29" s="40">
        <f>SUM((CEPO!L29-CEPO!M29)+('CDH e PROAD'!L29-'CDH e PROAD'!M29)+(SEMS!L29-SEMS!M29)+(CAD!L29-CAD!M29)+(PROEX!L29-PROEX!M29)+(ESAG!H29-ESAG!I29)+(CEART!H29-CEART!I29)+(FAED!H29-FAED!I29)+(CEFID!H29-CEFID!I29)+(CEAD!H29-CEAD!I29)+(CCT!H29-CCT!I29)+(CEPLAN!H29-CEPLAN!I29)+(CAV!H29-CAV!I29)+(CEO!H29-CEO!I29)+(CEAVI!H29-CEAVI!I29)+(CESFI!H29-CESFI!I29)+(CERES!H29-CERES!I29))</f>
        <v>64</v>
      </c>
      <c r="J29" s="29">
        <f t="shared" si="3"/>
        <v>20</v>
      </c>
      <c r="K29" s="16">
        <f t="shared" si="4"/>
        <v>451.08</v>
      </c>
      <c r="L29" s="17">
        <f t="shared" si="5"/>
        <v>343.68</v>
      </c>
    </row>
    <row r="30" spans="1:12" ht="36.75" customHeight="1">
      <c r="A30" s="237"/>
      <c r="B30" s="228"/>
      <c r="C30" s="54">
        <v>27</v>
      </c>
      <c r="D30" s="46" t="s">
        <v>61</v>
      </c>
      <c r="E30" s="68" t="s">
        <v>166</v>
      </c>
      <c r="F30" s="46" t="s">
        <v>17</v>
      </c>
      <c r="G30" s="72">
        <v>2.6</v>
      </c>
      <c r="H30" s="77">
        <f>CEPO!L30+'CDH e PROAD'!L30+SEMS!L30+CAD!L30+PROEX!L30+ESAG!H30+CEART!H30+FAED!H30+CEFID!H30+CEAD!H30+CCT!H30+CEPLAN!H30+CAV!H30+CEO!H30+CEAVI!H30+CESFI!H30+CERES!H30</f>
        <v>162</v>
      </c>
      <c r="I30" s="40">
        <f>SUM((CEPO!L30-CEPO!M30)+('CDH e PROAD'!L30-'CDH e PROAD'!M30)+(SEMS!L30-SEMS!M30)+(CAD!L30-CAD!M30)+(PROEX!L30-PROEX!M30)+(ESAG!H30-ESAG!I30)+(CEART!H30-CEART!I30)+(FAED!H30-FAED!I30)+(CEFID!H30-CEFID!I30)+(CEAD!H30-CEAD!I30)+(CCT!H30-CCT!I30)+(CEPLAN!H30-CEPLAN!I30)+(CAV!H30-CAV!I30)+(CEO!H30-CEO!I30)+(CEAVI!H30-CEAVI!I30)+(CESFI!H30-CESFI!I30)+(CERES!H30-CERES!I30))</f>
        <v>112</v>
      </c>
      <c r="J30" s="29">
        <f t="shared" si="3"/>
        <v>50</v>
      </c>
      <c r="K30" s="16">
        <f t="shared" si="4"/>
        <v>421.2</v>
      </c>
      <c r="L30" s="17">
        <f t="shared" si="5"/>
        <v>291.2</v>
      </c>
    </row>
    <row r="31" spans="1:12" ht="36.75" customHeight="1">
      <c r="A31" s="237"/>
      <c r="B31" s="228"/>
      <c r="C31" s="54">
        <v>28</v>
      </c>
      <c r="D31" s="46" t="s">
        <v>62</v>
      </c>
      <c r="E31" s="68" t="s">
        <v>167</v>
      </c>
      <c r="F31" s="46" t="s">
        <v>232</v>
      </c>
      <c r="G31" s="72">
        <v>15.99</v>
      </c>
      <c r="H31" s="77">
        <f>CEPO!L31+'CDH e PROAD'!L31+SEMS!L31+CAD!L31+PROEX!L31+ESAG!H31+CEART!H31+FAED!H31+CEFID!H31+CEAD!H31+CCT!H31+CEPLAN!H31+CAV!H31+CEO!H31+CEAVI!H31+CESFI!H31+CERES!H31</f>
        <v>31</v>
      </c>
      <c r="I31" s="40">
        <f>SUM((CEPO!L31-CEPO!M31)+('CDH e PROAD'!L31-'CDH e PROAD'!M31)+(SEMS!L31-SEMS!M31)+(CAD!L31-CAD!M31)+(PROEX!L31-PROEX!M31)+(ESAG!H31-ESAG!I31)+(CEART!H31-CEART!I31)+(FAED!H31-FAED!I31)+(CEFID!H31-CEFID!I31)+(CEAD!H31-CEAD!I31)+(CCT!H31-CCT!I31)+(CEPLAN!H31-CEPLAN!I31)+(CAV!H31-CAV!I31)+(CEO!H31-CEO!I31)+(CEAVI!H31-CEAVI!I31)+(CESFI!H31-CESFI!I31)+(CERES!H31-CERES!I31))</f>
        <v>1</v>
      </c>
      <c r="J31" s="29">
        <f t="shared" si="3"/>
        <v>30</v>
      </c>
      <c r="K31" s="16">
        <f t="shared" si="4"/>
        <v>495.69</v>
      </c>
      <c r="L31" s="17">
        <f t="shared" si="5"/>
        <v>15.99</v>
      </c>
    </row>
    <row r="32" spans="1:12" ht="36.75" customHeight="1">
      <c r="A32" s="237"/>
      <c r="B32" s="224"/>
      <c r="C32" s="54">
        <v>29</v>
      </c>
      <c r="D32" s="46" t="s">
        <v>63</v>
      </c>
      <c r="E32" s="46" t="s">
        <v>168</v>
      </c>
      <c r="F32" s="46" t="s">
        <v>17</v>
      </c>
      <c r="G32" s="72">
        <v>4.9000000000000004</v>
      </c>
      <c r="H32" s="77">
        <f>CEPO!L32+'CDH e PROAD'!L32+SEMS!L32+CAD!L32+PROEX!L32+ESAG!H32+CEART!H32+FAED!H32+CEFID!H32+CEAD!H32+CCT!H32+CEPLAN!H32+CAV!H32+CEO!H32+CEAVI!H32+CESFI!H32+CERES!H32</f>
        <v>231</v>
      </c>
      <c r="I32" s="40">
        <f>SUM((CEPO!L32-CEPO!M32)+('CDH e PROAD'!L32-'CDH e PROAD'!M32)+(SEMS!L32-SEMS!M32)+(CAD!L32-CAD!M32)+(PROEX!L32-PROEX!M32)+(ESAG!H32-ESAG!I32)+(CEART!H32-CEART!I32)+(FAED!H32-FAED!I32)+(CEFID!H32-CEFID!I32)+(CEAD!H32-CEAD!I32)+(CCT!H32-CCT!I32)+(CEPLAN!H32-CEPLAN!I32)+(CAV!H32-CAV!I32)+(CEO!H32-CEO!I32)+(CEAVI!H32-CEAVI!I32)+(CESFI!H32-CESFI!I32)+(CERES!H32-CERES!I32))</f>
        <v>223</v>
      </c>
      <c r="J32" s="29">
        <f t="shared" si="3"/>
        <v>8</v>
      </c>
      <c r="K32" s="16">
        <f t="shared" si="4"/>
        <v>1131.9000000000001</v>
      </c>
      <c r="L32" s="17">
        <f t="shared" si="5"/>
        <v>1092.7</v>
      </c>
    </row>
    <row r="33" spans="1:12" ht="36.75" customHeight="1">
      <c r="A33" s="50">
        <v>10</v>
      </c>
      <c r="B33" s="58" t="s">
        <v>31</v>
      </c>
      <c r="C33" s="53">
        <v>30</v>
      </c>
      <c r="D33" s="47" t="s">
        <v>62</v>
      </c>
      <c r="E33" s="70" t="s">
        <v>169</v>
      </c>
      <c r="F33" s="47" t="s">
        <v>232</v>
      </c>
      <c r="G33" s="74">
        <v>5.64</v>
      </c>
      <c r="H33" s="77">
        <f>CEPO!L33+'CDH e PROAD'!L33+SEMS!L33+CAD!L33+PROEX!L33+ESAG!H33+CEART!H33+FAED!H33+CEFID!H33+CEAD!H33+CCT!H33+CEPLAN!H33+CAV!H33+CEO!H33+CEAVI!H33+CESFI!H33+CERES!H33</f>
        <v>1313</v>
      </c>
      <c r="I33" s="40">
        <f>SUM((CEPO!L33-CEPO!M33)+('CDH e PROAD'!L33-'CDH e PROAD'!M33)+(SEMS!L33-SEMS!M33)+(CAD!L33-CAD!M33)+(PROEX!L33-PROEX!M33)+(ESAG!H33-ESAG!I33)+(CEART!H33-CEART!I33)+(FAED!H33-FAED!I33)+(CEFID!H33-CEFID!I33)+(CEAD!H33-CEAD!I33)+(CCT!H33-CCT!I33)+(CEPLAN!H33-CEPLAN!I33)+(CAV!H33-CAV!I33)+(CEO!H33-CEO!I33)+(CEAVI!H33-CEAVI!I33)+(CESFI!H33-CESFI!I33)+(CERES!H33-CERES!I33))</f>
        <v>154</v>
      </c>
      <c r="J33" s="29">
        <f t="shared" si="3"/>
        <v>1159</v>
      </c>
      <c r="K33" s="16">
        <f t="shared" si="4"/>
        <v>7405.32</v>
      </c>
      <c r="L33" s="17">
        <f t="shared" si="5"/>
        <v>868.56</v>
      </c>
    </row>
    <row r="34" spans="1:12" ht="36.75" customHeight="1">
      <c r="A34" s="238">
        <v>11</v>
      </c>
      <c r="B34" s="229" t="s">
        <v>27</v>
      </c>
      <c r="C34" s="51">
        <v>31</v>
      </c>
      <c r="D34" s="18" t="s">
        <v>64</v>
      </c>
      <c r="E34" s="18"/>
      <c r="F34" s="18" t="s">
        <v>17</v>
      </c>
      <c r="G34" s="73"/>
      <c r="H34" s="77">
        <f>CEPO!L34+'CDH e PROAD'!L34+SEMS!L34+CAD!L34+PROEX!L34+ESAG!H34+CEART!H34+FAED!H34+CEFID!H34+CEAD!H34+CCT!H34+CEPLAN!H34+CAV!H34+CEO!H34+CEAVI!H34+CESFI!H34+CERES!H34</f>
        <v>11</v>
      </c>
      <c r="I34" s="40">
        <f>SUM((CEPO!L34-CEPO!M34)+('CDH e PROAD'!L34-'CDH e PROAD'!M34)+(SEMS!L34-SEMS!M34)+(CAD!L34-CAD!M34)+(PROEX!L34-PROEX!M34)+(ESAG!H34-ESAG!I34)+(CEART!H34-CEART!I34)+(FAED!H34-FAED!I34)+(CEFID!H34-CEFID!I34)+(CEAD!H34-CEAD!I34)+(CCT!H34-CCT!I34)+(CEPLAN!H34-CEPLAN!I34)+(CAV!H34-CAV!I34)+(CEO!H34-CEO!I34)+(CEAVI!H34-CEAVI!I34)+(CESFI!H34-CESFI!I34)+(CERES!H34-CERES!I34))</f>
        <v>0</v>
      </c>
      <c r="J34" s="29">
        <f t="shared" si="3"/>
        <v>11</v>
      </c>
      <c r="K34" s="16">
        <f t="shared" si="4"/>
        <v>0</v>
      </c>
      <c r="L34" s="17">
        <f t="shared" si="5"/>
        <v>0</v>
      </c>
    </row>
    <row r="35" spans="1:12" ht="36.75" customHeight="1">
      <c r="A35" s="238"/>
      <c r="B35" s="236"/>
      <c r="C35" s="51">
        <v>32</v>
      </c>
      <c r="D35" s="18"/>
      <c r="E35" s="69"/>
      <c r="F35" s="18" t="s">
        <v>17</v>
      </c>
      <c r="G35" s="73"/>
      <c r="H35" s="77">
        <f>CEPO!L35+'CDH e PROAD'!L35+SEMS!L35+CAD!L35+PROEX!L35+ESAG!H35+CEART!H35+FAED!H35+CEFID!H35+CEAD!H35+CCT!H35+CEPLAN!H35+CAV!H35+CEO!H35+CEAVI!H35+CESFI!H35+CERES!H35</f>
        <v>49</v>
      </c>
      <c r="I35" s="40">
        <f>SUM((CEPO!L35-CEPO!M35)+('CDH e PROAD'!L35-'CDH e PROAD'!M35)+(SEMS!L35-SEMS!M35)+(CAD!L35-CAD!M35)+(PROEX!L35-PROEX!M35)+(ESAG!H35-ESAG!I35)+(CEART!H35-CEART!I35)+(FAED!H35-FAED!I35)+(CEFID!H35-CEFID!I35)+(CEAD!H35-CEAD!I35)+(CCT!H35-CCT!I35)+(CEPLAN!H35-CEPLAN!I35)+(CAV!H35-CAV!I35)+(CEO!H35-CEO!I35)+(CEAVI!H35-CEAVI!I35)+(CESFI!H35-CESFI!I35)+(CERES!H35-CERES!I35))</f>
        <v>0</v>
      </c>
      <c r="J35" s="29">
        <f t="shared" si="3"/>
        <v>49</v>
      </c>
      <c r="K35" s="16">
        <f t="shared" si="4"/>
        <v>0</v>
      </c>
      <c r="L35" s="17">
        <f t="shared" si="5"/>
        <v>0</v>
      </c>
    </row>
    <row r="36" spans="1:12" ht="36.75" customHeight="1">
      <c r="A36" s="238"/>
      <c r="B36" s="236"/>
      <c r="C36" s="51">
        <v>33</v>
      </c>
      <c r="D36" s="62" t="s">
        <v>65</v>
      </c>
      <c r="E36" s="69"/>
      <c r="F36" s="18" t="s">
        <v>233</v>
      </c>
      <c r="G36" s="73"/>
      <c r="H36" s="77">
        <f>CEPO!L36+'CDH e PROAD'!L36+SEMS!L36+CAD!L36+PROEX!L36+ESAG!H36+CEART!H36+FAED!H36+CEFID!H36+CEAD!H36+CCT!H36+CEPLAN!H36+CAV!H36+CEO!H36+CEAVI!H36+CESFI!H36+CERES!H36</f>
        <v>56</v>
      </c>
      <c r="I36" s="40">
        <f>SUM((CEPO!L36-CEPO!M36)+('CDH e PROAD'!L36-'CDH e PROAD'!M36)+(SEMS!L36-SEMS!M36)+(CAD!L36-CAD!M36)+(PROEX!L36-PROEX!M36)+(ESAG!H36-ESAG!I36)+(CEART!H36-CEART!I36)+(FAED!H36-FAED!I36)+(CEFID!H36-CEFID!I36)+(CEAD!H36-CEAD!I36)+(CCT!H36-CCT!I36)+(CEPLAN!H36-CEPLAN!I36)+(CAV!H36-CAV!I36)+(CEO!H36-CEO!I36)+(CEAVI!H36-CEAVI!I36)+(CESFI!H36-CESFI!I36)+(CERES!H36-CERES!I36))</f>
        <v>0</v>
      </c>
      <c r="J36" s="29">
        <f t="shared" si="3"/>
        <v>56</v>
      </c>
      <c r="K36" s="16">
        <f t="shared" si="4"/>
        <v>0</v>
      </c>
      <c r="L36" s="17">
        <f t="shared" si="5"/>
        <v>0</v>
      </c>
    </row>
    <row r="37" spans="1:12" ht="36.75" customHeight="1">
      <c r="A37" s="238"/>
      <c r="B37" s="236"/>
      <c r="C37" s="51">
        <v>34</v>
      </c>
      <c r="D37" s="62" t="s">
        <v>65</v>
      </c>
      <c r="E37" s="69"/>
      <c r="F37" s="18" t="s">
        <v>233</v>
      </c>
      <c r="G37" s="73"/>
      <c r="H37" s="77">
        <f>CEPO!L37+'CDH e PROAD'!L37+SEMS!L37+CAD!L37+PROEX!L37+ESAG!H37+CEART!H37+FAED!H37+CEFID!H37+CEAD!H37+CCT!H37+CEPLAN!H37+CAV!H37+CEO!H37+CEAVI!H37+CESFI!H37+CERES!H37</f>
        <v>16</v>
      </c>
      <c r="I37" s="40">
        <f>SUM((CEPO!L37-CEPO!M37)+('CDH e PROAD'!L37-'CDH e PROAD'!M37)+(SEMS!L37-SEMS!M37)+(CAD!L37-CAD!M37)+(PROEX!L37-PROEX!M37)+(ESAG!H37-ESAG!I37)+(CEART!H37-CEART!I37)+(FAED!H37-FAED!I37)+(CEFID!H37-CEFID!I37)+(CEAD!H37-CEAD!I37)+(CCT!H37-CCT!I37)+(CEPLAN!H37-CEPLAN!I37)+(CAV!H37-CAV!I37)+(CEO!H37-CEO!I37)+(CEAVI!H37-CEAVI!I37)+(CESFI!H37-CESFI!I37)+(CERES!H37-CERES!I37))</f>
        <v>0</v>
      </c>
      <c r="J37" s="29">
        <f t="shared" si="3"/>
        <v>16</v>
      </c>
      <c r="K37" s="16">
        <f t="shared" si="4"/>
        <v>0</v>
      </c>
      <c r="L37" s="17">
        <f t="shared" si="5"/>
        <v>0</v>
      </c>
    </row>
    <row r="38" spans="1:12" ht="36.75" customHeight="1">
      <c r="A38" s="238"/>
      <c r="B38" s="236"/>
      <c r="C38" s="51">
        <v>35</v>
      </c>
      <c r="D38" s="62" t="s">
        <v>65</v>
      </c>
      <c r="E38" s="69"/>
      <c r="F38" s="18" t="s">
        <v>234</v>
      </c>
      <c r="G38" s="73"/>
      <c r="H38" s="77">
        <f>CEPO!L38+'CDH e PROAD'!L38+SEMS!L38+CAD!L38+PROEX!L38+ESAG!H38+CEART!H38+FAED!H38+CEFID!H38+CEAD!H38+CCT!H38+CEPLAN!H38+CAV!H38+CEO!H38+CEAVI!H38+CESFI!H38+CERES!H38</f>
        <v>14</v>
      </c>
      <c r="I38" s="40">
        <f>SUM((CEPO!L38-CEPO!M38)+('CDH e PROAD'!L38-'CDH e PROAD'!M38)+(SEMS!L38-SEMS!M38)+(CAD!L38-CAD!M38)+(PROEX!L38-PROEX!M38)+(ESAG!H38-ESAG!I38)+(CEART!H38-CEART!I38)+(FAED!H38-FAED!I38)+(CEFID!H38-CEFID!I38)+(CEAD!H38-CEAD!I38)+(CCT!H38-CCT!I38)+(CEPLAN!H38-CEPLAN!I38)+(CAV!H38-CAV!I38)+(CEO!H38-CEO!I38)+(CEAVI!H38-CEAVI!I38)+(CESFI!H38-CESFI!I38)+(CERES!H38-CERES!I38))</f>
        <v>0</v>
      </c>
      <c r="J38" s="29">
        <f t="shared" si="3"/>
        <v>14</v>
      </c>
      <c r="K38" s="16">
        <f t="shared" si="4"/>
        <v>0</v>
      </c>
      <c r="L38" s="17">
        <f t="shared" si="5"/>
        <v>0</v>
      </c>
    </row>
    <row r="39" spans="1:12" ht="36.75" customHeight="1">
      <c r="A39" s="238"/>
      <c r="B39" s="236"/>
      <c r="C39" s="51">
        <v>36</v>
      </c>
      <c r="D39" s="62" t="s">
        <v>66</v>
      </c>
      <c r="E39" s="18"/>
      <c r="F39" s="18" t="s">
        <v>234</v>
      </c>
      <c r="G39" s="73"/>
      <c r="H39" s="77">
        <f>CEPO!L39+'CDH e PROAD'!L39+SEMS!L39+CAD!L39+PROEX!L39+ESAG!H39+CEART!H39+FAED!H39+CEFID!H39+CEAD!H39+CCT!H39+CEPLAN!H39+CAV!H39+CEO!H39+CEAVI!H39+CESFI!H39+CERES!H39</f>
        <v>23</v>
      </c>
      <c r="I39" s="40">
        <f>SUM((CEPO!L39-CEPO!M39)+('CDH e PROAD'!L39-'CDH e PROAD'!M39)+(SEMS!L39-SEMS!M39)+(CAD!L39-CAD!M39)+(PROEX!L39-PROEX!M39)+(ESAG!H39-ESAG!I39)+(CEART!H39-CEART!I39)+(FAED!H39-FAED!I39)+(CEFID!H39-CEFID!I39)+(CEAD!H39-CEAD!I39)+(CCT!H39-CCT!I39)+(CEPLAN!H39-CEPLAN!I39)+(CAV!H39-CAV!I39)+(CEO!H39-CEO!I39)+(CEAVI!H39-CEAVI!I39)+(CESFI!H39-CESFI!I39)+(CERES!H39-CERES!I39))</f>
        <v>0</v>
      </c>
      <c r="J39" s="29">
        <f t="shared" si="3"/>
        <v>23</v>
      </c>
      <c r="K39" s="16">
        <f t="shared" si="4"/>
        <v>0</v>
      </c>
      <c r="L39" s="17">
        <f t="shared" si="5"/>
        <v>0</v>
      </c>
    </row>
    <row r="40" spans="1:12" ht="36.75" customHeight="1">
      <c r="A40" s="238"/>
      <c r="B40" s="236"/>
      <c r="C40" s="51">
        <v>37</v>
      </c>
      <c r="D40" s="62" t="s">
        <v>66</v>
      </c>
      <c r="E40" s="18"/>
      <c r="F40" s="18" t="s">
        <v>234</v>
      </c>
      <c r="G40" s="73"/>
      <c r="H40" s="77">
        <f>CEPO!L40+'CDH e PROAD'!L40+SEMS!L40+CAD!L40+PROEX!L40+ESAG!H40+CEART!H40+FAED!H40+CEFID!H40+CEAD!H40+CCT!H40+CEPLAN!H40+CAV!H40+CEO!H40+CEAVI!H40+CESFI!H40+CERES!H40</f>
        <v>29</v>
      </c>
      <c r="I40" s="40">
        <f>SUM((CEPO!L40-CEPO!M40)+('CDH e PROAD'!L40-'CDH e PROAD'!M40)+(SEMS!L40-SEMS!M40)+(CAD!L40-CAD!M40)+(PROEX!L40-PROEX!M40)+(ESAG!H40-ESAG!I40)+(CEART!H40-CEART!I40)+(FAED!H40-FAED!I40)+(CEFID!H40-CEFID!I40)+(CEAD!H40-CEAD!I40)+(CCT!H40-CCT!I40)+(CEPLAN!H40-CEPLAN!I40)+(CAV!H40-CAV!I40)+(CEO!H40-CEO!I40)+(CEAVI!H40-CEAVI!I40)+(CESFI!H40-CESFI!I40)+(CERES!H40-CERES!I40))</f>
        <v>0</v>
      </c>
      <c r="J40" s="29">
        <f t="shared" si="3"/>
        <v>29</v>
      </c>
      <c r="K40" s="16">
        <f t="shared" si="4"/>
        <v>0</v>
      </c>
      <c r="L40" s="17">
        <f t="shared" si="5"/>
        <v>0</v>
      </c>
    </row>
    <row r="41" spans="1:12" ht="36.75" customHeight="1">
      <c r="A41" s="238"/>
      <c r="B41" s="236"/>
      <c r="C41" s="51">
        <v>38</v>
      </c>
      <c r="D41" s="62" t="s">
        <v>66</v>
      </c>
      <c r="E41" s="18"/>
      <c r="F41" s="18" t="s">
        <v>234</v>
      </c>
      <c r="G41" s="73"/>
      <c r="H41" s="77">
        <f>CEPO!L41+'CDH e PROAD'!L41+SEMS!L41+CAD!L41+PROEX!L41+ESAG!H41+CEART!H41+FAED!H41+CEFID!H41+CEAD!H41+CCT!H41+CEPLAN!H41+CAV!H41+CEO!H41+CEAVI!H41+CESFI!H41+CERES!H41</f>
        <v>37</v>
      </c>
      <c r="I41" s="40">
        <f>SUM((CEPO!L41-CEPO!M41)+('CDH e PROAD'!L41-'CDH e PROAD'!M41)+(SEMS!L41-SEMS!M41)+(CAD!L41-CAD!M41)+(PROEX!L41-PROEX!M41)+(ESAG!H41-ESAG!I41)+(CEART!H41-CEART!I41)+(FAED!H41-FAED!I41)+(CEFID!H41-CEFID!I41)+(CEAD!H41-CEAD!I41)+(CCT!H41-CCT!I41)+(CEPLAN!H41-CEPLAN!I41)+(CAV!H41-CAV!I41)+(CEO!H41-CEO!I41)+(CEAVI!H41-CEAVI!I41)+(CESFI!H41-CESFI!I41)+(CERES!H41-CERES!I41))</f>
        <v>0</v>
      </c>
      <c r="J41" s="29">
        <f t="shared" si="3"/>
        <v>37</v>
      </c>
      <c r="K41" s="16">
        <f t="shared" si="4"/>
        <v>0</v>
      </c>
      <c r="L41" s="17">
        <f t="shared" si="5"/>
        <v>0</v>
      </c>
    </row>
    <row r="42" spans="1:12" ht="36.75" customHeight="1">
      <c r="A42" s="238"/>
      <c r="B42" s="236"/>
      <c r="C42" s="51">
        <v>39</v>
      </c>
      <c r="D42" s="62" t="s">
        <v>66</v>
      </c>
      <c r="E42" s="18"/>
      <c r="F42" s="18" t="s">
        <v>234</v>
      </c>
      <c r="G42" s="73"/>
      <c r="H42" s="77">
        <f>CEPO!L42+'CDH e PROAD'!L42+SEMS!L42+CAD!L42+PROEX!L42+ESAG!H42+CEART!H42+FAED!H42+CEFID!H42+CEAD!H42+CCT!H42+CEPLAN!H42+CAV!H42+CEO!H42+CEAVI!H42+CESFI!H42+CERES!H42</f>
        <v>20</v>
      </c>
      <c r="I42" s="40">
        <f>SUM((CEPO!L42-CEPO!M42)+('CDH e PROAD'!L42-'CDH e PROAD'!M42)+(SEMS!L42-SEMS!M42)+(CAD!L42-CAD!M42)+(PROEX!L42-PROEX!M42)+(ESAG!H42-ESAG!I42)+(CEART!H42-CEART!I42)+(FAED!H42-FAED!I42)+(CEFID!H42-CEFID!I42)+(CEAD!H42-CEAD!I42)+(CCT!H42-CCT!I42)+(CEPLAN!H42-CEPLAN!I42)+(CAV!H42-CAV!I42)+(CEO!H42-CEO!I42)+(CEAVI!H42-CEAVI!I42)+(CESFI!H42-CESFI!I42)+(CERES!H42-CERES!I42))</f>
        <v>0</v>
      </c>
      <c r="J42" s="29">
        <f t="shared" si="3"/>
        <v>20</v>
      </c>
      <c r="K42" s="16">
        <f t="shared" si="4"/>
        <v>0</v>
      </c>
      <c r="L42" s="17">
        <f t="shared" si="5"/>
        <v>0</v>
      </c>
    </row>
    <row r="43" spans="1:12" ht="36.75" customHeight="1">
      <c r="A43" s="238"/>
      <c r="B43" s="236"/>
      <c r="C43" s="51">
        <v>40</v>
      </c>
      <c r="D43" s="62" t="s">
        <v>66</v>
      </c>
      <c r="E43" s="18"/>
      <c r="F43" s="18" t="s">
        <v>234</v>
      </c>
      <c r="G43" s="73"/>
      <c r="H43" s="77">
        <f>CEPO!L43+'CDH e PROAD'!L43+SEMS!L43+CAD!L43+PROEX!L43+ESAG!H43+CEART!H43+FAED!H43+CEFID!H43+CEAD!H43+CCT!H43+CEPLAN!H43+CAV!H43+CEO!H43+CEAVI!H43+CESFI!H43+CERES!H43</f>
        <v>20</v>
      </c>
      <c r="I43" s="40">
        <f>SUM((CEPO!L43-CEPO!M43)+('CDH e PROAD'!L43-'CDH e PROAD'!M43)+(SEMS!L43-SEMS!M43)+(CAD!L43-CAD!M43)+(PROEX!L43-PROEX!M43)+(ESAG!H43-ESAG!I43)+(CEART!H43-CEART!I43)+(FAED!H43-FAED!I43)+(CEFID!H43-CEFID!I43)+(CEAD!H43-CEAD!I43)+(CCT!H43-CCT!I43)+(CEPLAN!H43-CEPLAN!I43)+(CAV!H43-CAV!I43)+(CEO!H43-CEO!I43)+(CEAVI!H43-CEAVI!I43)+(CESFI!H43-CESFI!I43)+(CERES!H43-CERES!I43))</f>
        <v>0</v>
      </c>
      <c r="J43" s="29">
        <f t="shared" si="3"/>
        <v>20</v>
      </c>
      <c r="K43" s="16">
        <f t="shared" si="4"/>
        <v>0</v>
      </c>
      <c r="L43" s="17">
        <f t="shared" si="5"/>
        <v>0</v>
      </c>
    </row>
    <row r="44" spans="1:12" ht="36.75" customHeight="1">
      <c r="A44" s="238"/>
      <c r="B44" s="230"/>
      <c r="C44" s="51">
        <v>41</v>
      </c>
      <c r="D44" s="62" t="s">
        <v>67</v>
      </c>
      <c r="E44" s="18"/>
      <c r="F44" s="18" t="s">
        <v>235</v>
      </c>
      <c r="G44" s="73"/>
      <c r="H44" s="77">
        <f>CEPO!L44+'CDH e PROAD'!L44+SEMS!L44+CAD!L44+PROEX!L44+ESAG!H44+CEART!H44+FAED!H44+CEFID!H44+CEAD!H44+CCT!H44+CEPLAN!H44+CAV!H44+CEO!H44+CEAVI!H44+CESFI!H44+CERES!H44</f>
        <v>15</v>
      </c>
      <c r="I44" s="40">
        <f>SUM((CEPO!L44-CEPO!M44)+('CDH e PROAD'!L44-'CDH e PROAD'!M44)+(SEMS!L44-SEMS!M44)+(CAD!L44-CAD!M44)+(PROEX!L44-PROEX!M44)+(ESAG!H44-ESAG!I44)+(CEART!H44-CEART!I44)+(FAED!H44-FAED!I44)+(CEFID!H44-CEFID!I44)+(CEAD!H44-CEAD!I44)+(CCT!H44-CCT!I44)+(CEPLAN!H44-CEPLAN!I44)+(CAV!H44-CAV!I44)+(CEO!H44-CEO!I44)+(CEAVI!H44-CEAVI!I44)+(CESFI!H44-CESFI!I44)+(CERES!H44-CERES!I44))</f>
        <v>0</v>
      </c>
      <c r="J44" s="29">
        <f t="shared" si="3"/>
        <v>15</v>
      </c>
      <c r="K44" s="16">
        <f t="shared" si="4"/>
        <v>0</v>
      </c>
      <c r="L44" s="17">
        <f t="shared" si="5"/>
        <v>0</v>
      </c>
    </row>
    <row r="45" spans="1:12" ht="36.75" customHeight="1">
      <c r="A45" s="239">
        <v>12</v>
      </c>
      <c r="B45" s="225" t="s">
        <v>30</v>
      </c>
      <c r="C45" s="53">
        <v>42</v>
      </c>
      <c r="D45" s="47" t="s">
        <v>68</v>
      </c>
      <c r="E45" s="47" t="s">
        <v>170</v>
      </c>
      <c r="F45" s="47" t="s">
        <v>236</v>
      </c>
      <c r="G45" s="74">
        <v>28</v>
      </c>
      <c r="H45" s="77">
        <f>CEPO!L45+'CDH e PROAD'!L45+SEMS!L45+CAD!L45+PROEX!L45+ESAG!H45+CEART!H45+FAED!H45+CEFID!H45+CEAD!H45+CCT!H45+CEPLAN!H45+CAV!H45+CEO!H45+CEAVI!H45+CESFI!H45+CERES!H45</f>
        <v>218</v>
      </c>
      <c r="I45" s="40">
        <f>SUM((CEPO!L45-CEPO!M45)+('CDH e PROAD'!L45-'CDH e PROAD'!M45)+(SEMS!L45-SEMS!M45)+(CAD!L45-CAD!M45)+(PROEX!L45-PROEX!M45)+(ESAG!H45-ESAG!I45)+(CEART!H45-CEART!I45)+(FAED!H45-FAED!I45)+(CEFID!H45-CEFID!I45)+(CEAD!H45-CEAD!I45)+(CCT!H45-CCT!I45)+(CEPLAN!H45-CEPLAN!I45)+(CAV!H45-CAV!I45)+(CEO!H45-CEO!I45)+(CEAVI!H45-CEAVI!I45)+(CESFI!H45-CESFI!I45)+(CERES!H45-CERES!I45))</f>
        <v>173</v>
      </c>
      <c r="J45" s="29">
        <f t="shared" si="3"/>
        <v>45</v>
      </c>
      <c r="K45" s="16">
        <f t="shared" si="4"/>
        <v>6104</v>
      </c>
      <c r="L45" s="17">
        <f t="shared" si="5"/>
        <v>4844</v>
      </c>
    </row>
    <row r="46" spans="1:12" ht="36.75" customHeight="1">
      <c r="A46" s="239"/>
      <c r="B46" s="226"/>
      <c r="C46" s="53">
        <v>43</v>
      </c>
      <c r="D46" s="47" t="s">
        <v>69</v>
      </c>
      <c r="E46" s="47" t="s">
        <v>171</v>
      </c>
      <c r="F46" s="47" t="s">
        <v>236</v>
      </c>
      <c r="G46" s="74">
        <v>28.14</v>
      </c>
      <c r="H46" s="77">
        <f>CEPO!L46+'CDH e PROAD'!L46+SEMS!L46+CAD!L46+PROEX!L46+ESAG!H46+CEART!H46+FAED!H46+CEFID!H46+CEAD!H46+CCT!H46+CEPLAN!H46+CAV!H46+CEO!H46+CEAVI!H46+CESFI!H46+CERES!H46</f>
        <v>63</v>
      </c>
      <c r="I46" s="40">
        <f>SUM((CEPO!L46-CEPO!M46)+('CDH e PROAD'!L46-'CDH e PROAD'!M46)+(SEMS!L46-SEMS!M46)+(CAD!L46-CAD!M46)+(PROEX!L46-PROEX!M46)+(ESAG!H46-ESAG!I46)+(CEART!H46-CEART!I46)+(FAED!H46-FAED!I46)+(CEFID!H46-CEFID!I46)+(CEAD!H46-CEAD!I46)+(CCT!H46-CCT!I46)+(CEPLAN!H46-CEPLAN!I46)+(CAV!H46-CAV!I46)+(CEO!H46-CEO!I46)+(CEAVI!H46-CEAVI!I46)+(CESFI!H46-CESFI!I46)+(CERES!H46-CERES!I46))</f>
        <v>47</v>
      </c>
      <c r="J46" s="29">
        <f t="shared" si="3"/>
        <v>16</v>
      </c>
      <c r="K46" s="16">
        <f t="shared" si="4"/>
        <v>1772.82</v>
      </c>
      <c r="L46" s="17">
        <f t="shared" si="5"/>
        <v>1322.58</v>
      </c>
    </row>
    <row r="47" spans="1:12" ht="36.75" customHeight="1">
      <c r="A47" s="239"/>
      <c r="B47" s="226"/>
      <c r="C47" s="53">
        <v>44</v>
      </c>
      <c r="D47" s="63" t="s">
        <v>70</v>
      </c>
      <c r="E47" s="47" t="s">
        <v>172</v>
      </c>
      <c r="F47" s="47" t="s">
        <v>236</v>
      </c>
      <c r="G47" s="74">
        <v>19</v>
      </c>
      <c r="H47" s="77">
        <f>CEPO!L47+'CDH e PROAD'!L47+SEMS!L47+CAD!L47+PROEX!L47+ESAG!H47+CEART!H47+FAED!H47+CEFID!H47+CEAD!H47+CCT!H47+CEPLAN!H47+CAV!H47+CEO!H47+CEAVI!H47+CESFI!H47+CERES!H47</f>
        <v>28</v>
      </c>
      <c r="I47" s="40">
        <f>SUM((CEPO!L47-CEPO!M47)+('CDH e PROAD'!L47-'CDH e PROAD'!M47)+(SEMS!L47-SEMS!M47)+(CAD!L47-CAD!M47)+(PROEX!L47-PROEX!M47)+(ESAG!H47-ESAG!I47)+(CEART!H47-CEART!I47)+(FAED!H47-FAED!I47)+(CEFID!H47-CEFID!I47)+(CEAD!H47-CEAD!I47)+(CCT!H47-CCT!I47)+(CEPLAN!H47-CEPLAN!I47)+(CAV!H47-CAV!I47)+(CEO!H47-CEO!I47)+(CEAVI!H47-CEAVI!I47)+(CESFI!H47-CESFI!I47)+(CERES!H47-CERES!I47))</f>
        <v>28</v>
      </c>
      <c r="J47" s="29">
        <f t="shared" si="3"/>
        <v>0</v>
      </c>
      <c r="K47" s="16">
        <f t="shared" si="4"/>
        <v>532</v>
      </c>
      <c r="L47" s="17">
        <f t="shared" si="5"/>
        <v>532</v>
      </c>
    </row>
    <row r="48" spans="1:12" ht="36.75" customHeight="1">
      <c r="A48" s="239"/>
      <c r="B48" s="227"/>
      <c r="C48" s="53">
        <v>45</v>
      </c>
      <c r="D48" s="63" t="s">
        <v>70</v>
      </c>
      <c r="E48" s="47" t="s">
        <v>173</v>
      </c>
      <c r="F48" s="47" t="s">
        <v>236</v>
      </c>
      <c r="G48" s="74">
        <v>19</v>
      </c>
      <c r="H48" s="77">
        <f>CEPO!L48+'CDH e PROAD'!L48+SEMS!L48+CAD!L48+PROEX!L48+ESAG!H48+CEART!H48+FAED!H48+CEFID!H48+CEAD!H48+CCT!H48+CEPLAN!H48+CAV!H48+CEO!H48+CEAVI!H48+CESFI!H48+CERES!H48</f>
        <v>20</v>
      </c>
      <c r="I48" s="40">
        <f>SUM((CEPO!L48-CEPO!M48)+('CDH e PROAD'!L48-'CDH e PROAD'!M48)+(SEMS!L48-SEMS!M48)+(CAD!L48-CAD!M48)+(PROEX!L48-PROEX!M48)+(ESAG!H48-ESAG!I48)+(CEART!H48-CEART!I48)+(FAED!H48-FAED!I48)+(CEFID!H48-CEFID!I48)+(CEAD!H48-CEAD!I48)+(CCT!H48-CCT!I48)+(CEPLAN!H48-CEPLAN!I48)+(CAV!H48-CAV!I48)+(CEO!H48-CEO!I48)+(CEAVI!H48-CEAVI!I48)+(CESFI!H48-CESFI!I48)+(CERES!H48-CERES!I48))</f>
        <v>0</v>
      </c>
      <c r="J48" s="29">
        <f t="shared" si="3"/>
        <v>20</v>
      </c>
      <c r="K48" s="16">
        <f t="shared" si="4"/>
        <v>380</v>
      </c>
      <c r="L48" s="17">
        <f t="shared" si="5"/>
        <v>0</v>
      </c>
    </row>
    <row r="49" spans="1:12" ht="36.75" customHeight="1">
      <c r="A49" s="237">
        <v>13</v>
      </c>
      <c r="B49" s="223" t="s">
        <v>30</v>
      </c>
      <c r="C49" s="54">
        <v>46</v>
      </c>
      <c r="D49" s="46" t="s">
        <v>71</v>
      </c>
      <c r="E49" s="46" t="s">
        <v>174</v>
      </c>
      <c r="F49" s="46" t="s">
        <v>236</v>
      </c>
      <c r="G49" s="72">
        <v>15.41</v>
      </c>
      <c r="H49" s="77">
        <f>CEPO!L49+'CDH e PROAD'!L49+SEMS!L49+CAD!L49+PROEX!L49+ESAG!H49+CEART!H49+FAED!H49+CEFID!H49+CEAD!H49+CCT!H49+CEPLAN!H49+CAV!H49+CEO!H49+CEAVI!H49+CESFI!H49+CERES!H49</f>
        <v>190</v>
      </c>
      <c r="I49" s="40">
        <f>SUM((CEPO!L49-CEPO!M49)+('CDH e PROAD'!L49-'CDH e PROAD'!M49)+(SEMS!L49-SEMS!M49)+(CAD!L49-CAD!M49)+(PROEX!L49-PROEX!M49)+(ESAG!H49-ESAG!I49)+(CEART!H49-CEART!I49)+(FAED!H49-FAED!I49)+(CEFID!H49-CEFID!I49)+(CEAD!H49-CEAD!I49)+(CCT!H49-CCT!I49)+(CEPLAN!H49-CEPLAN!I49)+(CAV!H49-CAV!I49)+(CEO!H49-CEO!I49)+(CEAVI!H49-CEAVI!I49)+(CESFI!H49-CESFI!I49)+(CERES!H49-CERES!I49))</f>
        <v>147</v>
      </c>
      <c r="J49" s="29">
        <f t="shared" si="3"/>
        <v>43</v>
      </c>
      <c r="K49" s="16">
        <f t="shared" si="4"/>
        <v>2927.9</v>
      </c>
      <c r="L49" s="17">
        <f t="shared" si="5"/>
        <v>2265.27</v>
      </c>
    </row>
    <row r="50" spans="1:12" ht="36.75" customHeight="1">
      <c r="A50" s="237"/>
      <c r="B50" s="228"/>
      <c r="C50" s="54">
        <v>47</v>
      </c>
      <c r="D50" s="46" t="s">
        <v>72</v>
      </c>
      <c r="E50" s="46" t="s">
        <v>175</v>
      </c>
      <c r="F50" s="46" t="s">
        <v>236</v>
      </c>
      <c r="G50" s="72">
        <v>15.41</v>
      </c>
      <c r="H50" s="77">
        <f>CEPO!L50+'CDH e PROAD'!L50+SEMS!L50+CAD!L50+PROEX!L50+ESAG!H50+CEART!H50+FAED!H50+CEFID!H50+CEAD!H50+CCT!H50+CEPLAN!H50+CAV!H50+CEO!H50+CEAVI!H50+CESFI!H50+CERES!H50</f>
        <v>253</v>
      </c>
      <c r="I50" s="40">
        <f>SUM((CEPO!L50-CEPO!M50)+('CDH e PROAD'!L50-'CDH e PROAD'!M50)+(SEMS!L50-SEMS!M50)+(CAD!L50-CAD!M50)+(PROEX!L50-PROEX!M50)+(ESAG!H50-ESAG!I50)+(CEART!H50-CEART!I50)+(FAED!H50-FAED!I50)+(CEFID!H50-CEFID!I50)+(CEAD!H50-CEAD!I50)+(CCT!H50-CCT!I50)+(CEPLAN!H50-CEPLAN!I50)+(CAV!H50-CAV!I50)+(CEO!H50-CEO!I50)+(CEAVI!H50-CEAVI!I50)+(CESFI!H50-CESFI!I50)+(CERES!H50-CERES!I50))</f>
        <v>231</v>
      </c>
      <c r="J50" s="29">
        <f t="shared" si="3"/>
        <v>22</v>
      </c>
      <c r="K50" s="16">
        <f t="shared" si="4"/>
        <v>3898.73</v>
      </c>
      <c r="L50" s="17">
        <f t="shared" si="5"/>
        <v>3559.71</v>
      </c>
    </row>
    <row r="51" spans="1:12" ht="36.75" customHeight="1">
      <c r="A51" s="237"/>
      <c r="B51" s="228"/>
      <c r="C51" s="54">
        <v>48</v>
      </c>
      <c r="D51" s="46" t="s">
        <v>72</v>
      </c>
      <c r="E51" s="46" t="s">
        <v>175</v>
      </c>
      <c r="F51" s="46" t="s">
        <v>236</v>
      </c>
      <c r="G51" s="72">
        <v>15.41</v>
      </c>
      <c r="H51" s="77">
        <f>CEPO!L51+'CDH e PROAD'!L51+SEMS!L51+CAD!L51+PROEX!L51+ESAG!H51+CEART!H51+FAED!H51+CEFID!H51+CEAD!H51+CCT!H51+CEPLAN!H51+CAV!H51+CEO!H51+CEAVI!H51+CESFI!H51+CERES!H51</f>
        <v>228</v>
      </c>
      <c r="I51" s="40">
        <f>SUM((CEPO!L51-CEPO!M51)+('CDH e PROAD'!L51-'CDH e PROAD'!M51)+(SEMS!L51-SEMS!M51)+(CAD!L51-CAD!M51)+(PROEX!L51-PROEX!M51)+(ESAG!H51-ESAG!I51)+(CEART!H51-CEART!I51)+(FAED!H51-FAED!I51)+(CEFID!H51-CEFID!I51)+(CEAD!H51-CEAD!I51)+(CCT!H51-CCT!I51)+(CEPLAN!H51-CEPLAN!I51)+(CAV!H51-CAV!I51)+(CEO!H51-CEO!I51)+(CEAVI!H51-CEAVI!I51)+(CESFI!H51-CESFI!I51)+(CERES!H51-CERES!I51))</f>
        <v>155</v>
      </c>
      <c r="J51" s="29">
        <f t="shared" si="3"/>
        <v>73</v>
      </c>
      <c r="K51" s="16">
        <f t="shared" si="4"/>
        <v>3513.48</v>
      </c>
      <c r="L51" s="17">
        <f t="shared" si="5"/>
        <v>2388.5500000000002</v>
      </c>
    </row>
    <row r="52" spans="1:12" ht="36.75" customHeight="1">
      <c r="A52" s="237"/>
      <c r="B52" s="224"/>
      <c r="C52" s="54">
        <v>49</v>
      </c>
      <c r="D52" s="46" t="s">
        <v>73</v>
      </c>
      <c r="E52" s="46" t="s">
        <v>176</v>
      </c>
      <c r="F52" s="46" t="s">
        <v>237</v>
      </c>
      <c r="G52" s="72">
        <v>1.29</v>
      </c>
      <c r="H52" s="77">
        <f>CEPO!L52+'CDH e PROAD'!L52+SEMS!L52+CAD!L52+PROEX!L52+ESAG!H52+CEART!H52+FAED!H52+CEFID!H52+CEAD!H52+CCT!H52+CEPLAN!H52+CAV!H52+CEO!H52+CEAVI!H52+CESFI!H52+CERES!H52</f>
        <v>120</v>
      </c>
      <c r="I52" s="40">
        <f>SUM((CEPO!L52-CEPO!M52)+('CDH e PROAD'!L52-'CDH e PROAD'!M52)+(SEMS!L52-SEMS!M52)+(CAD!L52-CAD!M52)+(PROEX!L52-PROEX!M52)+(ESAG!H52-ESAG!I52)+(CEART!H52-CEART!I52)+(FAED!H52-FAED!I52)+(CEFID!H52-CEFID!I52)+(CEAD!H52-CEAD!I52)+(CCT!H52-CCT!I52)+(CEPLAN!H52-CEPLAN!I52)+(CAV!H52-CAV!I52)+(CEO!H52-CEO!I52)+(CEAVI!H52-CEAVI!I52)+(CESFI!H52-CESFI!I52)+(CERES!H52-CERES!I52))</f>
        <v>0</v>
      </c>
      <c r="J52" s="29">
        <f t="shared" si="3"/>
        <v>120</v>
      </c>
      <c r="K52" s="16">
        <f t="shared" si="4"/>
        <v>154.80000000000001</v>
      </c>
      <c r="L52" s="17">
        <f t="shared" si="5"/>
        <v>0</v>
      </c>
    </row>
    <row r="53" spans="1:12" ht="36.75" customHeight="1">
      <c r="A53" s="239">
        <v>14</v>
      </c>
      <c r="B53" s="225" t="s">
        <v>32</v>
      </c>
      <c r="C53" s="53">
        <v>50</v>
      </c>
      <c r="D53" s="35" t="s">
        <v>74</v>
      </c>
      <c r="E53" s="47" t="s">
        <v>177</v>
      </c>
      <c r="F53" s="47" t="s">
        <v>237</v>
      </c>
      <c r="G53" s="74">
        <v>2.91</v>
      </c>
      <c r="H53" s="77">
        <f>CEPO!L53+'CDH e PROAD'!L53+SEMS!L53+CAD!L53+PROEX!L53+ESAG!H53+CEART!H53+FAED!H53+CEFID!H53+CEAD!H53+CCT!H53+CEPLAN!H53+CAV!H53+CEO!H53+CEAVI!H53+CESFI!H53+CERES!H53</f>
        <v>594</v>
      </c>
      <c r="I53" s="40">
        <f>SUM((CEPO!L53-CEPO!M53)+('CDH e PROAD'!L53-'CDH e PROAD'!M53)+(SEMS!L53-SEMS!M53)+(CAD!L53-CAD!M53)+(PROEX!L53-PROEX!M53)+(ESAG!H53-ESAG!I53)+(CEART!H53-CEART!I53)+(FAED!H53-FAED!I53)+(CEFID!H53-CEFID!I53)+(CEAD!H53-CEAD!I53)+(CCT!H53-CCT!I53)+(CEPLAN!H53-CEPLAN!I53)+(CAV!H53-CAV!I53)+(CEO!H53-CEO!I53)+(CEAVI!H53-CEAVI!I53)+(CESFI!H53-CESFI!I53)+(CERES!H53-CERES!I53))</f>
        <v>344</v>
      </c>
      <c r="J53" s="29">
        <f t="shared" si="3"/>
        <v>250</v>
      </c>
      <c r="K53" s="16">
        <f t="shared" si="4"/>
        <v>1728.5400000000002</v>
      </c>
      <c r="L53" s="17">
        <f t="shared" si="5"/>
        <v>1001.0400000000001</v>
      </c>
    </row>
    <row r="54" spans="1:12" ht="36.75" customHeight="1">
      <c r="A54" s="239"/>
      <c r="B54" s="227"/>
      <c r="C54" s="53">
        <v>51</v>
      </c>
      <c r="D54" s="35" t="s">
        <v>75</v>
      </c>
      <c r="E54" s="47" t="s">
        <v>177</v>
      </c>
      <c r="F54" s="47" t="s">
        <v>237</v>
      </c>
      <c r="G54" s="74">
        <v>5.83</v>
      </c>
      <c r="H54" s="77">
        <f>CEPO!L54+'CDH e PROAD'!L54+SEMS!L54+CAD!L54+PROEX!L54+ESAG!H54+CEART!H54+FAED!H54+CEFID!H54+CEAD!H54+CCT!H54+CEPLAN!H54+CAV!H54+CEO!H54+CEAVI!H54+CESFI!H54+CERES!H54</f>
        <v>203</v>
      </c>
      <c r="I54" s="40">
        <f>SUM((CEPO!L54-CEPO!M54)+('CDH e PROAD'!L54-'CDH e PROAD'!M54)+(SEMS!L54-SEMS!M54)+(CAD!L54-CAD!M54)+(PROEX!L54-PROEX!M54)+(ESAG!H54-ESAG!I54)+(CEART!H54-CEART!I54)+(FAED!H54-FAED!I54)+(CEFID!H54-CEFID!I54)+(CEAD!H54-CEAD!I54)+(CCT!H54-CCT!I54)+(CEPLAN!H54-CEPLAN!I54)+(CAV!H54-CAV!I54)+(CEO!H54-CEO!I54)+(CEAVI!H54-CEAVI!I54)+(CESFI!H54-CESFI!I54)+(CERES!H54-CERES!I54))</f>
        <v>87</v>
      </c>
      <c r="J54" s="29">
        <f t="shared" si="3"/>
        <v>116</v>
      </c>
      <c r="K54" s="16">
        <f t="shared" si="4"/>
        <v>1183.49</v>
      </c>
      <c r="L54" s="17">
        <f t="shared" si="5"/>
        <v>507.21</v>
      </c>
    </row>
    <row r="55" spans="1:12" ht="36.75" customHeight="1">
      <c r="A55" s="237">
        <v>15</v>
      </c>
      <c r="B55" s="223" t="s">
        <v>28</v>
      </c>
      <c r="C55" s="54">
        <v>52</v>
      </c>
      <c r="D55" s="61" t="s">
        <v>76</v>
      </c>
      <c r="E55" s="46" t="s">
        <v>178</v>
      </c>
      <c r="F55" s="46" t="s">
        <v>237</v>
      </c>
      <c r="G55" s="72">
        <v>47.83</v>
      </c>
      <c r="H55" s="77">
        <f>CEPO!L55+'CDH e PROAD'!L55+SEMS!L55+CAD!L55+PROEX!L55+ESAG!H55+CEART!H55+FAED!H55+CEFID!H55+CEAD!H55+CCT!H55+CEPLAN!H55+CAV!H55+CEO!H55+CEAVI!H55+CESFI!H55+CERES!H55</f>
        <v>70</v>
      </c>
      <c r="I55" s="40">
        <f>SUM((CEPO!L55-CEPO!M55)+('CDH e PROAD'!L55-'CDH e PROAD'!M55)+(SEMS!L55-SEMS!M55)+(CAD!L55-CAD!M55)+(PROEX!L55-PROEX!M55)+(ESAG!H55-ESAG!I55)+(CEART!H55-CEART!I55)+(FAED!H55-FAED!I55)+(CEFID!H55-CEFID!I55)+(CEAD!H55-CEAD!I55)+(CCT!H55-CCT!I55)+(CEPLAN!H55-CEPLAN!I55)+(CAV!H55-CAV!I55)+(CEO!H55-CEO!I55)+(CEAVI!H55-CEAVI!I55)+(CESFI!H55-CESFI!I55)+(CERES!H55-CERES!I55))</f>
        <v>26</v>
      </c>
      <c r="J55" s="29">
        <f t="shared" si="3"/>
        <v>44</v>
      </c>
      <c r="K55" s="16">
        <f t="shared" si="4"/>
        <v>3348.1</v>
      </c>
      <c r="L55" s="17">
        <f t="shared" si="5"/>
        <v>1243.58</v>
      </c>
    </row>
    <row r="56" spans="1:12" ht="36.75" customHeight="1">
      <c r="A56" s="237"/>
      <c r="B56" s="228"/>
      <c r="C56" s="54">
        <v>53</v>
      </c>
      <c r="D56" s="61" t="s">
        <v>77</v>
      </c>
      <c r="E56" s="46" t="s">
        <v>179</v>
      </c>
      <c r="F56" s="46" t="s">
        <v>237</v>
      </c>
      <c r="G56" s="72">
        <v>15.94</v>
      </c>
      <c r="H56" s="77">
        <f>CEPO!L56+'CDH e PROAD'!L56+SEMS!L56+CAD!L56+PROEX!L56+ESAG!H56+CEART!H56+FAED!H56+CEFID!H56+CEAD!H56+CCT!H56+CEPLAN!H56+CAV!H56+CEO!H56+CEAVI!H56+CESFI!H56+CERES!H56</f>
        <v>93</v>
      </c>
      <c r="I56" s="40">
        <f>SUM((CEPO!L56-CEPO!M56)+('CDH e PROAD'!L56-'CDH e PROAD'!M56)+(SEMS!L56-SEMS!M56)+(CAD!L56-CAD!M56)+(PROEX!L56-PROEX!M56)+(ESAG!H56-ESAG!I56)+(CEART!H56-CEART!I56)+(FAED!H56-FAED!I56)+(CEFID!H56-CEFID!I56)+(CEAD!H56-CEAD!I56)+(CCT!H56-CCT!I56)+(CEPLAN!H56-CEPLAN!I56)+(CAV!H56-CAV!I56)+(CEO!H56-CEO!I56)+(CEAVI!H56-CEAVI!I56)+(CESFI!H56-CESFI!I56)+(CERES!H56-CERES!I56))</f>
        <v>53</v>
      </c>
      <c r="J56" s="29">
        <f t="shared" si="3"/>
        <v>40</v>
      </c>
      <c r="K56" s="16">
        <f t="shared" si="4"/>
        <v>1482.4199999999998</v>
      </c>
      <c r="L56" s="17">
        <f t="shared" si="5"/>
        <v>844.81999999999994</v>
      </c>
    </row>
    <row r="57" spans="1:12" ht="36.75" customHeight="1">
      <c r="A57" s="237"/>
      <c r="B57" s="228"/>
      <c r="C57" s="54">
        <v>54</v>
      </c>
      <c r="D57" s="61" t="s">
        <v>78</v>
      </c>
      <c r="E57" s="46" t="s">
        <v>180</v>
      </c>
      <c r="F57" s="46" t="s">
        <v>237</v>
      </c>
      <c r="G57" s="72">
        <v>25.51</v>
      </c>
      <c r="H57" s="77">
        <f>CEPO!L57+'CDH e PROAD'!L57+SEMS!L57+CAD!L57+PROEX!L57+ESAG!H57+CEART!H57+FAED!H57+CEFID!H57+CEAD!H57+CCT!H57+CEPLAN!H57+CAV!H57+CEO!H57+CEAVI!H57+CESFI!H57+CERES!H57</f>
        <v>113</v>
      </c>
      <c r="I57" s="40">
        <f>SUM((CEPO!L57-CEPO!M57)+('CDH e PROAD'!L57-'CDH e PROAD'!M57)+(SEMS!L57-SEMS!M57)+(CAD!L57-CAD!M57)+(PROEX!L57-PROEX!M57)+(ESAG!H57-ESAG!I57)+(CEART!H57-CEART!I57)+(FAED!H57-FAED!I57)+(CEFID!H57-CEFID!I57)+(CEAD!H57-CEAD!I57)+(CCT!H57-CCT!I57)+(CEPLAN!H57-CEPLAN!I57)+(CAV!H57-CAV!I57)+(CEO!H57-CEO!I57)+(CEAVI!H57-CEAVI!I57)+(CESFI!H57-CESFI!I57)+(CERES!H57-CERES!I57))</f>
        <v>26</v>
      </c>
      <c r="J57" s="29">
        <f t="shared" si="3"/>
        <v>87</v>
      </c>
      <c r="K57" s="16">
        <f t="shared" si="4"/>
        <v>2882.63</v>
      </c>
      <c r="L57" s="17">
        <f t="shared" si="5"/>
        <v>663.26</v>
      </c>
    </row>
    <row r="58" spans="1:12" ht="36.75" customHeight="1">
      <c r="A58" s="237"/>
      <c r="B58" s="224"/>
      <c r="C58" s="54">
        <v>55</v>
      </c>
      <c r="D58" s="61" t="s">
        <v>79</v>
      </c>
      <c r="E58" s="46" t="s">
        <v>181</v>
      </c>
      <c r="F58" s="46"/>
      <c r="G58" s="72">
        <v>44.64</v>
      </c>
      <c r="H58" s="77">
        <f>CEPO!L58+'CDH e PROAD'!L58+SEMS!L58+CAD!L58+PROEX!L58+ESAG!H58+CEART!H58+FAED!H58+CEFID!H58+CEAD!H58+CCT!H58+CEPLAN!H58+CAV!H58+CEO!H58+CEAVI!H58+CESFI!H58+CERES!H58</f>
        <v>40</v>
      </c>
      <c r="I58" s="40">
        <f>SUM((CEPO!L58-CEPO!M58)+('CDH e PROAD'!L58-'CDH e PROAD'!M58)+(SEMS!L58-SEMS!M58)+(CAD!L58-CAD!M58)+(PROEX!L58-PROEX!M58)+(ESAG!H58-ESAG!I58)+(CEART!H58-CEART!I58)+(FAED!H58-FAED!I58)+(CEFID!H58-CEFID!I58)+(CEAD!H58-CEAD!I58)+(CCT!H58-CCT!I58)+(CEPLAN!H58-CEPLAN!I58)+(CAV!H58-CAV!I58)+(CEO!H58-CEO!I58)+(CEAVI!H58-CEAVI!I58)+(CESFI!H58-CESFI!I58)+(CERES!H58-CERES!I58))</f>
        <v>32</v>
      </c>
      <c r="J58" s="29">
        <f t="shared" si="3"/>
        <v>8</v>
      </c>
      <c r="K58" s="16">
        <f t="shared" si="4"/>
        <v>1785.6</v>
      </c>
      <c r="L58" s="17">
        <f t="shared" si="5"/>
        <v>1428.48</v>
      </c>
    </row>
    <row r="59" spans="1:12" ht="36.75" customHeight="1">
      <c r="A59" s="240">
        <v>16</v>
      </c>
      <c r="B59" s="225" t="s">
        <v>32</v>
      </c>
      <c r="C59" s="53">
        <v>56</v>
      </c>
      <c r="D59" s="35" t="s">
        <v>80</v>
      </c>
      <c r="E59" s="47" t="s">
        <v>177</v>
      </c>
      <c r="F59" s="47" t="s">
        <v>237</v>
      </c>
      <c r="G59" s="74">
        <v>3.4</v>
      </c>
      <c r="H59" s="77">
        <f>CEPO!L59+'CDH e PROAD'!L59+SEMS!L59+CAD!L59+PROEX!L59+ESAG!H59+CEART!H59+FAED!H59+CEFID!H59+CEAD!H59+CCT!H59+CEPLAN!H59+CAV!H59+CEO!H59+CEAVI!H59+CESFI!H59+CERES!H59</f>
        <v>329</v>
      </c>
      <c r="I59" s="40">
        <f>SUM((CEPO!L59-CEPO!M59)+('CDH e PROAD'!L59-'CDH e PROAD'!M59)+(SEMS!L59-SEMS!M59)+(CAD!L59-CAD!M59)+(PROEX!L59-PROEX!M59)+(ESAG!H59-ESAG!I59)+(CEART!H59-CEART!I59)+(FAED!H59-FAED!I59)+(CEFID!H59-CEFID!I59)+(CEAD!H59-CEAD!I59)+(CCT!H59-CCT!I59)+(CEPLAN!H59-CEPLAN!I59)+(CAV!H59-CAV!I59)+(CEO!H59-CEO!I59)+(CEAVI!H59-CEAVI!I59)+(CESFI!H59-CESFI!I59)+(CERES!H59-CERES!I59))</f>
        <v>127</v>
      </c>
      <c r="J59" s="29">
        <f t="shared" si="3"/>
        <v>202</v>
      </c>
      <c r="K59" s="16">
        <f t="shared" si="4"/>
        <v>1118.5999999999999</v>
      </c>
      <c r="L59" s="17">
        <f t="shared" si="5"/>
        <v>431.8</v>
      </c>
    </row>
    <row r="60" spans="1:12" ht="36.75" customHeight="1">
      <c r="A60" s="241"/>
      <c r="B60" s="226"/>
      <c r="C60" s="53">
        <v>57</v>
      </c>
      <c r="D60" s="35" t="s">
        <v>81</v>
      </c>
      <c r="E60" s="47" t="s">
        <v>177</v>
      </c>
      <c r="F60" s="47" t="s">
        <v>237</v>
      </c>
      <c r="G60" s="74">
        <v>34.049999999999997</v>
      </c>
      <c r="H60" s="77">
        <f>CEPO!L60+'CDH e PROAD'!L60+SEMS!L60+CAD!L60+PROEX!L60+ESAG!H60+CEART!H60+FAED!H60+CEFID!H60+CEAD!H60+CCT!H60+CEPLAN!H60+CAV!H60+CEO!H60+CEAVI!H60+CESFI!H60+CERES!H60</f>
        <v>21</v>
      </c>
      <c r="I60" s="40">
        <f>SUM((CEPO!L60-CEPO!M60)+('CDH e PROAD'!L60-'CDH e PROAD'!M60)+(SEMS!L60-SEMS!M60)+(CAD!L60-CAD!M60)+(PROEX!L60-PROEX!M60)+(ESAG!H60-ESAG!I60)+(CEART!H60-CEART!I60)+(FAED!H60-FAED!I60)+(CEFID!H60-CEFID!I60)+(CEAD!H60-CEAD!I60)+(CCT!H60-CCT!I60)+(CEPLAN!H60-CEPLAN!I60)+(CAV!H60-CAV!I60)+(CEO!H60-CEO!I60)+(CEAVI!H60-CEAVI!I60)+(CESFI!H60-CESFI!I60)+(CERES!H60-CERES!I60))</f>
        <v>9</v>
      </c>
      <c r="J60" s="29">
        <f t="shared" si="3"/>
        <v>12</v>
      </c>
      <c r="K60" s="16">
        <f t="shared" si="4"/>
        <v>715.05</v>
      </c>
      <c r="L60" s="17">
        <f t="shared" si="5"/>
        <v>306.45</v>
      </c>
    </row>
    <row r="61" spans="1:12" ht="36.75" customHeight="1">
      <c r="A61" s="242"/>
      <c r="B61" s="227"/>
      <c r="C61" s="53">
        <v>58</v>
      </c>
      <c r="D61" s="35" t="s">
        <v>82</v>
      </c>
      <c r="E61" s="35" t="s">
        <v>177</v>
      </c>
      <c r="F61" s="47" t="s">
        <v>238</v>
      </c>
      <c r="G61" s="74">
        <v>51.07</v>
      </c>
      <c r="H61" s="77">
        <f>CEPO!L61+'CDH e PROAD'!L61+SEMS!L61+CAD!L61+PROEX!L61+ESAG!H61+CEART!H61+FAED!H61+CEFID!H61+CEAD!H61+CCT!H61+CEPLAN!H61+CAV!H61+CEO!H61+CEAVI!H61+CESFI!H61+CERES!H61</f>
        <v>60</v>
      </c>
      <c r="I61" s="40">
        <f>SUM((CEPO!L61-CEPO!M61)+('CDH e PROAD'!L61-'CDH e PROAD'!M61)+(SEMS!L61-SEMS!M61)+(CAD!L61-CAD!M61)+(PROEX!L61-PROEX!M61)+(ESAG!H61-ESAG!I61)+(CEART!H61-CEART!I61)+(FAED!H61-FAED!I61)+(CEFID!H61-CEFID!I61)+(CEAD!H61-CEAD!I61)+(CCT!H61-CCT!I61)+(CEPLAN!H61-CEPLAN!I61)+(CAV!H61-CAV!I61)+(CEO!H61-CEO!I61)+(CEAVI!H61-CEAVI!I61)+(CESFI!H61-CESFI!I61)+(CERES!H61-CERES!I61))</f>
        <v>0</v>
      </c>
      <c r="J61" s="29">
        <f t="shared" si="3"/>
        <v>60</v>
      </c>
      <c r="K61" s="16">
        <f t="shared" si="4"/>
        <v>3064.2</v>
      </c>
      <c r="L61" s="17">
        <f t="shared" si="5"/>
        <v>0</v>
      </c>
    </row>
    <row r="62" spans="1:12" ht="36.75" customHeight="1">
      <c r="A62" s="238">
        <v>17</v>
      </c>
      <c r="B62" s="229" t="s">
        <v>27</v>
      </c>
      <c r="C62" s="51">
        <v>59</v>
      </c>
      <c r="D62" s="62" t="s">
        <v>83</v>
      </c>
      <c r="E62" s="18" t="s">
        <v>182</v>
      </c>
      <c r="F62" s="18" t="s">
        <v>237</v>
      </c>
      <c r="G62" s="73"/>
      <c r="H62" s="77">
        <f>CEPO!L62+'CDH e PROAD'!L62+SEMS!L62+CAD!L62+PROEX!L62+ESAG!H62+CEART!H62+FAED!H62+CEFID!H62+CEAD!H62+CCT!H62+CEPLAN!H62+CAV!H62+CEO!H62+CEAVI!H62+CESFI!H62+CERES!H62</f>
        <v>14</v>
      </c>
      <c r="I62" s="40">
        <f>SUM((CEPO!L62-CEPO!M62)+('CDH e PROAD'!L62-'CDH e PROAD'!M62)+(SEMS!L62-SEMS!M62)+(CAD!L62-CAD!M62)+(PROEX!L62-PROEX!M62)+(ESAG!H62-ESAG!I62)+(CEART!H62-CEART!I62)+(FAED!H62-FAED!I62)+(CEFID!H62-CEFID!I62)+(CEAD!H62-CEAD!I62)+(CCT!H62-CCT!I62)+(CEPLAN!H62-CEPLAN!I62)+(CAV!H62-CAV!I62)+(CEO!H62-CEO!I62)+(CEAVI!H62-CEAVI!I62)+(CESFI!H62-CESFI!I62)+(CERES!H62-CERES!I62))</f>
        <v>0</v>
      </c>
      <c r="J62" s="29">
        <f t="shared" si="3"/>
        <v>14</v>
      </c>
      <c r="K62" s="16">
        <f t="shared" si="4"/>
        <v>0</v>
      </c>
      <c r="L62" s="17">
        <f t="shared" si="5"/>
        <v>0</v>
      </c>
    </row>
    <row r="63" spans="1:12" ht="36.75" customHeight="1">
      <c r="A63" s="238"/>
      <c r="B63" s="236"/>
      <c r="C63" s="51">
        <v>60</v>
      </c>
      <c r="D63" s="62" t="s">
        <v>83</v>
      </c>
      <c r="E63" s="18" t="s">
        <v>183</v>
      </c>
      <c r="F63" s="18" t="s">
        <v>237</v>
      </c>
      <c r="G63" s="73"/>
      <c r="H63" s="77">
        <f>CEPO!L63+'CDH e PROAD'!L63+SEMS!L63+CAD!L63+PROEX!L63+ESAG!H63+CEART!H63+FAED!H63+CEFID!H63+CEAD!H63+CCT!H63+CEPLAN!H63+CAV!H63+CEO!H63+CEAVI!H63+CESFI!H63+CERES!H63</f>
        <v>2</v>
      </c>
      <c r="I63" s="40">
        <f>SUM((CEPO!L63-CEPO!M63)+('CDH e PROAD'!L63-'CDH e PROAD'!M63)+(SEMS!L63-SEMS!M63)+(CAD!L63-CAD!M63)+(PROEX!L63-PROEX!M63)+(ESAG!H63-ESAG!I63)+(CEART!H63-CEART!I63)+(FAED!H63-FAED!I63)+(CEFID!H63-CEFID!I63)+(CEAD!H63-CEAD!I63)+(CCT!H63-CCT!I63)+(CEPLAN!H63-CEPLAN!I63)+(CAV!H63-CAV!I63)+(CEO!H63-CEO!I63)+(CEAVI!H63-CEAVI!I63)+(CESFI!H63-CESFI!I63)+(CERES!H63-CERES!I63))</f>
        <v>0</v>
      </c>
      <c r="J63" s="29">
        <f t="shared" si="3"/>
        <v>2</v>
      </c>
      <c r="K63" s="16">
        <f t="shared" si="4"/>
        <v>0</v>
      </c>
      <c r="L63" s="17">
        <f t="shared" si="5"/>
        <v>0</v>
      </c>
    </row>
    <row r="64" spans="1:12" ht="36.75" customHeight="1">
      <c r="A64" s="238"/>
      <c r="B64" s="230"/>
      <c r="C64" s="51">
        <v>61</v>
      </c>
      <c r="D64" s="62" t="s">
        <v>83</v>
      </c>
      <c r="E64" s="18" t="s">
        <v>184</v>
      </c>
      <c r="F64" s="18" t="s">
        <v>237</v>
      </c>
      <c r="G64" s="73"/>
      <c r="H64" s="77">
        <f>CEPO!L64+'CDH e PROAD'!L64+SEMS!L64+CAD!L64+PROEX!L64+ESAG!H64+CEART!H64+FAED!H64+CEFID!H64+CEAD!H64+CCT!H64+CEPLAN!H64+CAV!H64+CEO!H64+CEAVI!H64+CESFI!H64+CERES!H64</f>
        <v>1</v>
      </c>
      <c r="I64" s="40">
        <f>SUM((CEPO!L64-CEPO!M64)+('CDH e PROAD'!L64-'CDH e PROAD'!M64)+(SEMS!L64-SEMS!M64)+(CAD!L64-CAD!M64)+(PROEX!L64-PROEX!M64)+(ESAG!H64-ESAG!I64)+(CEART!H64-CEART!I64)+(FAED!H64-FAED!I64)+(CEFID!H64-CEFID!I64)+(CEAD!H64-CEAD!I64)+(CCT!H64-CCT!I64)+(CEPLAN!H64-CEPLAN!I64)+(CAV!H64-CAV!I64)+(CEO!H64-CEO!I64)+(CEAVI!H64-CEAVI!I64)+(CESFI!H64-CESFI!I64)+(CERES!H64-CERES!I64))</f>
        <v>0</v>
      </c>
      <c r="J64" s="29">
        <f t="shared" si="3"/>
        <v>1</v>
      </c>
      <c r="K64" s="16">
        <f t="shared" si="4"/>
        <v>0</v>
      </c>
      <c r="L64" s="17">
        <f t="shared" si="5"/>
        <v>0</v>
      </c>
    </row>
    <row r="65" spans="1:12" ht="36.75" customHeight="1">
      <c r="A65" s="50">
        <v>18</v>
      </c>
      <c r="B65" s="59" t="s">
        <v>26</v>
      </c>
      <c r="C65" s="53">
        <v>62</v>
      </c>
      <c r="D65" s="35" t="s">
        <v>84</v>
      </c>
      <c r="E65" s="47" t="s">
        <v>185</v>
      </c>
      <c r="F65" s="47" t="s">
        <v>239</v>
      </c>
      <c r="G65" s="74">
        <v>35.130000000000003</v>
      </c>
      <c r="H65" s="77">
        <f>CEPO!L65+'CDH e PROAD'!L65+SEMS!L65+CAD!L65+PROEX!L65+ESAG!H65+CEART!H65+FAED!H65+CEFID!H65+CEAD!H65+CCT!H65+CEPLAN!H65+CAV!H65+CEO!H65+CEAVI!H65+CESFI!H65+CERES!H65</f>
        <v>16</v>
      </c>
      <c r="I65" s="40">
        <f>SUM((CEPO!L65-CEPO!M65)+('CDH e PROAD'!L65-'CDH e PROAD'!M65)+(SEMS!L65-SEMS!M65)+(CAD!L65-CAD!M65)+(PROEX!L65-PROEX!M65)+(ESAG!H65-ESAG!I65)+(CEART!H65-CEART!I65)+(FAED!H65-FAED!I65)+(CEFID!H65-CEFID!I65)+(CEAD!H65-CEAD!I65)+(CCT!H65-CCT!I65)+(CEPLAN!H65-CEPLAN!I65)+(CAV!H65-CAV!I65)+(CEO!H65-CEO!I65)+(CEAVI!H65-CEAVI!I65)+(CESFI!H65-CESFI!I65)+(CERES!H65-CERES!I65))</f>
        <v>15</v>
      </c>
      <c r="J65" s="29">
        <f t="shared" si="3"/>
        <v>1</v>
      </c>
      <c r="K65" s="16">
        <f t="shared" si="4"/>
        <v>562.08000000000004</v>
      </c>
      <c r="L65" s="17">
        <f t="shared" si="5"/>
        <v>526.95000000000005</v>
      </c>
    </row>
    <row r="66" spans="1:12" ht="36.75" customHeight="1">
      <c r="A66" s="237">
        <v>19</v>
      </c>
      <c r="B66" s="223" t="s">
        <v>32</v>
      </c>
      <c r="C66" s="54">
        <v>63</v>
      </c>
      <c r="D66" s="61" t="s">
        <v>85</v>
      </c>
      <c r="E66" s="46" t="s">
        <v>186</v>
      </c>
      <c r="F66" s="46" t="s">
        <v>5</v>
      </c>
      <c r="G66" s="72">
        <v>11.28</v>
      </c>
      <c r="H66" s="77">
        <f>CEPO!L66+'CDH e PROAD'!L66+SEMS!L66+CAD!L66+PROEX!L66+ESAG!H66+CEART!H66+FAED!H66+CEFID!H66+CEAD!H66+CCT!H66+CEPLAN!H66+CAV!H66+CEO!H66+CEAVI!H66+CESFI!H66+CERES!H66</f>
        <v>31</v>
      </c>
      <c r="I66" s="40">
        <f>SUM((CEPO!L66-CEPO!M66)+('CDH e PROAD'!L66-'CDH e PROAD'!M66)+(SEMS!L66-SEMS!M66)+(CAD!L66-CAD!M66)+(PROEX!L66-PROEX!M66)+(ESAG!H66-ESAG!I66)+(CEART!H66-CEART!I66)+(FAED!H66-FAED!I66)+(CEFID!H66-CEFID!I66)+(CEAD!H66-CEAD!I66)+(CCT!H66-CCT!I66)+(CEPLAN!H66-CEPLAN!I66)+(CAV!H66-CAV!I66)+(CEO!H66-CEO!I66)+(CEAVI!H66-CEAVI!I66)+(CESFI!H66-CESFI!I66)+(CERES!H66-CERES!I66))</f>
        <v>19</v>
      </c>
      <c r="J66" s="29">
        <f t="shared" si="3"/>
        <v>12</v>
      </c>
      <c r="K66" s="16">
        <f t="shared" si="4"/>
        <v>349.68</v>
      </c>
      <c r="L66" s="17">
        <f t="shared" si="5"/>
        <v>214.32</v>
      </c>
    </row>
    <row r="67" spans="1:12" ht="36.75" customHeight="1">
      <c r="A67" s="237"/>
      <c r="B67" s="228"/>
      <c r="C67" s="54">
        <v>64</v>
      </c>
      <c r="D67" s="61" t="s">
        <v>86</v>
      </c>
      <c r="E67" s="46" t="s">
        <v>186</v>
      </c>
      <c r="F67" s="46" t="s">
        <v>5</v>
      </c>
      <c r="G67" s="72">
        <v>11.28</v>
      </c>
      <c r="H67" s="77">
        <f>CEPO!L67+'CDH e PROAD'!L67+SEMS!L67+CAD!L67+PROEX!L67+ESAG!H67+CEART!H67+FAED!H67+CEFID!H67+CEAD!H67+CCT!H67+CEPLAN!H67+CAV!H67+CEO!H67+CEAVI!H67+CESFI!H67+CERES!H67</f>
        <v>32</v>
      </c>
      <c r="I67" s="40">
        <f>SUM((CEPO!L67-CEPO!M67)+('CDH e PROAD'!L67-'CDH e PROAD'!M67)+(SEMS!L67-SEMS!M67)+(CAD!L67-CAD!M67)+(PROEX!L67-PROEX!M67)+(ESAG!H67-ESAG!I67)+(CEART!H67-CEART!I67)+(FAED!H67-FAED!I67)+(CEFID!H67-CEFID!I67)+(CEAD!H67-CEAD!I67)+(CCT!H67-CCT!I67)+(CEPLAN!H67-CEPLAN!I67)+(CAV!H67-CAV!I67)+(CEO!H67-CEO!I67)+(CEAVI!H67-CEAVI!I67)+(CESFI!H67-CESFI!I67)+(CERES!H67-CERES!I67))</f>
        <v>12</v>
      </c>
      <c r="J67" s="29">
        <f t="shared" si="3"/>
        <v>20</v>
      </c>
      <c r="K67" s="16">
        <f t="shared" si="4"/>
        <v>360.96</v>
      </c>
      <c r="L67" s="17">
        <f t="shared" si="5"/>
        <v>135.35999999999999</v>
      </c>
    </row>
    <row r="68" spans="1:12" ht="36.75" customHeight="1">
      <c r="A68" s="237"/>
      <c r="B68" s="228"/>
      <c r="C68" s="54">
        <v>65</v>
      </c>
      <c r="D68" s="61" t="s">
        <v>87</v>
      </c>
      <c r="E68" s="46" t="s">
        <v>186</v>
      </c>
      <c r="F68" s="46" t="s">
        <v>5</v>
      </c>
      <c r="G68" s="72">
        <v>28.22</v>
      </c>
      <c r="H68" s="77">
        <f>CEPO!L68+'CDH e PROAD'!L68+SEMS!L68+CAD!L68+PROEX!L68+ESAG!H68+CEART!H68+FAED!H68+CEFID!H68+CEAD!H68+CCT!H68+CEPLAN!H68+CAV!H68+CEO!H68+CEAVI!H68+CESFI!H68+CERES!H68</f>
        <v>140</v>
      </c>
      <c r="I68" s="40">
        <f>SUM((CEPO!L68-CEPO!M68)+('CDH e PROAD'!L68-'CDH e PROAD'!M68)+(SEMS!L68-SEMS!M68)+(CAD!L68-CAD!M68)+(PROEX!L68-PROEX!M68)+(ESAG!H68-ESAG!I68)+(CEART!H68-CEART!I68)+(FAED!H68-FAED!I68)+(CEFID!H68-CEFID!I68)+(CEAD!H68-CEAD!I68)+(CCT!H68-CCT!I68)+(CEPLAN!H68-CEPLAN!I68)+(CAV!H68-CAV!I68)+(CEO!H68-CEO!I68)+(CEAVI!H68-CEAVI!I68)+(CESFI!H68-CESFI!I68)+(CERES!H68-CERES!I68))</f>
        <v>68</v>
      </c>
      <c r="J68" s="29">
        <f t="shared" si="3"/>
        <v>72</v>
      </c>
      <c r="K68" s="16">
        <f t="shared" si="4"/>
        <v>3950.7999999999997</v>
      </c>
      <c r="L68" s="17">
        <f t="shared" si="5"/>
        <v>1918.96</v>
      </c>
    </row>
    <row r="69" spans="1:12" ht="36.75" customHeight="1">
      <c r="A69" s="237"/>
      <c r="B69" s="228"/>
      <c r="C69" s="54">
        <v>66</v>
      </c>
      <c r="D69" s="61" t="s">
        <v>87</v>
      </c>
      <c r="E69" s="46" t="s">
        <v>186</v>
      </c>
      <c r="F69" s="46" t="s">
        <v>5</v>
      </c>
      <c r="G69" s="72">
        <v>28.22</v>
      </c>
      <c r="H69" s="77">
        <f>CEPO!L69+'CDH e PROAD'!L69+SEMS!L69+CAD!L69+PROEX!L69+ESAG!H69+CEART!H69+FAED!H69+CEFID!H69+CEAD!H69+CCT!H69+CEPLAN!H69+CAV!H69+CEO!H69+CEAVI!H69+CESFI!H69+CERES!H69</f>
        <v>134</v>
      </c>
      <c r="I69" s="40">
        <f>SUM((CEPO!L69-CEPO!M69)+('CDH e PROAD'!L69-'CDH e PROAD'!M69)+(SEMS!L69-SEMS!M69)+(CAD!L69-CAD!M69)+(PROEX!L69-PROEX!M69)+(ESAG!H69-ESAG!I69)+(CEART!H69-CEART!I69)+(FAED!H69-FAED!I69)+(CEFID!H69-CEFID!I69)+(CEAD!H69-CEAD!I69)+(CCT!H69-CCT!I69)+(CEPLAN!H69-CEPLAN!I69)+(CAV!H69-CAV!I69)+(CEO!H69-CEO!I69)+(CEAVI!H69-CEAVI!I69)+(CESFI!H69-CESFI!I69)+(CERES!H69-CERES!I69))</f>
        <v>83</v>
      </c>
      <c r="J69" s="29">
        <f t="shared" si="3"/>
        <v>51</v>
      </c>
      <c r="K69" s="16">
        <f t="shared" si="4"/>
        <v>3781.48</v>
      </c>
      <c r="L69" s="17">
        <f t="shared" si="5"/>
        <v>2342.2599999999998</v>
      </c>
    </row>
    <row r="70" spans="1:12" ht="36.75" customHeight="1">
      <c r="A70" s="237"/>
      <c r="B70" s="224"/>
      <c r="C70" s="54">
        <v>67</v>
      </c>
      <c r="D70" s="61" t="s">
        <v>88</v>
      </c>
      <c r="E70" s="46" t="s">
        <v>186</v>
      </c>
      <c r="F70" s="46" t="s">
        <v>5</v>
      </c>
      <c r="G70" s="72">
        <v>14.11</v>
      </c>
      <c r="H70" s="77">
        <f>CEPO!L70+'CDH e PROAD'!L70+SEMS!L70+CAD!L70+PROEX!L70+ESAG!H70+CEART!H70+FAED!H70+CEFID!H70+CEAD!H70+CCT!H70+CEPLAN!H70+CAV!H70+CEO!H70+CEAVI!H70+CESFI!H70+CERES!H70</f>
        <v>376</v>
      </c>
      <c r="I70" s="40">
        <f>SUM((CEPO!L70-CEPO!M70)+('CDH e PROAD'!L70-'CDH e PROAD'!M70)+(SEMS!L70-SEMS!M70)+(CAD!L70-CAD!M70)+(PROEX!L70-PROEX!M70)+(ESAG!H70-ESAG!I70)+(CEART!H70-CEART!I70)+(FAED!H70-FAED!I70)+(CEFID!H70-CEFID!I70)+(CEAD!H70-CEAD!I70)+(CCT!H70-CCT!I70)+(CEPLAN!H70-CEPLAN!I70)+(CAV!H70-CAV!I70)+(CEO!H70-CEO!I70)+(CEAVI!H70-CEAVI!I70)+(CESFI!H70-CESFI!I70)+(CERES!H70-CERES!I70))</f>
        <v>339</v>
      </c>
      <c r="J70" s="29">
        <f t="shared" si="3"/>
        <v>37</v>
      </c>
      <c r="K70" s="16">
        <f t="shared" si="4"/>
        <v>5305.36</v>
      </c>
      <c r="L70" s="17">
        <f t="shared" si="5"/>
        <v>4783.29</v>
      </c>
    </row>
    <row r="71" spans="1:12" ht="36.75" customHeight="1">
      <c r="A71" s="239">
        <v>20</v>
      </c>
      <c r="B71" s="225" t="s">
        <v>33</v>
      </c>
      <c r="C71" s="53">
        <v>68</v>
      </c>
      <c r="D71" s="35" t="s">
        <v>89</v>
      </c>
      <c r="E71" s="47" t="s">
        <v>187</v>
      </c>
      <c r="F71" s="47" t="s">
        <v>237</v>
      </c>
      <c r="G71" s="74">
        <v>61.77</v>
      </c>
      <c r="H71" s="77">
        <f>CEPO!L71+'CDH e PROAD'!L71+SEMS!L71+CAD!L71+PROEX!L71+ESAG!H71+CEART!H71+FAED!H71+CEFID!H71+CEAD!H71+CCT!H71+CEPLAN!H71+CAV!H71+CEO!H71+CEAVI!H71+CESFI!H71+CERES!H71</f>
        <v>62</v>
      </c>
      <c r="I71" s="40">
        <f>SUM((CEPO!L71-CEPO!M71)+('CDH e PROAD'!L71-'CDH e PROAD'!M71)+(SEMS!L71-SEMS!M71)+(CAD!L71-CAD!M71)+(PROEX!L71-PROEX!M71)+(ESAG!H71-ESAG!I71)+(CEART!H71-CEART!I71)+(FAED!H71-FAED!I71)+(CEFID!H71-CEFID!I71)+(CEAD!H71-CEAD!I71)+(CCT!H71-CCT!I71)+(CEPLAN!H71-CEPLAN!I71)+(CAV!H71-CAV!I71)+(CEO!H71-CEO!I71)+(CEAVI!H71-CEAVI!I71)+(CESFI!H71-CESFI!I71)+(CERES!H71-CERES!I71))</f>
        <v>13</v>
      </c>
      <c r="J71" s="29">
        <f t="shared" si="3"/>
        <v>49</v>
      </c>
      <c r="K71" s="16">
        <f t="shared" si="4"/>
        <v>3829.7400000000002</v>
      </c>
      <c r="L71" s="17">
        <f t="shared" si="5"/>
        <v>803.01</v>
      </c>
    </row>
    <row r="72" spans="1:12" ht="36.75" customHeight="1">
      <c r="A72" s="239"/>
      <c r="B72" s="226"/>
      <c r="C72" s="53">
        <v>69</v>
      </c>
      <c r="D72" s="35" t="s">
        <v>90</v>
      </c>
      <c r="E72" s="47" t="s">
        <v>188</v>
      </c>
      <c r="F72" s="47" t="s">
        <v>237</v>
      </c>
      <c r="G72" s="74">
        <v>42.55</v>
      </c>
      <c r="H72" s="77">
        <f>CEPO!L72+'CDH e PROAD'!L72+SEMS!L72+CAD!L72+PROEX!L72+ESAG!H72+CEART!H72+FAED!H72+CEFID!H72+CEAD!H72+CCT!H72+CEPLAN!H72+CAV!H72+CEO!H72+CEAVI!H72+CESFI!H72+CERES!H72</f>
        <v>115</v>
      </c>
      <c r="I72" s="40">
        <f>SUM((CEPO!L72-CEPO!M72)+('CDH e PROAD'!L72-'CDH e PROAD'!M72)+(SEMS!L72-SEMS!M72)+(CAD!L72-CAD!M72)+(PROEX!L72-PROEX!M72)+(ESAG!H72-ESAG!I72)+(CEART!H72-CEART!I72)+(FAED!H72-FAED!I72)+(CEFID!H72-CEFID!I72)+(CEAD!H72-CEAD!I72)+(CCT!H72-CCT!I72)+(CEPLAN!H72-CEPLAN!I72)+(CAV!H72-CAV!I72)+(CEO!H72-CEO!I72)+(CEAVI!H72-CEAVI!I72)+(CESFI!H72-CESFI!I72)+(CERES!H72-CERES!I72))</f>
        <v>17</v>
      </c>
      <c r="J72" s="29">
        <f t="shared" si="3"/>
        <v>98</v>
      </c>
      <c r="K72" s="16">
        <f t="shared" si="4"/>
        <v>4893.25</v>
      </c>
      <c r="L72" s="17">
        <f t="shared" si="5"/>
        <v>723.34999999999991</v>
      </c>
    </row>
    <row r="73" spans="1:12" ht="36.75" customHeight="1">
      <c r="A73" s="239"/>
      <c r="B73" s="226"/>
      <c r="C73" s="53">
        <v>70</v>
      </c>
      <c r="D73" s="35" t="s">
        <v>91</v>
      </c>
      <c r="E73" s="47" t="s">
        <v>189</v>
      </c>
      <c r="F73" s="47" t="s">
        <v>237</v>
      </c>
      <c r="G73" s="74">
        <v>69.38</v>
      </c>
      <c r="H73" s="77">
        <f>CEPO!L73+'CDH e PROAD'!L73+SEMS!L73+CAD!L73+PROEX!L73+ESAG!H73+CEART!H73+FAED!H73+CEFID!H73+CEAD!H73+CCT!H73+CEPLAN!H73+CAV!H73+CEO!H73+CEAVI!H73+CESFI!H73+CERES!H73</f>
        <v>54</v>
      </c>
      <c r="I73" s="40">
        <f>SUM((CEPO!L73-CEPO!M73)+('CDH e PROAD'!L73-'CDH e PROAD'!M73)+(SEMS!L73-SEMS!M73)+(CAD!L73-CAD!M73)+(PROEX!L73-PROEX!M73)+(ESAG!H73-ESAG!I73)+(CEART!H73-CEART!I73)+(FAED!H73-FAED!I73)+(CEFID!H73-CEFID!I73)+(CEAD!H73-CEAD!I73)+(CCT!H73-CCT!I73)+(CEPLAN!H73-CEPLAN!I73)+(CAV!H73-CAV!I73)+(CEO!H73-CEO!I73)+(CEAVI!H73-CEAVI!I73)+(CESFI!H73-CESFI!I73)+(CERES!H73-CERES!I73))</f>
        <v>36</v>
      </c>
      <c r="J73" s="29">
        <f t="shared" si="3"/>
        <v>18</v>
      </c>
      <c r="K73" s="16">
        <f t="shared" si="4"/>
        <v>3746.5199999999995</v>
      </c>
      <c r="L73" s="17">
        <f t="shared" si="5"/>
        <v>2497.6799999999998</v>
      </c>
    </row>
    <row r="74" spans="1:12" ht="36.75" customHeight="1">
      <c r="A74" s="239"/>
      <c r="B74" s="227"/>
      <c r="C74" s="53">
        <v>71</v>
      </c>
      <c r="D74" s="35" t="s">
        <v>92</v>
      </c>
      <c r="E74" s="47" t="s">
        <v>190</v>
      </c>
      <c r="F74" s="47" t="s">
        <v>237</v>
      </c>
      <c r="G74" s="74">
        <v>61.85</v>
      </c>
      <c r="H74" s="77">
        <f>CEPO!L74+'CDH e PROAD'!L74+SEMS!L74+CAD!L74+PROEX!L74+ESAG!H74+CEART!H74+FAED!H74+CEFID!H74+CEAD!H74+CCT!H74+CEPLAN!H74+CAV!H74+CEO!H74+CEAVI!H74+CESFI!H74+CERES!H74</f>
        <v>15</v>
      </c>
      <c r="I74" s="40">
        <f>SUM((CEPO!L74-CEPO!M74)+('CDH e PROAD'!L74-'CDH e PROAD'!M74)+(SEMS!L74-SEMS!M74)+(CAD!L74-CAD!M74)+(PROEX!L74-PROEX!M74)+(ESAG!H74-ESAG!I74)+(CEART!H74-CEART!I74)+(FAED!H74-FAED!I74)+(CEFID!H74-CEFID!I74)+(CEAD!H74-CEAD!I74)+(CCT!H74-CCT!I74)+(CEPLAN!H74-CEPLAN!I74)+(CAV!H74-CAV!I74)+(CEO!H74-CEO!I74)+(CEAVI!H74-CEAVI!I74)+(CESFI!H74-CESFI!I74)+(CERES!H74-CERES!I74))</f>
        <v>15</v>
      </c>
      <c r="J74" s="29">
        <f t="shared" si="3"/>
        <v>0</v>
      </c>
      <c r="K74" s="16">
        <f t="shared" si="4"/>
        <v>927.75</v>
      </c>
      <c r="L74" s="17">
        <f t="shared" si="5"/>
        <v>927.75</v>
      </c>
    </row>
    <row r="75" spans="1:12" ht="36.75" customHeight="1">
      <c r="A75" s="51">
        <v>21</v>
      </c>
      <c r="B75" s="55" t="s">
        <v>27</v>
      </c>
      <c r="C75" s="51">
        <v>72</v>
      </c>
      <c r="D75" s="64" t="s">
        <v>93</v>
      </c>
      <c r="E75" s="18" t="s">
        <v>191</v>
      </c>
      <c r="F75" s="18" t="s">
        <v>240</v>
      </c>
      <c r="G75" s="73">
        <v>34</v>
      </c>
      <c r="H75" s="77">
        <f>CEPO!L75+'CDH e PROAD'!L75+SEMS!L75+CAD!L75+PROEX!L75+ESAG!H75+CEART!H75+FAED!H75+CEFID!H75+CEAD!H75+CCT!H75+CEPLAN!H75+CAV!H75+CEO!H75+CEAVI!H75+CESFI!H75+CERES!H75</f>
        <v>14</v>
      </c>
      <c r="I75" s="40">
        <f>SUM((CEPO!L75-CEPO!M75)+('CDH e PROAD'!L75-'CDH e PROAD'!M75)+(SEMS!L75-SEMS!M75)+(CAD!L75-CAD!M75)+(PROEX!L75-PROEX!M75)+(ESAG!H75-ESAG!I75)+(CEART!H75-CEART!I75)+(FAED!H75-FAED!I75)+(CEFID!H75-CEFID!I75)+(CEAD!H75-CEAD!I75)+(CCT!H75-CCT!I75)+(CEPLAN!H75-CEPLAN!I75)+(CAV!H75-CAV!I75)+(CEO!H75-CEO!I75)+(CEAVI!H75-CEAVI!I75)+(CESFI!H75-CESFI!I75)+(CERES!H75-CERES!I75))</f>
        <v>0</v>
      </c>
      <c r="J75" s="29">
        <f t="shared" si="3"/>
        <v>14</v>
      </c>
      <c r="K75" s="16">
        <f t="shared" si="4"/>
        <v>476</v>
      </c>
      <c r="L75" s="17">
        <f t="shared" si="5"/>
        <v>0</v>
      </c>
    </row>
    <row r="76" spans="1:12" ht="36.75" customHeight="1">
      <c r="A76" s="239">
        <v>22</v>
      </c>
      <c r="B76" s="225" t="s">
        <v>33</v>
      </c>
      <c r="C76" s="53">
        <v>73</v>
      </c>
      <c r="D76" s="35" t="s">
        <v>94</v>
      </c>
      <c r="E76" s="47" t="s">
        <v>192</v>
      </c>
      <c r="F76" s="47" t="s">
        <v>237</v>
      </c>
      <c r="G76" s="74">
        <v>29.45</v>
      </c>
      <c r="H76" s="77">
        <f>CEPO!L76+'CDH e PROAD'!L76+SEMS!L76+CAD!L76+PROEX!L76+ESAG!H76+CEART!H76+FAED!H76+CEFID!H76+CEAD!H76+CCT!H76+CEPLAN!H76+CAV!H76+CEO!H76+CEAVI!H76+CESFI!H76+CERES!H76</f>
        <v>22</v>
      </c>
      <c r="I76" s="40">
        <f>SUM((CEPO!L76-CEPO!M76)+('CDH e PROAD'!L76-'CDH e PROAD'!M76)+(SEMS!L76-SEMS!M76)+(CAD!L76-CAD!M76)+(PROEX!L76-PROEX!M76)+(ESAG!H76-ESAG!I76)+(CEART!H76-CEART!I76)+(FAED!H76-FAED!I76)+(CEFID!H76-CEFID!I76)+(CEAD!H76-CEAD!I76)+(CCT!H76-CCT!I76)+(CEPLAN!H76-CEPLAN!I76)+(CAV!H76-CAV!I76)+(CEO!H76-CEO!I76)+(CEAVI!H76-CEAVI!I76)+(CESFI!H76-CESFI!I76)+(CERES!H76-CERES!I76))</f>
        <v>16</v>
      </c>
      <c r="J76" s="29">
        <f t="shared" si="3"/>
        <v>6</v>
      </c>
      <c r="K76" s="16">
        <f t="shared" si="4"/>
        <v>647.9</v>
      </c>
      <c r="L76" s="17">
        <f t="shared" si="5"/>
        <v>471.2</v>
      </c>
    </row>
    <row r="77" spans="1:12" ht="36.75" customHeight="1">
      <c r="A77" s="239"/>
      <c r="B77" s="226"/>
      <c r="C77" s="53">
        <v>74</v>
      </c>
      <c r="D77" s="35" t="s">
        <v>95</v>
      </c>
      <c r="E77" s="47" t="s">
        <v>193</v>
      </c>
      <c r="F77" s="47" t="s">
        <v>237</v>
      </c>
      <c r="G77" s="74">
        <v>27.95</v>
      </c>
      <c r="H77" s="77">
        <f>CEPO!L77+'CDH e PROAD'!L77+SEMS!L77+CAD!L77+PROEX!L77+ESAG!H77+CEART!H77+FAED!H77+CEFID!H77+CEAD!H77+CCT!H77+CEPLAN!H77+CAV!H77+CEO!H77+CEAVI!H77+CESFI!H77+CERES!H77</f>
        <v>2</v>
      </c>
      <c r="I77" s="40">
        <f>SUM((CEPO!L77-CEPO!M77)+('CDH e PROAD'!L77-'CDH e PROAD'!M77)+(SEMS!L77-SEMS!M77)+(CAD!L77-CAD!M77)+(PROEX!L77-PROEX!M77)+(ESAG!H77-ESAG!I77)+(CEART!H77-CEART!I77)+(FAED!H77-FAED!I77)+(CEFID!H77-CEFID!I77)+(CEAD!H77-CEAD!I77)+(CCT!H77-CCT!I77)+(CEPLAN!H77-CEPLAN!I77)+(CAV!H77-CAV!I77)+(CEO!H77-CEO!I77)+(CEAVI!H77-CEAVI!I77)+(CESFI!H77-CESFI!I77)+(CERES!H77-CERES!I77))</f>
        <v>0</v>
      </c>
      <c r="J77" s="29">
        <f t="shared" si="3"/>
        <v>2</v>
      </c>
      <c r="K77" s="16">
        <f t="shared" si="4"/>
        <v>55.9</v>
      </c>
      <c r="L77" s="17">
        <f t="shared" si="5"/>
        <v>0</v>
      </c>
    </row>
    <row r="78" spans="1:12" ht="36.75" customHeight="1">
      <c r="A78" s="239"/>
      <c r="B78" s="226"/>
      <c r="C78" s="53">
        <v>75</v>
      </c>
      <c r="D78" s="35" t="s">
        <v>96</v>
      </c>
      <c r="E78" s="47" t="s">
        <v>194</v>
      </c>
      <c r="F78" s="47" t="s">
        <v>17</v>
      </c>
      <c r="G78" s="74">
        <v>41.45</v>
      </c>
      <c r="H78" s="77">
        <f>CEPO!L78+'CDH e PROAD'!L78+SEMS!L78+CAD!L78+PROEX!L78+ESAG!H78+CEART!H78+FAED!H78+CEFID!H78+CEAD!H78+CCT!H78+CEPLAN!H78+CAV!H78+CEO!H78+CEAVI!H78+CESFI!H78+CERES!H78</f>
        <v>34</v>
      </c>
      <c r="I78" s="40">
        <f>SUM((CEPO!L78-CEPO!M78)+('CDH e PROAD'!L78-'CDH e PROAD'!M78)+(SEMS!L78-SEMS!M78)+(CAD!L78-CAD!M78)+(PROEX!L78-PROEX!M78)+(ESAG!H78-ESAG!I78)+(CEART!H78-CEART!I78)+(FAED!H78-FAED!I78)+(CEFID!H78-CEFID!I78)+(CEAD!H78-CEAD!I78)+(CCT!H78-CCT!I78)+(CEPLAN!H78-CEPLAN!I78)+(CAV!H78-CAV!I78)+(CEO!H78-CEO!I78)+(CEAVI!H78-CEAVI!I78)+(CESFI!H78-CESFI!I78)+(CERES!H78-CERES!I78))</f>
        <v>16</v>
      </c>
      <c r="J78" s="29">
        <f t="shared" si="3"/>
        <v>18</v>
      </c>
      <c r="K78" s="16">
        <f t="shared" si="4"/>
        <v>1409.3000000000002</v>
      </c>
      <c r="L78" s="17">
        <f t="shared" si="5"/>
        <v>663.2</v>
      </c>
    </row>
    <row r="79" spans="1:12" ht="36.75" customHeight="1">
      <c r="A79" s="239"/>
      <c r="B79" s="227"/>
      <c r="C79" s="53">
        <v>76</v>
      </c>
      <c r="D79" s="35" t="s">
        <v>97</v>
      </c>
      <c r="E79" s="47" t="s">
        <v>195</v>
      </c>
      <c r="F79" s="47" t="s">
        <v>17</v>
      </c>
      <c r="G79" s="74">
        <v>93.95</v>
      </c>
      <c r="H79" s="77">
        <f>CEPO!L79+'CDH e PROAD'!L79+SEMS!L79+CAD!L79+PROEX!L79+ESAG!H79+CEART!H79+FAED!H79+CEFID!H79+CEAD!H79+CCT!H79+CEPLAN!H79+CAV!H79+CEO!H79+CEAVI!H79+CESFI!H79+CERES!H79</f>
        <v>22</v>
      </c>
      <c r="I79" s="40">
        <f>SUM((CEPO!L79-CEPO!M79)+('CDH e PROAD'!L79-'CDH e PROAD'!M79)+(SEMS!L79-SEMS!M79)+(CAD!L79-CAD!M79)+(PROEX!L79-PROEX!M79)+(ESAG!H79-ESAG!I79)+(CEART!H79-CEART!I79)+(FAED!H79-FAED!I79)+(CEFID!H79-CEFID!I79)+(CEAD!H79-CEAD!I79)+(CCT!H79-CCT!I79)+(CEPLAN!H79-CEPLAN!I79)+(CAV!H79-CAV!I79)+(CEO!H79-CEO!I79)+(CEAVI!H79-CEAVI!I79)+(CESFI!H79-CESFI!I79)+(CERES!H79-CERES!I79))</f>
        <v>1</v>
      </c>
      <c r="J79" s="29">
        <f t="shared" si="3"/>
        <v>21</v>
      </c>
      <c r="K79" s="16">
        <f t="shared" si="4"/>
        <v>2066.9</v>
      </c>
      <c r="L79" s="17">
        <f t="shared" si="5"/>
        <v>93.95</v>
      </c>
    </row>
    <row r="80" spans="1:12" ht="36.75" customHeight="1">
      <c r="A80" s="49">
        <v>23</v>
      </c>
      <c r="B80" s="56" t="s">
        <v>30</v>
      </c>
      <c r="C80" s="106">
        <v>77</v>
      </c>
      <c r="D80" s="107" t="s">
        <v>98</v>
      </c>
      <c r="E80" s="108" t="s">
        <v>196</v>
      </c>
      <c r="F80" s="108" t="s">
        <v>17</v>
      </c>
      <c r="G80" s="109">
        <v>13.27</v>
      </c>
      <c r="H80" s="77">
        <f>CEPO!L80+'CDH e PROAD'!L80+SEMS!L80+CAD!L80+PROEX!L80+ESAG!H80+CEART!H80+FAED!H80+CEFID!H80+CEAD!H80+CCT!H80+CEPLAN!H80+CAV!H80+CEO!H80+CEAVI!H80+CESFI!H80+CERES!H80</f>
        <v>113</v>
      </c>
      <c r="I80" s="40">
        <f>SUM((CEPO!L80-CEPO!M80)+('CDH e PROAD'!L80-'CDH e PROAD'!M80)+(SEMS!L80-SEMS!M80)+(CAD!L80-CAD!M80)+(PROEX!L80-PROEX!M80)+(ESAG!H80-ESAG!I80)+(CEART!H80-CEART!I80)+(FAED!H80-FAED!I80)+(CEFID!H80-CEFID!I80)+(CEAD!H80-CEAD!I80)+(CCT!H80-CCT!I80)+(CEPLAN!H80-CEPLAN!I80)+(CAV!H80-CAV!I80)+(CEO!H80-CEO!I80)+(CEAVI!H80-CEAVI!I80)+(CESFI!H80-CESFI!I80)+(CERES!H80-CERES!I80))</f>
        <v>77</v>
      </c>
      <c r="J80" s="29">
        <f t="shared" si="3"/>
        <v>36</v>
      </c>
      <c r="K80" s="16">
        <f t="shared" si="4"/>
        <v>1499.51</v>
      </c>
      <c r="L80" s="17">
        <f t="shared" si="5"/>
        <v>1021.79</v>
      </c>
    </row>
    <row r="81" spans="1:12" ht="36.75" customHeight="1">
      <c r="A81" s="50">
        <v>24</v>
      </c>
      <c r="B81" s="59" t="s">
        <v>34</v>
      </c>
      <c r="C81" s="53">
        <v>78</v>
      </c>
      <c r="D81" s="35" t="s">
        <v>99</v>
      </c>
      <c r="E81" s="47" t="s">
        <v>197</v>
      </c>
      <c r="F81" s="47" t="s">
        <v>17</v>
      </c>
      <c r="G81" s="74">
        <v>127.8</v>
      </c>
      <c r="H81" s="77">
        <f>CEPO!L81+'CDH e PROAD'!L81+SEMS!L81+CAD!L81+PROEX!L81+ESAG!H81+CEART!H81+FAED!H81+CEFID!H81+CEAD!H81+CCT!H81+CEPLAN!H81+CAV!H81+CEO!H81+CEAVI!H81+CESFI!H81+CERES!H81</f>
        <v>202</v>
      </c>
      <c r="I81" s="40">
        <f>SUM((CEPO!L81-CEPO!M81)+('CDH e PROAD'!L81-'CDH e PROAD'!M81)+(SEMS!L81-SEMS!M81)+(CAD!L81-CAD!M81)+(PROEX!L81-PROEX!M81)+(ESAG!H81-ESAG!I81)+(CEART!H81-CEART!I81)+(FAED!H81-FAED!I81)+(CEFID!H81-CEFID!I81)+(CEAD!H81-CEAD!I81)+(CCT!H81-CCT!I81)+(CEPLAN!H81-CEPLAN!I81)+(CAV!H81-CAV!I81)+(CEO!H81-CEO!I81)+(CEAVI!H81-CEAVI!I81)+(CESFI!H81-CESFI!I81)+(CERES!H81-CERES!I81))</f>
        <v>128</v>
      </c>
      <c r="J81" s="29">
        <f t="shared" si="3"/>
        <v>74</v>
      </c>
      <c r="K81" s="16">
        <f t="shared" si="4"/>
        <v>25815.599999999999</v>
      </c>
      <c r="L81" s="17">
        <f t="shared" si="5"/>
        <v>16358.4</v>
      </c>
    </row>
    <row r="82" spans="1:12" ht="36.75" customHeight="1">
      <c r="A82" s="49">
        <v>25</v>
      </c>
      <c r="B82" s="56" t="s">
        <v>35</v>
      </c>
      <c r="C82" s="54">
        <v>79</v>
      </c>
      <c r="D82" s="61" t="s">
        <v>100</v>
      </c>
      <c r="E82" s="46" t="s">
        <v>198</v>
      </c>
      <c r="F82" s="46" t="s">
        <v>17</v>
      </c>
      <c r="G82" s="72">
        <v>117.73</v>
      </c>
      <c r="H82" s="77">
        <f>CEPO!L82+'CDH e PROAD'!L82+SEMS!L82+CAD!L82+PROEX!L82+ESAG!H82+CEART!H82+FAED!H82+CEFID!H82+CEAD!H82+CCT!H82+CEPLAN!H82+CAV!H82+CEO!H82+CEAVI!H82+CESFI!H82+CERES!H82</f>
        <v>53</v>
      </c>
      <c r="I82" s="40">
        <f>SUM((CEPO!L82-CEPO!M82)+('CDH e PROAD'!L82-'CDH e PROAD'!M82)+(SEMS!L82-SEMS!M82)+(CAD!L82-CAD!M82)+(PROEX!L82-PROEX!M82)+(ESAG!H82-ESAG!I82)+(CEART!H82-CEART!I82)+(FAED!H82-FAED!I82)+(CEFID!H82-CEFID!I82)+(CEAD!H82-CEAD!I82)+(CCT!H82-CCT!I82)+(CEPLAN!H82-CEPLAN!I82)+(CAV!H82-CAV!I82)+(CEO!H82-CEO!I82)+(CEAVI!H82-CEAVI!I82)+(CESFI!H82-CESFI!I82)+(CERES!H82-CERES!I82))</f>
        <v>10</v>
      </c>
      <c r="J82" s="29">
        <f t="shared" si="3"/>
        <v>43</v>
      </c>
      <c r="K82" s="16">
        <f t="shared" si="4"/>
        <v>6239.6900000000005</v>
      </c>
      <c r="L82" s="17">
        <f t="shared" si="5"/>
        <v>1177.3</v>
      </c>
    </row>
    <row r="83" spans="1:12" ht="36.75" customHeight="1">
      <c r="A83" s="244">
        <v>26</v>
      </c>
      <c r="B83" s="229" t="s">
        <v>27</v>
      </c>
      <c r="C83" s="51">
        <v>80</v>
      </c>
      <c r="D83" s="62" t="s">
        <v>101</v>
      </c>
      <c r="E83" s="18"/>
      <c r="F83" s="18" t="s">
        <v>17</v>
      </c>
      <c r="G83" s="73"/>
      <c r="H83" s="77">
        <f>CEPO!L83+'CDH e PROAD'!L83+SEMS!L83+CAD!L83+PROEX!L83+ESAG!H83+CEART!H83+FAED!H83+CEFID!H83+CEAD!H83+CCT!H83+CEPLAN!H83+CAV!H83+CEO!H83+CEAVI!H83+CESFI!H83+CERES!H83</f>
        <v>1</v>
      </c>
      <c r="I83" s="40">
        <f>SUM((CEPO!L83-CEPO!M83)+('CDH e PROAD'!L83-'CDH e PROAD'!M83)+(SEMS!L83-SEMS!M83)+(CAD!L83-CAD!M83)+(PROEX!L83-PROEX!M83)+(ESAG!H83-ESAG!I83)+(CEART!H83-CEART!I83)+(FAED!H83-FAED!I83)+(CEFID!H83-CEFID!I83)+(CEAD!H83-CEAD!I83)+(CCT!H83-CCT!I83)+(CEPLAN!H83-CEPLAN!I83)+(CAV!H83-CAV!I83)+(CEO!H83-CEO!I83)+(CEAVI!H83-CEAVI!I83)+(CESFI!H83-CESFI!I83)+(CERES!H83-CERES!I83))</f>
        <v>0</v>
      </c>
      <c r="J83" s="29">
        <f t="shared" si="3"/>
        <v>1</v>
      </c>
      <c r="K83" s="16">
        <f t="shared" si="4"/>
        <v>0</v>
      </c>
      <c r="L83" s="17">
        <f t="shared" si="5"/>
        <v>0</v>
      </c>
    </row>
    <row r="84" spans="1:12" ht="36.75" customHeight="1">
      <c r="A84" s="245"/>
      <c r="B84" s="230"/>
      <c r="C84" s="51">
        <v>81</v>
      </c>
      <c r="D84" s="62" t="s">
        <v>102</v>
      </c>
      <c r="E84" s="18"/>
      <c r="F84" s="18" t="s">
        <v>17</v>
      </c>
      <c r="G84" s="73"/>
      <c r="H84" s="77">
        <f>CEPO!L84+'CDH e PROAD'!L84+SEMS!L84+CAD!L84+PROEX!L84+ESAG!H84+CEART!H84+FAED!H84+CEFID!H84+CEAD!H84+CCT!H84+CEPLAN!H84+CAV!H84+CEO!H84+CEAVI!H84+CESFI!H84+CERES!H84</f>
        <v>1</v>
      </c>
      <c r="I84" s="40">
        <f>SUM((CEPO!L84-CEPO!M84)+('CDH e PROAD'!L84-'CDH e PROAD'!M84)+(SEMS!L84-SEMS!M84)+(CAD!L84-CAD!M84)+(PROEX!L84-PROEX!M84)+(ESAG!H84-ESAG!I84)+(CEART!H84-CEART!I84)+(FAED!H84-FAED!I84)+(CEFID!H84-CEFID!I84)+(CEAD!H84-CEAD!I84)+(CCT!H84-CCT!I84)+(CEPLAN!H84-CEPLAN!I84)+(CAV!H84-CAV!I84)+(CEO!H84-CEO!I84)+(CEAVI!H84-CEAVI!I84)+(CESFI!H84-CESFI!I84)+(CERES!H84-CERES!I84))</f>
        <v>0</v>
      </c>
      <c r="J84" s="29">
        <f t="shared" si="3"/>
        <v>1</v>
      </c>
      <c r="K84" s="16">
        <f t="shared" si="4"/>
        <v>0</v>
      </c>
      <c r="L84" s="17">
        <f t="shared" si="5"/>
        <v>0</v>
      </c>
    </row>
    <row r="85" spans="1:12" ht="36.75" customHeight="1">
      <c r="A85" s="246">
        <v>27</v>
      </c>
      <c r="B85" s="229" t="s">
        <v>27</v>
      </c>
      <c r="C85" s="51">
        <v>82</v>
      </c>
      <c r="D85" s="62" t="s">
        <v>103</v>
      </c>
      <c r="E85" s="18"/>
      <c r="F85" s="18" t="s">
        <v>241</v>
      </c>
      <c r="G85" s="73"/>
      <c r="H85" s="77">
        <f>CEPO!L85+'CDH e PROAD'!L85+SEMS!L85+CAD!L85+PROEX!L85+ESAG!H85+CEART!H85+FAED!H85+CEFID!H85+CEAD!H85+CCT!H85+CEPLAN!H85+CAV!H85+CEO!H85+CEAVI!H85+CESFI!H85+CERES!H85</f>
        <v>51</v>
      </c>
      <c r="I85" s="40">
        <f>SUM((CEPO!L85-CEPO!M85)+('CDH e PROAD'!L85-'CDH e PROAD'!M85)+(SEMS!L85-SEMS!M85)+(CAD!L85-CAD!M85)+(PROEX!L85-PROEX!M85)+(ESAG!H85-ESAG!I85)+(CEART!H85-CEART!I85)+(FAED!H85-FAED!I85)+(CEFID!H85-CEFID!I85)+(CEAD!H85-CEAD!I85)+(CCT!H85-CCT!I85)+(CEPLAN!H85-CEPLAN!I85)+(CAV!H85-CAV!I85)+(CEO!H85-CEO!I85)+(CEAVI!H85-CEAVI!I85)+(CESFI!H85-CESFI!I85)+(CERES!H85-CERES!I85))</f>
        <v>0</v>
      </c>
      <c r="J85" s="29">
        <f t="shared" si="3"/>
        <v>51</v>
      </c>
      <c r="K85" s="16">
        <f t="shared" si="4"/>
        <v>0</v>
      </c>
      <c r="L85" s="17">
        <f t="shared" si="5"/>
        <v>0</v>
      </c>
    </row>
    <row r="86" spans="1:12" ht="36.75" customHeight="1">
      <c r="A86" s="246"/>
      <c r="B86" s="230"/>
      <c r="C86" s="51">
        <v>83</v>
      </c>
      <c r="D86" s="62" t="s">
        <v>103</v>
      </c>
      <c r="E86" s="18"/>
      <c r="F86" s="18" t="s">
        <v>241</v>
      </c>
      <c r="G86" s="73"/>
      <c r="H86" s="77">
        <f>CEPO!L86+'CDH e PROAD'!L86+SEMS!L86+CAD!L86+PROEX!L86+ESAG!H86+CEART!H86+FAED!H86+CEFID!H86+CEAD!H86+CCT!H86+CEPLAN!H86+CAV!H86+CEO!H86+CEAVI!H86+CESFI!H86+CERES!H86</f>
        <v>31</v>
      </c>
      <c r="I86" s="40">
        <f>SUM((CEPO!L86-CEPO!M86)+('CDH e PROAD'!L86-'CDH e PROAD'!M86)+(SEMS!L86-SEMS!M86)+(CAD!L86-CAD!M86)+(PROEX!L86-PROEX!M86)+(ESAG!H86-ESAG!I86)+(CEART!H86-CEART!I86)+(FAED!H86-FAED!I86)+(CEFID!H86-CEFID!I86)+(CEAD!H86-CEAD!I86)+(CCT!H86-CCT!I86)+(CEPLAN!H86-CEPLAN!I86)+(CAV!H86-CAV!I86)+(CEO!H86-CEO!I86)+(CEAVI!H86-CEAVI!I86)+(CESFI!H86-CESFI!I86)+(CERES!H86-CERES!I86))</f>
        <v>0</v>
      </c>
      <c r="J86" s="29">
        <f t="shared" si="3"/>
        <v>31</v>
      </c>
      <c r="K86" s="16">
        <f t="shared" si="4"/>
        <v>0</v>
      </c>
      <c r="L86" s="17">
        <f t="shared" si="5"/>
        <v>0</v>
      </c>
    </row>
    <row r="87" spans="1:12" ht="36.75" customHeight="1">
      <c r="A87" s="239">
        <v>28</v>
      </c>
      <c r="B87" s="225" t="s">
        <v>33</v>
      </c>
      <c r="C87" s="53">
        <v>84</v>
      </c>
      <c r="D87" s="35" t="s">
        <v>104</v>
      </c>
      <c r="E87" s="47" t="s">
        <v>199</v>
      </c>
      <c r="F87" s="47" t="s">
        <v>17</v>
      </c>
      <c r="G87" s="74">
        <v>19.21</v>
      </c>
      <c r="H87" s="77">
        <f>CEPO!L87+'CDH e PROAD'!L87+SEMS!L87+CAD!L87+PROEX!L87+ESAG!H87+CEART!H87+FAED!H87+CEFID!H87+CEAD!H87+CCT!H87+CEPLAN!H87+CAV!H87+CEO!H87+CEAVI!H87+CESFI!H87+CERES!H87</f>
        <v>36</v>
      </c>
      <c r="I87" s="40">
        <f>SUM((CEPO!L87-CEPO!M87)+('CDH e PROAD'!L87-'CDH e PROAD'!M87)+(SEMS!L87-SEMS!M87)+(CAD!L87-CAD!M87)+(PROEX!L87-PROEX!M87)+(ESAG!H87-ESAG!I87)+(CEART!H87-CEART!I87)+(FAED!H87-FAED!I87)+(CEFID!H87-CEFID!I87)+(CEAD!H87-CEAD!I87)+(CCT!H87-CCT!I87)+(CEPLAN!H87-CEPLAN!I87)+(CAV!H87-CAV!I87)+(CEO!H87-CEO!I87)+(CEAVI!H87-CEAVI!I87)+(CESFI!H87-CESFI!I87)+(CERES!H87-CERES!I87))</f>
        <v>27</v>
      </c>
      <c r="J87" s="29">
        <f t="shared" si="3"/>
        <v>9</v>
      </c>
      <c r="K87" s="16">
        <f t="shared" si="4"/>
        <v>691.56000000000006</v>
      </c>
      <c r="L87" s="17">
        <f t="shared" si="5"/>
        <v>518.67000000000007</v>
      </c>
    </row>
    <row r="88" spans="1:12" ht="36.75" customHeight="1">
      <c r="A88" s="239"/>
      <c r="B88" s="227"/>
      <c r="C88" s="53">
        <v>85</v>
      </c>
      <c r="D88" s="35" t="s">
        <v>105</v>
      </c>
      <c r="E88" s="47" t="s">
        <v>200</v>
      </c>
      <c r="F88" s="47" t="s">
        <v>17</v>
      </c>
      <c r="G88" s="74">
        <v>19.09</v>
      </c>
      <c r="H88" s="77">
        <f>CEPO!L88+'CDH e PROAD'!L88+SEMS!L88+CAD!L88+PROEX!L88+ESAG!H88+CEART!H88+FAED!H88+CEFID!H88+CEAD!H88+CCT!H88+CEPLAN!H88+CAV!H88+CEO!H88+CEAVI!H88+CESFI!H88+CERES!H88</f>
        <v>146</v>
      </c>
      <c r="I88" s="40">
        <f>SUM((CEPO!L88-CEPO!M88)+('CDH e PROAD'!L88-'CDH e PROAD'!M88)+(SEMS!L88-SEMS!M88)+(CAD!L88-CAD!M88)+(PROEX!L88-PROEX!M88)+(ESAG!H88-ESAG!I88)+(CEART!H88-CEART!I88)+(FAED!H88-FAED!I88)+(CEFID!H88-CEFID!I88)+(CEAD!H88-CEAD!I88)+(CCT!H88-CCT!I88)+(CEPLAN!H88-CEPLAN!I88)+(CAV!H88-CAV!I88)+(CEO!H88-CEO!I88)+(CEAVI!H88-CEAVI!I88)+(CESFI!H88-CESFI!I88)+(CERES!H88-CERES!I88))</f>
        <v>88</v>
      </c>
      <c r="J88" s="29">
        <f t="shared" si="3"/>
        <v>58</v>
      </c>
      <c r="K88" s="16">
        <f t="shared" si="4"/>
        <v>2787.14</v>
      </c>
      <c r="L88" s="17">
        <f t="shared" si="5"/>
        <v>1679.92</v>
      </c>
    </row>
    <row r="89" spans="1:12" ht="36.75" customHeight="1">
      <c r="A89" s="237">
        <v>29</v>
      </c>
      <c r="B89" s="223" t="s">
        <v>36</v>
      </c>
      <c r="C89" s="54">
        <v>86</v>
      </c>
      <c r="D89" s="61" t="s">
        <v>106</v>
      </c>
      <c r="E89" s="46" t="s">
        <v>201</v>
      </c>
      <c r="F89" s="46" t="s">
        <v>17</v>
      </c>
      <c r="G89" s="72">
        <v>91.63</v>
      </c>
      <c r="H89" s="77">
        <f>CEPO!L89+'CDH e PROAD'!L89+SEMS!L89+CAD!L89+PROEX!L89+ESAG!H89+CEART!H89+FAED!H89+CEFID!H89+CEAD!H89+CCT!H89+CEPLAN!H89+CAV!H89+CEO!H89+CEAVI!H89+CESFI!H89+CERES!H89</f>
        <v>18</v>
      </c>
      <c r="I89" s="40">
        <f>SUM((CEPO!L89-CEPO!M89)+('CDH e PROAD'!L89-'CDH e PROAD'!M89)+(SEMS!L89-SEMS!M89)+(CAD!L89-CAD!M89)+(PROEX!L89-PROEX!M89)+(ESAG!H89-ESAG!I89)+(CEART!H89-CEART!I89)+(FAED!H89-FAED!I89)+(CEFID!H89-CEFID!I89)+(CEAD!H89-CEAD!I89)+(CCT!H89-CCT!I89)+(CEPLAN!H89-CEPLAN!I89)+(CAV!H89-CAV!I89)+(CEO!H89-CEO!I89)+(CEAVI!H89-CEAVI!I89)+(CESFI!H89-CESFI!I89)+(CERES!H89-CERES!I89))</f>
        <v>2</v>
      </c>
      <c r="J89" s="29">
        <f t="shared" si="3"/>
        <v>16</v>
      </c>
      <c r="K89" s="16">
        <f t="shared" si="4"/>
        <v>1649.34</v>
      </c>
      <c r="L89" s="17">
        <f t="shared" si="5"/>
        <v>183.26</v>
      </c>
    </row>
    <row r="90" spans="1:12" ht="36.75" customHeight="1">
      <c r="A90" s="237"/>
      <c r="B90" s="224"/>
      <c r="C90" s="54">
        <v>87</v>
      </c>
      <c r="D90" s="61" t="s">
        <v>107</v>
      </c>
      <c r="E90" s="46" t="s">
        <v>202</v>
      </c>
      <c r="F90" s="46" t="s">
        <v>17</v>
      </c>
      <c r="G90" s="72">
        <v>107.61</v>
      </c>
      <c r="H90" s="77">
        <f>CEPO!L90+'CDH e PROAD'!L90+SEMS!L90+CAD!L90+PROEX!L90+ESAG!H90+CEART!H90+FAED!H90+CEFID!H90+CEAD!H90+CCT!H90+CEPLAN!H90+CAV!H90+CEO!H90+CEAVI!H90+CESFI!H90+CERES!H90</f>
        <v>23</v>
      </c>
      <c r="I90" s="40">
        <f>SUM((CEPO!L90-CEPO!M90)+('CDH e PROAD'!L90-'CDH e PROAD'!M90)+(SEMS!L90-SEMS!M90)+(CAD!L90-CAD!M90)+(PROEX!L90-PROEX!M90)+(ESAG!H90-ESAG!I90)+(CEART!H90-CEART!I90)+(FAED!H90-FAED!I90)+(CEFID!H90-CEFID!I90)+(CEAD!H90-CEAD!I90)+(CCT!H90-CCT!I90)+(CEPLAN!H90-CEPLAN!I90)+(CAV!H90-CAV!I90)+(CEO!H90-CEO!I90)+(CEAVI!H90-CEAVI!I90)+(CESFI!H90-CESFI!I90)+(CERES!H90-CERES!I90))</f>
        <v>2</v>
      </c>
      <c r="J90" s="29">
        <f t="shared" si="3"/>
        <v>21</v>
      </c>
      <c r="K90" s="16">
        <f t="shared" si="4"/>
        <v>2475.0300000000002</v>
      </c>
      <c r="L90" s="17">
        <f t="shared" si="5"/>
        <v>215.22</v>
      </c>
    </row>
    <row r="91" spans="1:12" ht="36.75" customHeight="1">
      <c r="A91" s="239">
        <v>30</v>
      </c>
      <c r="B91" s="225" t="s">
        <v>33</v>
      </c>
      <c r="C91" s="53">
        <v>88</v>
      </c>
      <c r="D91" s="35" t="s">
        <v>108</v>
      </c>
      <c r="E91" s="47" t="s">
        <v>203</v>
      </c>
      <c r="F91" s="47" t="s">
        <v>17</v>
      </c>
      <c r="G91" s="74">
        <v>83.17</v>
      </c>
      <c r="H91" s="77">
        <f>CEPO!L91+'CDH e PROAD'!L91+SEMS!L91+CAD!L91+PROEX!L91+ESAG!H91+CEART!H91+FAED!H91+CEFID!H91+CEAD!H91+CCT!H91+CEPLAN!H91+CAV!H91+CEO!H91+CEAVI!H91+CESFI!H91+CERES!H91</f>
        <v>3</v>
      </c>
      <c r="I91" s="40">
        <f>SUM((CEPO!L91-CEPO!M91)+('CDH e PROAD'!L91-'CDH e PROAD'!M91)+(SEMS!L91-SEMS!M91)+(CAD!L91-CAD!M91)+(PROEX!L91-PROEX!M91)+(ESAG!H91-ESAG!I91)+(CEART!H91-CEART!I91)+(FAED!H91-FAED!I91)+(CEFID!H91-CEFID!I91)+(CEAD!H91-CEAD!I91)+(CCT!H91-CCT!I91)+(CEPLAN!H91-CEPLAN!I91)+(CAV!H91-CAV!I91)+(CEO!H91-CEO!I91)+(CEAVI!H91-CEAVI!I91)+(CESFI!H91-CESFI!I91)+(CERES!H91-CERES!I91))</f>
        <v>2</v>
      </c>
      <c r="J91" s="29">
        <f t="shared" ref="J91:J132" si="6">H91-I91</f>
        <v>1</v>
      </c>
      <c r="K91" s="16">
        <f t="shared" ref="K91:K132" si="7">H91*G91</f>
        <v>249.51</v>
      </c>
      <c r="L91" s="17">
        <f t="shared" ref="L91:L132" si="8">G91*I91</f>
        <v>166.34</v>
      </c>
    </row>
    <row r="92" spans="1:12" ht="36.75" customHeight="1">
      <c r="A92" s="239"/>
      <c r="B92" s="226"/>
      <c r="C92" s="53">
        <v>89</v>
      </c>
      <c r="D92" s="35" t="s">
        <v>109</v>
      </c>
      <c r="E92" s="47" t="s">
        <v>204</v>
      </c>
      <c r="F92" s="47" t="s">
        <v>17</v>
      </c>
      <c r="G92" s="74">
        <v>85.12</v>
      </c>
      <c r="H92" s="77">
        <f>CEPO!L92+'CDH e PROAD'!L92+SEMS!L92+CAD!L92+PROEX!L92+ESAG!H92+CEART!H92+FAED!H92+CEFID!H92+CEAD!H92+CCT!H92+CEPLAN!H92+CAV!H92+CEO!H92+CEAVI!H92+CESFI!H92+CERES!H92</f>
        <v>7</v>
      </c>
      <c r="I92" s="40">
        <f>SUM((CEPO!L92-CEPO!M92)+('CDH e PROAD'!L92-'CDH e PROAD'!M92)+(SEMS!L92-SEMS!M92)+(CAD!L92-CAD!M92)+(PROEX!L92-PROEX!M92)+(ESAG!H92-ESAG!I92)+(CEART!H92-CEART!I92)+(FAED!H92-FAED!I92)+(CEFID!H92-CEFID!I92)+(CEAD!H92-CEAD!I92)+(CCT!H92-CCT!I92)+(CEPLAN!H92-CEPLAN!I92)+(CAV!H92-CAV!I92)+(CEO!H92-CEO!I92)+(CEAVI!H92-CEAVI!I92)+(CESFI!H92-CESFI!I92)+(CERES!H92-CERES!I92))</f>
        <v>6</v>
      </c>
      <c r="J92" s="29">
        <f t="shared" si="6"/>
        <v>1</v>
      </c>
      <c r="K92" s="16">
        <f t="shared" si="7"/>
        <v>595.84</v>
      </c>
      <c r="L92" s="17">
        <f t="shared" si="8"/>
        <v>510.72</v>
      </c>
    </row>
    <row r="93" spans="1:12" ht="36.75" customHeight="1">
      <c r="A93" s="239"/>
      <c r="B93" s="226"/>
      <c r="C93" s="53">
        <v>90</v>
      </c>
      <c r="D93" s="35" t="s">
        <v>110</v>
      </c>
      <c r="E93" s="47" t="s">
        <v>205</v>
      </c>
      <c r="F93" s="47" t="s">
        <v>17</v>
      </c>
      <c r="G93" s="74">
        <v>195.4</v>
      </c>
      <c r="H93" s="77">
        <f>CEPO!L93+'CDH e PROAD'!L93+SEMS!L93+CAD!L93+PROEX!L93+ESAG!H93+CEART!H93+FAED!H93+CEFID!H93+CEAD!H93+CCT!H93+CEPLAN!H93+CAV!H93+CEO!H93+CEAVI!H93+CESFI!H93+CERES!H93</f>
        <v>15</v>
      </c>
      <c r="I93" s="40">
        <f>SUM((CEPO!L93-CEPO!M93)+('CDH e PROAD'!L93-'CDH e PROAD'!M93)+(SEMS!L93-SEMS!M93)+(CAD!L93-CAD!M93)+(PROEX!L93-PROEX!M93)+(ESAG!H93-ESAG!I93)+(CEART!H93-CEART!I93)+(FAED!H93-FAED!I93)+(CEFID!H93-CEFID!I93)+(CEAD!H93-CEAD!I93)+(CCT!H93-CCT!I93)+(CEPLAN!H93-CEPLAN!I93)+(CAV!H93-CAV!I93)+(CEO!H93-CEO!I93)+(CEAVI!H93-CEAVI!I93)+(CESFI!H93-CESFI!I93)+(CERES!H93-CERES!I93))</f>
        <v>9</v>
      </c>
      <c r="J93" s="29">
        <f t="shared" si="6"/>
        <v>6</v>
      </c>
      <c r="K93" s="16">
        <f t="shared" si="7"/>
        <v>2931</v>
      </c>
      <c r="L93" s="17">
        <f t="shared" si="8"/>
        <v>1758.6000000000001</v>
      </c>
    </row>
    <row r="94" spans="1:12" ht="36.75" customHeight="1">
      <c r="A94" s="239"/>
      <c r="B94" s="227"/>
      <c r="C94" s="53">
        <v>91</v>
      </c>
      <c r="D94" s="35" t="s">
        <v>111</v>
      </c>
      <c r="E94" s="47" t="s">
        <v>206</v>
      </c>
      <c r="F94" s="47" t="s">
        <v>242</v>
      </c>
      <c r="G94" s="74">
        <v>152.54</v>
      </c>
      <c r="H94" s="77">
        <f>CEPO!L94+'CDH e PROAD'!L94+SEMS!L94+CAD!L94+PROEX!L94+ESAG!H94+CEART!H94+FAED!H94+CEFID!H94+CEAD!H94+CCT!H94+CEPLAN!H94+CAV!H94+CEO!H94+CEAVI!H94+CESFI!H94+CERES!H94</f>
        <v>12</v>
      </c>
      <c r="I94" s="40">
        <f>SUM((CEPO!L94-CEPO!M94)+('CDH e PROAD'!L94-'CDH e PROAD'!M94)+(SEMS!L94-SEMS!M94)+(CAD!L94-CAD!M94)+(PROEX!L94-PROEX!M94)+(ESAG!H94-ESAG!I94)+(CEART!H94-CEART!I94)+(FAED!H94-FAED!I94)+(CEFID!H94-CEFID!I94)+(CEAD!H94-CEAD!I94)+(CCT!H94-CCT!I94)+(CEPLAN!H94-CEPLAN!I94)+(CAV!H94-CAV!I94)+(CEO!H94-CEO!I94)+(CEAVI!H94-CEAVI!I94)+(CESFI!H94-CESFI!I94)+(CERES!H94-CERES!I94))</f>
        <v>5</v>
      </c>
      <c r="J94" s="29">
        <f t="shared" si="6"/>
        <v>7</v>
      </c>
      <c r="K94" s="16">
        <f t="shared" si="7"/>
        <v>1830.48</v>
      </c>
      <c r="L94" s="17">
        <f t="shared" si="8"/>
        <v>762.69999999999993</v>
      </c>
    </row>
    <row r="95" spans="1:12" ht="36.75" customHeight="1">
      <c r="A95" s="49">
        <v>31</v>
      </c>
      <c r="B95" s="56" t="s">
        <v>33</v>
      </c>
      <c r="C95" s="54">
        <v>92</v>
      </c>
      <c r="D95" s="61" t="s">
        <v>112</v>
      </c>
      <c r="E95" s="46" t="s">
        <v>207</v>
      </c>
      <c r="F95" s="46" t="s">
        <v>17</v>
      </c>
      <c r="G95" s="72">
        <v>27.01</v>
      </c>
      <c r="H95" s="77">
        <f>CEPO!L95+'CDH e PROAD'!L95+SEMS!L95+CAD!L95+PROEX!L95+ESAG!H95+CEART!H95+FAED!H95+CEFID!H95+CEAD!H95+CCT!H95+CEPLAN!H95+CAV!H95+CEO!H95+CEAVI!H95+CESFI!H95+CERES!H95</f>
        <v>109</v>
      </c>
      <c r="I95" s="40">
        <f>SUM((CEPO!L95-CEPO!M95)+('CDH e PROAD'!L95-'CDH e PROAD'!M95)+(SEMS!L95-SEMS!M95)+(CAD!L95-CAD!M95)+(PROEX!L95-PROEX!M95)+(ESAG!H95-ESAG!I95)+(CEART!H95-CEART!I95)+(FAED!H95-FAED!I95)+(CEFID!H95-CEFID!I95)+(CEAD!H95-CEAD!I95)+(CCT!H95-CCT!I95)+(CEPLAN!H95-CEPLAN!I95)+(CAV!H95-CAV!I95)+(CEO!H95-CEO!I95)+(CEAVI!H95-CEAVI!I95)+(CESFI!H95-CESFI!I95)+(CERES!H95-CERES!I95))</f>
        <v>64</v>
      </c>
      <c r="J95" s="29">
        <f t="shared" si="6"/>
        <v>45</v>
      </c>
      <c r="K95" s="16">
        <f t="shared" si="7"/>
        <v>2944.09</v>
      </c>
      <c r="L95" s="17">
        <f t="shared" si="8"/>
        <v>1728.64</v>
      </c>
    </row>
    <row r="96" spans="1:12" ht="36.75" customHeight="1">
      <c r="A96" s="50">
        <v>32</v>
      </c>
      <c r="B96" s="59" t="s">
        <v>36</v>
      </c>
      <c r="C96" s="53">
        <v>93</v>
      </c>
      <c r="D96" s="35" t="s">
        <v>113</v>
      </c>
      <c r="E96" s="47" t="s">
        <v>208</v>
      </c>
      <c r="F96" s="47" t="s">
        <v>17</v>
      </c>
      <c r="G96" s="74">
        <v>360.9</v>
      </c>
      <c r="H96" s="77">
        <f>CEPO!L96+'CDH e PROAD'!L96+SEMS!L96+CAD!L96+PROEX!L96+ESAG!H96+CEART!H96+FAED!H96+CEFID!H96+CEAD!H96+CCT!H96+CEPLAN!H96+CAV!H96+CEO!H96+CEAVI!H96+CESFI!H96+CERES!H96</f>
        <v>22</v>
      </c>
      <c r="I96" s="40">
        <f>SUM((CEPO!L96-CEPO!M96)+('CDH e PROAD'!L96-'CDH e PROAD'!M96)+(SEMS!L96-SEMS!M96)+(CAD!L96-CAD!M96)+(PROEX!L96-PROEX!M96)+(ESAG!H96-ESAG!I96)+(CEART!H96-CEART!I96)+(FAED!H96-FAED!I96)+(CEFID!H96-CEFID!I96)+(CEAD!H96-CEAD!I96)+(CCT!H96-CCT!I96)+(CEPLAN!H96-CEPLAN!I96)+(CAV!H96-CAV!I96)+(CEO!H96-CEO!I96)+(CEAVI!H96-CEAVI!I96)+(CESFI!H96-CESFI!I96)+(CERES!H96-CERES!I96))</f>
        <v>6</v>
      </c>
      <c r="J96" s="29">
        <f t="shared" si="6"/>
        <v>16</v>
      </c>
      <c r="K96" s="16">
        <f t="shared" si="7"/>
        <v>7939.7999999999993</v>
      </c>
      <c r="L96" s="17">
        <f t="shared" si="8"/>
        <v>2165.3999999999996</v>
      </c>
    </row>
    <row r="97" spans="1:12" ht="36.75" customHeight="1">
      <c r="A97" s="238">
        <v>33</v>
      </c>
      <c r="B97" s="231" t="s">
        <v>37</v>
      </c>
      <c r="C97" s="51">
        <v>94</v>
      </c>
      <c r="D97" s="62" t="s">
        <v>114</v>
      </c>
      <c r="E97" s="18"/>
      <c r="F97" s="18" t="s">
        <v>17</v>
      </c>
      <c r="G97" s="73"/>
      <c r="H97" s="77">
        <f>CEPO!L97+'CDH e PROAD'!L97+SEMS!L97+CAD!L97+PROEX!L97+ESAG!H97+CEART!H97+FAED!H97+CEFID!H97+CEAD!H97+CCT!H97+CEPLAN!H97+CAV!H97+CEO!H97+CEAVI!H97+CESFI!H97+CERES!H97</f>
        <v>14</v>
      </c>
      <c r="I97" s="40">
        <f>SUM((CEPO!L97-CEPO!M97)+('CDH e PROAD'!L97-'CDH e PROAD'!M97)+(SEMS!L97-SEMS!M97)+(CAD!L97-CAD!M97)+(PROEX!L97-PROEX!M97)+(ESAG!H97-ESAG!I97)+(CEART!H97-CEART!I97)+(FAED!H97-FAED!I97)+(CEFID!H97-CEFID!I97)+(CEAD!H97-CEAD!I97)+(CCT!H97-CCT!I97)+(CEPLAN!H97-CEPLAN!I97)+(CAV!H97-CAV!I97)+(CEO!H97-CEO!I97)+(CEAVI!H97-CEAVI!I97)+(CESFI!H97-CESFI!I97)+(CERES!H97-CERES!I97))</f>
        <v>0</v>
      </c>
      <c r="J97" s="29">
        <f t="shared" si="6"/>
        <v>14</v>
      </c>
      <c r="K97" s="16">
        <f t="shared" si="7"/>
        <v>0</v>
      </c>
      <c r="L97" s="17">
        <f t="shared" si="8"/>
        <v>0</v>
      </c>
    </row>
    <row r="98" spans="1:12" ht="36.75" customHeight="1">
      <c r="A98" s="238"/>
      <c r="B98" s="231"/>
      <c r="C98" s="51">
        <v>95</v>
      </c>
      <c r="D98" s="62" t="s">
        <v>115</v>
      </c>
      <c r="E98" s="18"/>
      <c r="F98" s="18" t="s">
        <v>243</v>
      </c>
      <c r="G98" s="73"/>
      <c r="H98" s="77">
        <f>CEPO!L98+'CDH e PROAD'!L98+SEMS!L98+CAD!L98+PROEX!L98+ESAG!H98+CEART!H98+FAED!H98+CEFID!H98+CEAD!H98+CCT!H98+CEPLAN!H98+CAV!H98+CEO!H98+CEAVI!H98+CESFI!H98+CERES!H98</f>
        <v>28</v>
      </c>
      <c r="I98" s="40">
        <f>SUM((CEPO!L98-CEPO!M98)+('CDH e PROAD'!L98-'CDH e PROAD'!M98)+(SEMS!L98-SEMS!M98)+(CAD!L98-CAD!M98)+(PROEX!L98-PROEX!M98)+(ESAG!H98-ESAG!I98)+(CEART!H98-CEART!I98)+(FAED!H98-FAED!I98)+(CEFID!H98-CEFID!I98)+(CEAD!H98-CEAD!I98)+(CCT!H98-CCT!I98)+(CEPLAN!H98-CEPLAN!I98)+(CAV!H98-CAV!I98)+(CEO!H98-CEO!I98)+(CEAVI!H98-CEAVI!I98)+(CESFI!H98-CESFI!I98)+(CERES!H98-CERES!I98))</f>
        <v>0</v>
      </c>
      <c r="J98" s="29">
        <f t="shared" si="6"/>
        <v>28</v>
      </c>
      <c r="K98" s="16">
        <f t="shared" si="7"/>
        <v>0</v>
      </c>
      <c r="L98" s="17">
        <f t="shared" si="8"/>
        <v>0</v>
      </c>
    </row>
    <row r="99" spans="1:12" ht="36.75" customHeight="1">
      <c r="A99" s="238"/>
      <c r="B99" s="231"/>
      <c r="C99" s="51">
        <v>96</v>
      </c>
      <c r="D99" s="62" t="s">
        <v>116</v>
      </c>
      <c r="E99" s="18"/>
      <c r="F99" s="18" t="s">
        <v>244</v>
      </c>
      <c r="G99" s="73"/>
      <c r="H99" s="77">
        <f>CEPO!L99+'CDH e PROAD'!L99+SEMS!L99+CAD!L99+PROEX!L99+ESAG!H99+CEART!H99+FAED!H99+CEFID!H99+CEAD!H99+CCT!H99+CEPLAN!H99+CAV!H99+CEO!H99+CEAVI!H99+CESFI!H99+CERES!H99</f>
        <v>96</v>
      </c>
      <c r="I99" s="40">
        <f>SUM((CEPO!L99-CEPO!M99)+('CDH e PROAD'!L99-'CDH e PROAD'!M99)+(SEMS!L99-SEMS!M99)+(CAD!L99-CAD!M99)+(PROEX!L99-PROEX!M99)+(ESAG!H99-ESAG!I99)+(CEART!H99-CEART!I99)+(FAED!H99-FAED!I99)+(CEFID!H99-CEFID!I99)+(CEAD!H99-CEAD!I99)+(CCT!H99-CCT!I99)+(CEPLAN!H99-CEPLAN!I99)+(CAV!H99-CAV!I99)+(CEO!H99-CEO!I99)+(CEAVI!H99-CEAVI!I99)+(CESFI!H99-CESFI!I99)+(CERES!H99-CERES!I99))</f>
        <v>0</v>
      </c>
      <c r="J99" s="29">
        <f t="shared" si="6"/>
        <v>96</v>
      </c>
      <c r="K99" s="16">
        <f t="shared" si="7"/>
        <v>0</v>
      </c>
      <c r="L99" s="17">
        <f t="shared" si="8"/>
        <v>0</v>
      </c>
    </row>
    <row r="100" spans="1:12" ht="36.75" customHeight="1">
      <c r="A100" s="238"/>
      <c r="B100" s="231"/>
      <c r="C100" s="51">
        <v>97</v>
      </c>
      <c r="D100" s="62" t="s">
        <v>117</v>
      </c>
      <c r="E100" s="18"/>
      <c r="F100" s="18" t="s">
        <v>17</v>
      </c>
      <c r="G100" s="73"/>
      <c r="H100" s="77">
        <f>CEPO!L100+'CDH e PROAD'!L100+SEMS!L100+CAD!L100+PROEX!L100+ESAG!H100+CEART!H100+FAED!H100+CEFID!H100+CEAD!H100+CCT!H100+CEPLAN!H100+CAV!H100+CEO!H100+CEAVI!H100+CESFI!H100+CERES!H100</f>
        <v>62</v>
      </c>
      <c r="I100" s="40">
        <f>SUM((CEPO!L100-CEPO!M100)+('CDH e PROAD'!L100-'CDH e PROAD'!M100)+(SEMS!L100-SEMS!M100)+(CAD!L100-CAD!M100)+(PROEX!L100-PROEX!M100)+(ESAG!H100-ESAG!I100)+(CEART!H100-CEART!I100)+(FAED!H100-FAED!I100)+(CEFID!H100-CEFID!I100)+(CEAD!H100-CEAD!I100)+(CCT!H100-CCT!I100)+(CEPLAN!H100-CEPLAN!I100)+(CAV!H100-CAV!I100)+(CEO!H100-CEO!I100)+(CEAVI!H100-CEAVI!I100)+(CESFI!H100-CESFI!I100)+(CERES!H100-CERES!I100))</f>
        <v>0</v>
      </c>
      <c r="J100" s="29">
        <f t="shared" si="6"/>
        <v>62</v>
      </c>
      <c r="K100" s="16">
        <f t="shared" si="7"/>
        <v>0</v>
      </c>
      <c r="L100" s="17">
        <f t="shared" si="8"/>
        <v>0</v>
      </c>
    </row>
    <row r="101" spans="1:12" ht="36.75" customHeight="1">
      <c r="A101" s="238"/>
      <c r="B101" s="231"/>
      <c r="C101" s="51">
        <v>98</v>
      </c>
      <c r="D101" s="62" t="s">
        <v>118</v>
      </c>
      <c r="E101" s="18"/>
      <c r="F101" s="18" t="s">
        <v>17</v>
      </c>
      <c r="G101" s="73"/>
      <c r="H101" s="77">
        <f>CEPO!L101+'CDH e PROAD'!L101+SEMS!L101+CAD!L101+PROEX!L101+ESAG!H101+CEART!H101+FAED!H101+CEFID!H101+CEAD!H101+CCT!H101+CEPLAN!H101+CAV!H101+CEO!H101+CEAVI!H101+CESFI!H101+CERES!H101</f>
        <v>7</v>
      </c>
      <c r="I101" s="40">
        <f>SUM((CEPO!L101-CEPO!M101)+('CDH e PROAD'!L101-'CDH e PROAD'!M101)+(SEMS!L101-SEMS!M101)+(CAD!L101-CAD!M101)+(PROEX!L101-PROEX!M101)+(ESAG!H101-ESAG!I101)+(CEART!H101-CEART!I101)+(FAED!H101-FAED!I101)+(CEFID!H101-CEFID!I101)+(CEAD!H101-CEAD!I101)+(CCT!H101-CCT!I101)+(CEPLAN!H101-CEPLAN!I101)+(CAV!H101-CAV!I101)+(CEO!H101-CEO!I101)+(CEAVI!H101-CEAVI!I101)+(CESFI!H101-CESFI!I101)+(CERES!H101-CERES!I101))</f>
        <v>0</v>
      </c>
      <c r="J101" s="29">
        <f t="shared" si="6"/>
        <v>7</v>
      </c>
      <c r="K101" s="16">
        <f t="shared" si="7"/>
        <v>0</v>
      </c>
      <c r="L101" s="17">
        <f t="shared" si="8"/>
        <v>0</v>
      </c>
    </row>
    <row r="102" spans="1:12" ht="36.75" customHeight="1">
      <c r="A102" s="239">
        <v>34</v>
      </c>
      <c r="B102" s="232" t="s">
        <v>26</v>
      </c>
      <c r="C102" s="53">
        <v>99</v>
      </c>
      <c r="D102" s="35" t="s">
        <v>119</v>
      </c>
      <c r="E102" s="71" t="s">
        <v>209</v>
      </c>
      <c r="F102" s="47" t="s">
        <v>17</v>
      </c>
      <c r="G102" s="74">
        <v>25.85</v>
      </c>
      <c r="H102" s="77">
        <f>CEPO!L102+'CDH e PROAD'!L102+SEMS!L102+CAD!L102+PROEX!L102+ESAG!H102+CEART!H102+FAED!H102+CEFID!H102+CEAD!H102+CCT!H102+CEPLAN!H102+CAV!H102+CEO!H102+CEAVI!H102+CESFI!H102+CERES!H102</f>
        <v>79</v>
      </c>
      <c r="I102" s="40">
        <f>SUM((CEPO!L102-CEPO!M102)+('CDH e PROAD'!L102-'CDH e PROAD'!M102)+(SEMS!L102-SEMS!M102)+(CAD!L102-CAD!M102)+(PROEX!L102-PROEX!M102)+(ESAG!H102-ESAG!I102)+(CEART!H102-CEART!I102)+(FAED!H102-FAED!I102)+(CEFID!H102-CEFID!I102)+(CEAD!H102-CEAD!I102)+(CCT!H102-CCT!I102)+(CEPLAN!H102-CEPLAN!I102)+(CAV!H102-CAV!I102)+(CEO!H102-CEO!I102)+(CEAVI!H102-CEAVI!I102)+(CESFI!H102-CESFI!I102)+(CERES!H102-CERES!I102))</f>
        <v>40</v>
      </c>
      <c r="J102" s="29">
        <f t="shared" si="6"/>
        <v>39</v>
      </c>
      <c r="K102" s="16">
        <f t="shared" si="7"/>
        <v>2042.15</v>
      </c>
      <c r="L102" s="17">
        <f t="shared" si="8"/>
        <v>1034</v>
      </c>
    </row>
    <row r="103" spans="1:12" ht="36.75" customHeight="1">
      <c r="A103" s="239"/>
      <c r="B103" s="233"/>
      <c r="C103" s="53">
        <v>100</v>
      </c>
      <c r="D103" s="65" t="s">
        <v>120</v>
      </c>
      <c r="E103" s="71" t="s">
        <v>210</v>
      </c>
      <c r="F103" s="63" t="s">
        <v>245</v>
      </c>
      <c r="G103" s="74">
        <v>13.49</v>
      </c>
      <c r="H103" s="77">
        <f>CEPO!L103+'CDH e PROAD'!L103+SEMS!L103+CAD!L103+PROEX!L103+ESAG!H103+CEART!H103+FAED!H103+CEFID!H103+CEAD!H103+CCT!H103+CEPLAN!H103+CAV!H103+CEO!H103+CEAVI!H103+CESFI!H103+CERES!H103</f>
        <v>203</v>
      </c>
      <c r="I103" s="40">
        <f>SUM((CEPO!L103-CEPO!M103)+('CDH e PROAD'!L103-'CDH e PROAD'!M103)+(SEMS!L103-SEMS!M103)+(CAD!L103-CAD!M103)+(PROEX!L103-PROEX!M103)+(ESAG!H103-ESAG!I103)+(CEART!H103-CEART!I103)+(FAED!H103-FAED!I103)+(CEFID!H103-CEFID!I103)+(CEAD!H103-CEAD!I103)+(CCT!H103-CCT!I103)+(CEPLAN!H103-CEPLAN!I103)+(CAV!H103-CAV!I103)+(CEO!H103-CEO!I103)+(CEAVI!H103-CEAVI!I103)+(CESFI!H103-CESFI!I103)+(CERES!H103-CERES!I103))</f>
        <v>88</v>
      </c>
      <c r="J103" s="29">
        <f t="shared" si="6"/>
        <v>115</v>
      </c>
      <c r="K103" s="16">
        <f t="shared" si="7"/>
        <v>2738.4700000000003</v>
      </c>
      <c r="L103" s="17">
        <f t="shared" si="8"/>
        <v>1187.1200000000001</v>
      </c>
    </row>
    <row r="104" spans="1:12" ht="36.75" customHeight="1">
      <c r="A104" s="239"/>
      <c r="B104" s="233"/>
      <c r="C104" s="53">
        <v>101</v>
      </c>
      <c r="D104" s="35" t="s">
        <v>121</v>
      </c>
      <c r="E104" s="47" t="e">
        <f>+E106+E105</f>
        <v>#VALUE!</v>
      </c>
      <c r="F104" s="47" t="s">
        <v>244</v>
      </c>
      <c r="G104" s="74">
        <v>3.02</v>
      </c>
      <c r="H104" s="77">
        <f>CEPO!L104+'CDH e PROAD'!L104+SEMS!L104+CAD!L104+PROEX!L104+ESAG!H104+CEART!H104+FAED!H104+CEFID!H104+CEAD!H104+CCT!H104+CEPLAN!H104+CAV!H104+CEO!H104+CEAVI!H104+CESFI!H104+CERES!H104</f>
        <v>785</v>
      </c>
      <c r="I104" s="40">
        <f>SUM((CEPO!L104-CEPO!M104)+('CDH e PROAD'!L104-'CDH e PROAD'!M104)+(SEMS!L104-SEMS!M104)+(CAD!L104-CAD!M104)+(PROEX!L104-PROEX!M104)+(ESAG!H104-ESAG!I104)+(CEART!H104-CEART!I104)+(FAED!H104-FAED!I104)+(CEFID!H104-CEFID!I104)+(CEAD!H104-CEAD!I104)+(CCT!H104-CCT!I104)+(CEPLAN!H104-CEPLAN!I104)+(CAV!H104-CAV!I104)+(CEO!H104-CEO!I104)+(CEAVI!H104-CEAVI!I104)+(CESFI!H104-CESFI!I104)+(CERES!H104-CERES!I104))</f>
        <v>128</v>
      </c>
      <c r="J104" s="29">
        <f t="shared" si="6"/>
        <v>657</v>
      </c>
      <c r="K104" s="16">
        <f t="shared" si="7"/>
        <v>2370.6999999999998</v>
      </c>
      <c r="L104" s="17">
        <f t="shared" si="8"/>
        <v>386.56</v>
      </c>
    </row>
    <row r="105" spans="1:12" ht="36.75" customHeight="1">
      <c r="A105" s="239"/>
      <c r="B105" s="234"/>
      <c r="C105" s="53">
        <v>102</v>
      </c>
      <c r="D105" s="35" t="s">
        <v>122</v>
      </c>
      <c r="E105" s="47" t="s">
        <v>211</v>
      </c>
      <c r="F105" s="47" t="s">
        <v>17</v>
      </c>
      <c r="G105" s="74">
        <v>202</v>
      </c>
      <c r="H105" s="77">
        <f>CEPO!L105+'CDH e PROAD'!L105+SEMS!L105+CAD!L105+PROEX!L105+ESAG!H105+CEART!H105+FAED!H105+CEFID!H105+CEAD!H105+CCT!H105+CEPLAN!H105+CAV!H105+CEO!H105+CEAVI!H105+CESFI!H105+CERES!H105</f>
        <v>62</v>
      </c>
      <c r="I105" s="40">
        <f>SUM((CEPO!L105-CEPO!M105)+('CDH e PROAD'!L105-'CDH e PROAD'!M105)+(SEMS!L105-SEMS!M105)+(CAD!L105-CAD!M105)+(PROEX!L105-PROEX!M105)+(ESAG!H105-ESAG!I105)+(CEART!H105-CEART!I105)+(FAED!H105-FAED!I105)+(CEFID!H105-CEFID!I105)+(CEAD!H105-CEAD!I105)+(CCT!H105-CCT!I105)+(CEPLAN!H105-CEPLAN!I105)+(CAV!H105-CAV!I105)+(CEO!H105-CEO!I105)+(CEAVI!H105-CEAVI!I105)+(CESFI!H105-CESFI!I105)+(CERES!H105-CERES!I105))</f>
        <v>14</v>
      </c>
      <c r="J105" s="29">
        <f t="shared" si="6"/>
        <v>48</v>
      </c>
      <c r="K105" s="16">
        <f t="shared" si="7"/>
        <v>12524</v>
      </c>
      <c r="L105" s="17">
        <f t="shared" si="8"/>
        <v>2828</v>
      </c>
    </row>
    <row r="106" spans="1:12" ht="36.75" customHeight="1">
      <c r="A106" s="235">
        <v>35</v>
      </c>
      <c r="B106" s="223" t="s">
        <v>38</v>
      </c>
      <c r="C106" s="54">
        <v>103</v>
      </c>
      <c r="D106" s="61" t="s">
        <v>123</v>
      </c>
      <c r="E106" s="46" t="s">
        <v>212</v>
      </c>
      <c r="F106" s="46" t="s">
        <v>17</v>
      </c>
      <c r="G106" s="72">
        <v>109.5</v>
      </c>
      <c r="H106" s="77">
        <f>CEPO!L106+'CDH e PROAD'!L106+SEMS!L106+CAD!L106+PROEX!L106+ESAG!H106+CEART!H106+FAED!H106+CEFID!H106+CEAD!H106+CCT!H106+CEPLAN!H106+CAV!H106+CEO!H106+CEAVI!H106+CESFI!H106+CERES!H106</f>
        <v>107</v>
      </c>
      <c r="I106" s="40">
        <f>SUM((CEPO!L106-CEPO!M106)+('CDH e PROAD'!L106-'CDH e PROAD'!M106)+(SEMS!L106-SEMS!M106)+(CAD!L106-CAD!M106)+(PROEX!L106-PROEX!M106)+(ESAG!H106-ESAG!I106)+(CEART!H106-CEART!I106)+(FAED!H106-FAED!I106)+(CEFID!H106-CEFID!I106)+(CEAD!H106-CEAD!I106)+(CCT!H106-CCT!I106)+(CEPLAN!H106-CEPLAN!I106)+(CAV!H106-CAV!I106)+(CEO!H106-CEO!I106)+(CEAVI!H106-CEAVI!I106)+(CESFI!H106-CESFI!I106)+(CERES!H106-CERES!I106))</f>
        <v>30</v>
      </c>
      <c r="J106" s="29">
        <f t="shared" si="6"/>
        <v>77</v>
      </c>
      <c r="K106" s="16">
        <f t="shared" si="7"/>
        <v>11716.5</v>
      </c>
      <c r="L106" s="17">
        <f t="shared" si="8"/>
        <v>3285</v>
      </c>
    </row>
    <row r="107" spans="1:12" ht="36.75" customHeight="1">
      <c r="A107" s="235"/>
      <c r="B107" s="224"/>
      <c r="C107" s="54">
        <v>104</v>
      </c>
      <c r="D107" s="61" t="s">
        <v>123</v>
      </c>
      <c r="E107" s="46" t="s">
        <v>212</v>
      </c>
      <c r="F107" s="46" t="s">
        <v>17</v>
      </c>
      <c r="G107" s="72">
        <v>143.47999999999999</v>
      </c>
      <c r="H107" s="77">
        <f>CEPO!L107+'CDH e PROAD'!L107+SEMS!L107+CAD!L107+PROEX!L107+ESAG!H107+CEART!H107+FAED!H107+CEFID!H107+CEAD!H107+CCT!H107+CEPLAN!H107+CAV!H107+CEO!H107+CEAVI!H107+CESFI!H107+CERES!H107</f>
        <v>35</v>
      </c>
      <c r="I107" s="40">
        <f>SUM((CEPO!L107-CEPO!M107)+('CDH e PROAD'!L107-'CDH e PROAD'!M107)+(SEMS!L107-SEMS!M107)+(CAD!L107-CAD!M107)+(PROEX!L107-PROEX!M107)+(ESAG!H107-ESAG!I107)+(CEART!H107-CEART!I107)+(FAED!H107-FAED!I107)+(CEFID!H107-CEFID!I107)+(CEAD!H107-CEAD!I107)+(CCT!H107-CCT!I107)+(CEPLAN!H107-CEPLAN!I107)+(CAV!H107-CAV!I107)+(CEO!H107-CEO!I107)+(CEAVI!H107-CEAVI!I107)+(CESFI!H107-CESFI!I107)+(CERES!H107-CERES!I107))</f>
        <v>10</v>
      </c>
      <c r="J107" s="29">
        <f t="shared" si="6"/>
        <v>25</v>
      </c>
      <c r="K107" s="16">
        <f t="shared" si="7"/>
        <v>5021.7999999999993</v>
      </c>
      <c r="L107" s="17">
        <f t="shared" si="8"/>
        <v>1434.8</v>
      </c>
    </row>
    <row r="108" spans="1:12" ht="36.75" customHeight="1">
      <c r="A108" s="243">
        <v>36</v>
      </c>
      <c r="B108" s="225" t="s">
        <v>38</v>
      </c>
      <c r="C108" s="53">
        <v>105</v>
      </c>
      <c r="D108" s="35" t="s">
        <v>124</v>
      </c>
      <c r="E108" s="47" t="s">
        <v>213</v>
      </c>
      <c r="F108" s="47" t="s">
        <v>236</v>
      </c>
      <c r="G108" s="74">
        <v>34.39</v>
      </c>
      <c r="H108" s="77">
        <f>CEPO!L108+'CDH e PROAD'!L108+SEMS!L108+CAD!L108+PROEX!L108+ESAG!H108+CEART!H108+FAED!H108+CEFID!H108+CEAD!H108+CCT!H108+CEPLAN!H108+CAV!H108+CEO!H108+CEAVI!H108+CESFI!H108+CERES!H108</f>
        <v>37</v>
      </c>
      <c r="I108" s="40">
        <f>SUM((CEPO!L108-CEPO!M108)+('CDH e PROAD'!L108-'CDH e PROAD'!M108)+(SEMS!L108-SEMS!M108)+(CAD!L108-CAD!M108)+(PROEX!L108-PROEX!M108)+(ESAG!H108-ESAG!I108)+(CEART!H108-CEART!I108)+(FAED!H108-FAED!I108)+(CEFID!H108-CEFID!I108)+(CEAD!H108-CEAD!I108)+(CCT!H108-CCT!I108)+(CEPLAN!H108-CEPLAN!I108)+(CAV!H108-CAV!I108)+(CEO!H108-CEO!I108)+(CEAVI!H108-CEAVI!I108)+(CESFI!H108-CESFI!I108)+(CERES!H108-CERES!I108))</f>
        <v>35</v>
      </c>
      <c r="J108" s="29">
        <f t="shared" si="6"/>
        <v>2</v>
      </c>
      <c r="K108" s="16">
        <f t="shared" si="7"/>
        <v>1272.43</v>
      </c>
      <c r="L108" s="17">
        <f t="shared" si="8"/>
        <v>1203.6500000000001</v>
      </c>
    </row>
    <row r="109" spans="1:12" ht="36.75" customHeight="1">
      <c r="A109" s="243"/>
      <c r="B109" s="227"/>
      <c r="C109" s="104">
        <v>106</v>
      </c>
      <c r="D109" s="35" t="s">
        <v>124</v>
      </c>
      <c r="E109" s="47" t="s">
        <v>213</v>
      </c>
      <c r="F109" s="47"/>
      <c r="G109" s="74">
        <v>47.69</v>
      </c>
      <c r="H109" s="77">
        <f>CEPO!L109+'CDH e PROAD'!L109+SEMS!L109+CAD!L109+PROEX!L109+ESAG!H109+CEART!H109+FAED!H109+CEFID!H109+CEAD!H109+CCT!H109+CEPLAN!H109+CAV!H109+CEO!H109+CEAVI!H109+CESFI!H109+CERES!H109</f>
        <v>51</v>
      </c>
      <c r="I109" s="40">
        <f>SUM((CEPO!L109-CEPO!M109)+('CDH e PROAD'!L109-'CDH e PROAD'!M109)+(SEMS!L109-SEMS!M109)+(CAD!L109-CAD!M109)+(PROEX!L109-PROEX!M109)+(ESAG!H109-ESAG!I109)+(CEART!H109-CEART!I109)+(FAED!H109-FAED!I109)+(CEFID!H109-CEFID!I109)+(CEAD!H109-CEAD!I109)+(CCT!H109-CCT!I109)+(CEPLAN!H109-CEPLAN!I109)+(CAV!H109-CAV!I109)+(CEO!H109-CEO!I109)+(CEAVI!H109-CEAVI!I109)+(CESFI!H109-CESFI!I109)+(CERES!H109-CERES!I109))</f>
        <v>40</v>
      </c>
      <c r="J109" s="29">
        <f t="shared" si="6"/>
        <v>11</v>
      </c>
      <c r="K109" s="16">
        <f t="shared" si="7"/>
        <v>2432.19</v>
      </c>
      <c r="L109" s="17">
        <f t="shared" si="8"/>
        <v>1907.6</v>
      </c>
    </row>
    <row r="110" spans="1:12" ht="36.75" customHeight="1">
      <c r="A110" s="235">
        <v>37</v>
      </c>
      <c r="B110" s="223" t="s">
        <v>33</v>
      </c>
      <c r="C110" s="54">
        <v>107</v>
      </c>
      <c r="D110" s="61" t="s">
        <v>125</v>
      </c>
      <c r="E110" s="46" t="s">
        <v>214</v>
      </c>
      <c r="F110" s="46" t="s">
        <v>243</v>
      </c>
      <c r="G110" s="72">
        <v>110.5</v>
      </c>
      <c r="H110" s="77">
        <f>CEPO!L110+'CDH e PROAD'!L110+SEMS!L110+CAD!L110+PROEX!L110+ESAG!H110+CEART!H110+FAED!H110+CEFID!H110+CEAD!H110+CCT!H110+CEPLAN!H110+CAV!H110+CEO!H110+CEAVI!H110+CESFI!H110+CERES!H110</f>
        <v>70</v>
      </c>
      <c r="I110" s="40">
        <f>SUM((CEPO!L110-CEPO!M110)+('CDH e PROAD'!L110-'CDH e PROAD'!M110)+(SEMS!L110-SEMS!M110)+(CAD!L110-CAD!M110)+(PROEX!L110-PROEX!M110)+(ESAG!H110-ESAG!I110)+(CEART!H110-CEART!I110)+(FAED!H110-FAED!I110)+(CEFID!H110-CEFID!I110)+(CEAD!H110-CEAD!I110)+(CCT!H110-CCT!I110)+(CEPLAN!H110-CEPLAN!I110)+(CAV!H110-CAV!I110)+(CEO!H110-CEO!I110)+(CEAVI!H110-CEAVI!I110)+(CESFI!H110-CESFI!I110)+(CERES!H110-CERES!I110))</f>
        <v>5</v>
      </c>
      <c r="J110" s="29">
        <f t="shared" si="6"/>
        <v>65</v>
      </c>
      <c r="K110" s="16">
        <f t="shared" si="7"/>
        <v>7735</v>
      </c>
      <c r="L110" s="17">
        <f t="shared" si="8"/>
        <v>552.5</v>
      </c>
    </row>
    <row r="111" spans="1:12" ht="36.75" customHeight="1">
      <c r="A111" s="235"/>
      <c r="B111" s="224"/>
      <c r="C111" s="54">
        <v>108</v>
      </c>
      <c r="D111" s="61" t="s">
        <v>126</v>
      </c>
      <c r="E111" s="46" t="s">
        <v>215</v>
      </c>
      <c r="F111" s="46" t="s">
        <v>243</v>
      </c>
      <c r="G111" s="72">
        <v>100.15</v>
      </c>
      <c r="H111" s="77">
        <f>CEPO!L111+'CDH e PROAD'!L111+SEMS!L111+CAD!L111+PROEX!L111+ESAG!H111+CEART!H111+FAED!H111+CEFID!H111+CEAD!H111+CCT!H111+CEPLAN!H111+CAV!H111+CEO!H111+CEAVI!H111+CESFI!H111+CERES!H111</f>
        <v>99</v>
      </c>
      <c r="I111" s="40">
        <f>SUM((CEPO!L111-CEPO!M111)+('CDH e PROAD'!L111-'CDH e PROAD'!M111)+(SEMS!L111-SEMS!M111)+(CAD!L111-CAD!M111)+(PROEX!L111-PROEX!M111)+(ESAG!H111-ESAG!I111)+(CEART!H111-CEART!I111)+(FAED!H111-FAED!I111)+(CEFID!H111-CEFID!I111)+(CEAD!H111-CEAD!I111)+(CCT!H111-CCT!I111)+(CEPLAN!H111-CEPLAN!I111)+(CAV!H111-CAV!I111)+(CEO!H111-CEO!I111)+(CEAVI!H111-CEAVI!I111)+(CESFI!H111-CESFI!I111)+(CERES!H111-CERES!I111))</f>
        <v>3</v>
      </c>
      <c r="J111" s="29">
        <f t="shared" si="6"/>
        <v>96</v>
      </c>
      <c r="K111" s="16">
        <f t="shared" si="7"/>
        <v>9914.85</v>
      </c>
      <c r="L111" s="17">
        <f t="shared" si="8"/>
        <v>300.45000000000005</v>
      </c>
    </row>
    <row r="112" spans="1:12" ht="36.75" customHeight="1">
      <c r="A112" s="243">
        <v>38</v>
      </c>
      <c r="B112" s="225" t="s">
        <v>39</v>
      </c>
      <c r="C112" s="53">
        <v>109</v>
      </c>
      <c r="D112" s="35" t="s">
        <v>127</v>
      </c>
      <c r="E112" s="47" t="s">
        <v>216</v>
      </c>
      <c r="F112" s="47" t="s">
        <v>17</v>
      </c>
      <c r="G112" s="74">
        <v>44</v>
      </c>
      <c r="H112" s="77">
        <f>CEPO!L112+'CDH e PROAD'!L112+SEMS!L112+CAD!L112+PROEX!L112+ESAG!H112+CEART!H112+FAED!H112+CEFID!H112+CEAD!H112+CCT!H112+CEPLAN!H112+CAV!H112+CEO!H112+CEAVI!H112+CESFI!H112+CERES!H112</f>
        <v>156</v>
      </c>
      <c r="I112" s="40">
        <f>SUM((CEPO!L112-CEPO!M112)+('CDH e PROAD'!L112-'CDH e PROAD'!M112)+(SEMS!L112-SEMS!M112)+(CAD!L112-CAD!M112)+(PROEX!L112-PROEX!M112)+(ESAG!H112-ESAG!I112)+(CEART!H112-CEART!I112)+(FAED!H112-FAED!I112)+(CEFID!H112-CEFID!I112)+(CEAD!H112-CEAD!I112)+(CCT!H112-CCT!I112)+(CEPLAN!H112-CEPLAN!I112)+(CAV!H112-CAV!I112)+(CEO!H112-CEO!I112)+(CEAVI!H112-CEAVI!I112)+(CESFI!H112-CESFI!I112)+(CERES!H112-CERES!I112))</f>
        <v>76</v>
      </c>
      <c r="J112" s="29">
        <f t="shared" si="6"/>
        <v>80</v>
      </c>
      <c r="K112" s="16">
        <f t="shared" si="7"/>
        <v>6864</v>
      </c>
      <c r="L112" s="17">
        <f t="shared" si="8"/>
        <v>3344</v>
      </c>
    </row>
    <row r="113" spans="1:12" ht="36.75" customHeight="1">
      <c r="A113" s="243"/>
      <c r="B113" s="226"/>
      <c r="C113" s="53">
        <v>110</v>
      </c>
      <c r="D113" s="35" t="s">
        <v>128</v>
      </c>
      <c r="E113" s="47" t="s">
        <v>217</v>
      </c>
      <c r="F113" s="47" t="s">
        <v>17</v>
      </c>
      <c r="G113" s="74">
        <v>12.9</v>
      </c>
      <c r="H113" s="77">
        <f>CEPO!L113+'CDH e PROAD'!L113+SEMS!L113+CAD!L113+PROEX!L113+ESAG!H113+CEART!H113+FAED!H113+CEFID!H113+CEAD!H113+CCT!H113+CEPLAN!H113+CAV!H113+CEO!H113+CEAVI!H113+CESFI!H113+CERES!H113</f>
        <v>71</v>
      </c>
      <c r="I113" s="40">
        <f>SUM((CEPO!L113-CEPO!M113)+('CDH e PROAD'!L113-'CDH e PROAD'!M113)+(SEMS!L113-SEMS!M113)+(CAD!L113-CAD!M113)+(PROEX!L113-PROEX!M113)+(ESAG!H113-ESAG!I113)+(CEART!H113-CEART!I113)+(FAED!H113-FAED!I113)+(CEFID!H113-CEFID!I113)+(CEAD!H113-CEAD!I113)+(CCT!H113-CCT!I113)+(CEPLAN!H113-CEPLAN!I113)+(CAV!H113-CAV!I113)+(CEO!H113-CEO!I113)+(CEAVI!H113-CEAVI!I113)+(CESFI!H113-CESFI!I113)+(CERES!H113-CERES!I113))</f>
        <v>10</v>
      </c>
      <c r="J113" s="29">
        <f t="shared" si="6"/>
        <v>61</v>
      </c>
      <c r="K113" s="16">
        <f t="shared" si="7"/>
        <v>915.9</v>
      </c>
      <c r="L113" s="17">
        <f t="shared" si="8"/>
        <v>129</v>
      </c>
    </row>
    <row r="114" spans="1:12" ht="36.75" customHeight="1">
      <c r="A114" s="243"/>
      <c r="B114" s="226"/>
      <c r="C114" s="53">
        <v>111</v>
      </c>
      <c r="D114" s="35" t="s">
        <v>129</v>
      </c>
      <c r="E114" s="47" t="s">
        <v>217</v>
      </c>
      <c r="F114" s="47" t="s">
        <v>17</v>
      </c>
      <c r="G114" s="74">
        <v>35</v>
      </c>
      <c r="H114" s="77">
        <f>CEPO!L114+'CDH e PROAD'!L114+SEMS!L114+CAD!L114+PROEX!L114+ESAG!H114+CEART!H114+FAED!H114+CEFID!H114+CEAD!H114+CCT!H114+CEPLAN!H114+CAV!H114+CEO!H114+CEAVI!H114+CESFI!H114+CERES!H114</f>
        <v>152</v>
      </c>
      <c r="I114" s="40">
        <f>SUM((CEPO!L114-CEPO!M114)+('CDH e PROAD'!L114-'CDH e PROAD'!M114)+(SEMS!L114-SEMS!M114)+(CAD!L114-CAD!M114)+(PROEX!L114-PROEX!M114)+(ESAG!H114-ESAG!I114)+(CEART!H114-CEART!I114)+(FAED!H114-FAED!I114)+(CEFID!H114-CEFID!I114)+(CEAD!H114-CEAD!I114)+(CCT!H114-CCT!I114)+(CEPLAN!H114-CEPLAN!I114)+(CAV!H114-CAV!I114)+(CEO!H114-CEO!I114)+(CEAVI!H114-CEAVI!I114)+(CESFI!H114-CESFI!I114)+(CERES!H114-CERES!I114))</f>
        <v>124</v>
      </c>
      <c r="J114" s="29">
        <f t="shared" si="6"/>
        <v>28</v>
      </c>
      <c r="K114" s="16">
        <f t="shared" si="7"/>
        <v>5320</v>
      </c>
      <c r="L114" s="17">
        <f t="shared" si="8"/>
        <v>4340</v>
      </c>
    </row>
    <row r="115" spans="1:12" ht="36.75" customHeight="1">
      <c r="A115" s="243"/>
      <c r="B115" s="226"/>
      <c r="C115" s="53">
        <v>112</v>
      </c>
      <c r="D115" s="35" t="s">
        <v>130</v>
      </c>
      <c r="E115" s="47" t="s">
        <v>217</v>
      </c>
      <c r="F115" s="47" t="s">
        <v>17</v>
      </c>
      <c r="G115" s="74">
        <v>14.9</v>
      </c>
      <c r="H115" s="77">
        <f>CEPO!L115+'CDH e PROAD'!L115+SEMS!L115+CAD!L115+PROEX!L115+ESAG!H115+CEART!H115+FAED!H115+CEFID!H115+CEAD!H115+CCT!H115+CEPLAN!H115+CAV!H115+CEO!H115+CEAVI!H115+CESFI!H115+CERES!H115</f>
        <v>35</v>
      </c>
      <c r="I115" s="40">
        <f>SUM((CEPO!L115-CEPO!M115)+('CDH e PROAD'!L115-'CDH e PROAD'!M115)+(SEMS!L115-SEMS!M115)+(CAD!L115-CAD!M115)+(PROEX!L115-PROEX!M115)+(ESAG!H115-ESAG!I115)+(CEART!H115-CEART!I115)+(FAED!H115-FAED!I115)+(CEFID!H115-CEFID!I115)+(CEAD!H115-CEAD!I115)+(CCT!H115-CCT!I115)+(CEPLAN!H115-CEPLAN!I115)+(CAV!H115-CAV!I115)+(CEO!H115-CEO!I115)+(CEAVI!H115-CEAVI!I115)+(CESFI!H115-CESFI!I115)+(CERES!H115-CERES!I115))</f>
        <v>14</v>
      </c>
      <c r="J115" s="29">
        <f t="shared" si="6"/>
        <v>21</v>
      </c>
      <c r="K115" s="16">
        <f t="shared" si="7"/>
        <v>521.5</v>
      </c>
      <c r="L115" s="17">
        <f t="shared" si="8"/>
        <v>208.6</v>
      </c>
    </row>
    <row r="116" spans="1:12" ht="36.75" customHeight="1">
      <c r="A116" s="243"/>
      <c r="B116" s="227"/>
      <c r="C116" s="53">
        <v>113</v>
      </c>
      <c r="D116" s="35" t="s">
        <v>131</v>
      </c>
      <c r="E116" s="47" t="s">
        <v>217</v>
      </c>
      <c r="F116" s="47" t="s">
        <v>17</v>
      </c>
      <c r="G116" s="74">
        <v>34.799999999999997</v>
      </c>
      <c r="H116" s="77">
        <f>CEPO!L116+'CDH e PROAD'!L116+SEMS!L116+CAD!L116+PROEX!L116+ESAG!H116+CEART!H116+FAED!H116+CEFID!H116+CEAD!H116+CCT!H116+CEPLAN!H116+CAV!H116+CEO!H116+CEAVI!H116+CESFI!H116+CERES!H116</f>
        <v>45</v>
      </c>
      <c r="I116" s="40">
        <f>SUM((CEPO!L116-CEPO!M116)+('CDH e PROAD'!L116-'CDH e PROAD'!M116)+(SEMS!L116-SEMS!M116)+(CAD!L116-CAD!M116)+(PROEX!L116-PROEX!M116)+(ESAG!H116-ESAG!I116)+(CEART!H116-CEART!I116)+(FAED!H116-FAED!I116)+(CEFID!H116-CEFID!I116)+(CEAD!H116-CEAD!I116)+(CCT!H116-CCT!I116)+(CEPLAN!H116-CEPLAN!I116)+(CAV!H116-CAV!I116)+(CEO!H116-CEO!I116)+(CEAVI!H116-CEAVI!I116)+(CESFI!H116-CESFI!I116)+(CERES!H116-CERES!I116))</f>
        <v>15</v>
      </c>
      <c r="J116" s="29">
        <f t="shared" si="6"/>
        <v>30</v>
      </c>
      <c r="K116" s="16">
        <f t="shared" si="7"/>
        <v>1565.9999999999998</v>
      </c>
      <c r="L116" s="17">
        <f t="shared" si="8"/>
        <v>522</v>
      </c>
    </row>
    <row r="117" spans="1:12" ht="36.75" customHeight="1">
      <c r="A117" s="235">
        <v>39</v>
      </c>
      <c r="B117" s="223" t="s">
        <v>30</v>
      </c>
      <c r="C117" s="54">
        <v>114</v>
      </c>
      <c r="D117" s="61" t="s">
        <v>132</v>
      </c>
      <c r="E117" s="46" t="s">
        <v>218</v>
      </c>
      <c r="F117" s="46" t="s">
        <v>17</v>
      </c>
      <c r="G117" s="72">
        <v>119.09</v>
      </c>
      <c r="H117" s="77">
        <f>CEPO!L117+'CDH e PROAD'!L117+SEMS!L117+CAD!L117+PROEX!L117+ESAG!H117+CEART!H117+FAED!H117+CEFID!H117+CEAD!H117+CCT!H117+CEPLAN!H117+CAV!H117+CEO!H117+CEAVI!H117+CESFI!H117+CERES!H117</f>
        <v>75</v>
      </c>
      <c r="I117" s="40">
        <f>SUM((CEPO!L117-CEPO!M117)+('CDH e PROAD'!L117-'CDH e PROAD'!M117)+(SEMS!L117-SEMS!M117)+(CAD!L117-CAD!M117)+(PROEX!L117-PROEX!M117)+(ESAG!H117-ESAG!I117)+(CEART!H117-CEART!I117)+(FAED!H117-FAED!I117)+(CEFID!H117-CEFID!I117)+(CEAD!H117-CEAD!I117)+(CCT!H117-CCT!I117)+(CEPLAN!H117-CEPLAN!I117)+(CAV!H117-CAV!I117)+(CEO!H117-CEO!I117)+(CEAVI!H117-CEAVI!I117)+(CESFI!H117-CESFI!I117)+(CERES!H117-CERES!I117))</f>
        <v>60</v>
      </c>
      <c r="J117" s="29">
        <f t="shared" si="6"/>
        <v>15</v>
      </c>
      <c r="K117" s="16">
        <f t="shared" si="7"/>
        <v>8931.75</v>
      </c>
      <c r="L117" s="17">
        <f t="shared" si="8"/>
        <v>7145.4000000000005</v>
      </c>
    </row>
    <row r="118" spans="1:12" ht="36.75" customHeight="1">
      <c r="A118" s="235"/>
      <c r="B118" s="228"/>
      <c r="C118" s="54">
        <v>115</v>
      </c>
      <c r="D118" s="61" t="s">
        <v>132</v>
      </c>
      <c r="E118" s="46" t="s">
        <v>219</v>
      </c>
      <c r="F118" s="46" t="s">
        <v>17</v>
      </c>
      <c r="G118" s="72">
        <v>119.09</v>
      </c>
      <c r="H118" s="77">
        <f>CEPO!L118+'CDH e PROAD'!L118+SEMS!L118+CAD!L118+PROEX!L118+ESAG!H118+CEART!H118+FAED!H118+CEFID!H118+CEAD!H118+CCT!H118+CEPLAN!H118+CAV!H118+CEO!H118+CEAVI!H118+CESFI!H118+CERES!H118</f>
        <v>115</v>
      </c>
      <c r="I118" s="40">
        <f>SUM((CEPO!L118-CEPO!M118)+('CDH e PROAD'!L118-'CDH e PROAD'!M118)+(SEMS!L118-SEMS!M118)+(CAD!L118-CAD!M118)+(PROEX!L118-PROEX!M118)+(ESAG!H118-ESAG!I118)+(CEART!H118-CEART!I118)+(FAED!H118-FAED!I118)+(CEFID!H118-CEFID!I118)+(CEAD!H118-CEAD!I118)+(CCT!H118-CCT!I118)+(CEPLAN!H118-CEPLAN!I118)+(CAV!H118-CAV!I118)+(CEO!H118-CEO!I118)+(CEAVI!H118-CEAVI!I118)+(CESFI!H118-CESFI!I118)+(CERES!H118-CERES!I118))</f>
        <v>56</v>
      </c>
      <c r="J118" s="29">
        <f t="shared" si="6"/>
        <v>59</v>
      </c>
      <c r="K118" s="16">
        <f t="shared" si="7"/>
        <v>13695.35</v>
      </c>
      <c r="L118" s="17">
        <f t="shared" si="8"/>
        <v>6669.04</v>
      </c>
    </row>
    <row r="119" spans="1:12" ht="36.75" customHeight="1">
      <c r="A119" s="235"/>
      <c r="B119" s="228"/>
      <c r="C119" s="54">
        <v>116</v>
      </c>
      <c r="D119" s="61" t="s">
        <v>133</v>
      </c>
      <c r="E119" s="46" t="s">
        <v>220</v>
      </c>
      <c r="F119" s="46" t="s">
        <v>17</v>
      </c>
      <c r="G119" s="72">
        <v>25.52</v>
      </c>
      <c r="H119" s="77">
        <f>CEPO!L119+'CDH e PROAD'!L119+SEMS!L119+CAD!L119+PROEX!L119+ESAG!H119+CEART!H119+FAED!H119+CEFID!H119+CEAD!H119+CCT!H119+CEPLAN!H119+CAV!H119+CEO!H119+CEAVI!H119+CESFI!H119+CERES!H119</f>
        <v>76</v>
      </c>
      <c r="I119" s="40">
        <f>SUM((CEPO!L119-CEPO!M119)+('CDH e PROAD'!L119-'CDH e PROAD'!M119)+(SEMS!L119-SEMS!M119)+(CAD!L119-CAD!M119)+(PROEX!L119-PROEX!M119)+(ESAG!H119-ESAG!I119)+(CEART!H119-CEART!I119)+(FAED!H119-FAED!I119)+(CEFID!H119-CEFID!I119)+(CEAD!H119-CEAD!I119)+(CCT!H119-CCT!I119)+(CEPLAN!H119-CEPLAN!I119)+(CAV!H119-CAV!I119)+(CEO!H119-CEO!I119)+(CEAVI!H119-CEAVI!I119)+(CESFI!H119-CESFI!I119)+(CERES!H119-CERES!I119))</f>
        <v>45</v>
      </c>
      <c r="J119" s="29">
        <f t="shared" si="6"/>
        <v>31</v>
      </c>
      <c r="K119" s="16">
        <f t="shared" si="7"/>
        <v>1939.52</v>
      </c>
      <c r="L119" s="17">
        <f t="shared" si="8"/>
        <v>1148.4000000000001</v>
      </c>
    </row>
    <row r="120" spans="1:12" ht="36.75" customHeight="1">
      <c r="A120" s="235"/>
      <c r="B120" s="224"/>
      <c r="C120" s="54">
        <v>117</v>
      </c>
      <c r="D120" s="61" t="s">
        <v>133</v>
      </c>
      <c r="E120" s="46" t="s">
        <v>221</v>
      </c>
      <c r="F120" s="46" t="s">
        <v>17</v>
      </c>
      <c r="G120" s="72">
        <v>27.23</v>
      </c>
      <c r="H120" s="77">
        <f>CEPO!L120+'CDH e PROAD'!L120+SEMS!L120+CAD!L120+PROEX!L120+ESAG!H120+CEART!H120+FAED!H120+CEFID!H120+CEAD!H120+CCT!H120+CEPLAN!H120+CAV!H120+CEO!H120+CEAVI!H120+CESFI!H120+CERES!H120</f>
        <v>71</v>
      </c>
      <c r="I120" s="40">
        <f>SUM((CEPO!L120-CEPO!M120)+('CDH e PROAD'!L120-'CDH e PROAD'!M120)+(SEMS!L120-SEMS!M120)+(CAD!L120-CAD!M120)+(PROEX!L120-PROEX!M120)+(ESAG!H120-ESAG!I120)+(CEART!H120-CEART!I120)+(FAED!H120-FAED!I120)+(CEFID!H120-CEFID!I120)+(CEAD!H120-CEAD!I120)+(CCT!H120-CCT!I120)+(CEPLAN!H120-CEPLAN!I120)+(CAV!H120-CAV!I120)+(CEO!H120-CEO!I120)+(CEAVI!H120-CEAVI!I120)+(CESFI!H120-CESFI!I120)+(CERES!H120-CERES!I120))</f>
        <v>42</v>
      </c>
      <c r="J120" s="29">
        <f t="shared" si="6"/>
        <v>29</v>
      </c>
      <c r="K120" s="16">
        <f t="shared" si="7"/>
        <v>1933.33</v>
      </c>
      <c r="L120" s="17">
        <f t="shared" si="8"/>
        <v>1143.6600000000001</v>
      </c>
    </row>
    <row r="121" spans="1:12" ht="36.75" customHeight="1">
      <c r="A121" s="243">
        <v>40</v>
      </c>
      <c r="B121" s="225" t="s">
        <v>39</v>
      </c>
      <c r="C121" s="53">
        <v>118</v>
      </c>
      <c r="D121" s="35" t="s">
        <v>134</v>
      </c>
      <c r="E121" s="47" t="s">
        <v>222</v>
      </c>
      <c r="F121" s="47" t="s">
        <v>17</v>
      </c>
      <c r="G121" s="74">
        <v>1585</v>
      </c>
      <c r="H121" s="77">
        <f>CEPO!L121+'CDH e PROAD'!L121+SEMS!L121+CAD!L121+PROEX!L121+ESAG!H121+CEART!H121+FAED!H121+CEFID!H121+CEAD!H121+CCT!H121+CEPLAN!H121+CAV!H121+CEO!H121+CEAVI!H121+CESFI!H121+CERES!H121</f>
        <v>8</v>
      </c>
      <c r="I121" s="40">
        <f>SUM((CEPO!L121-CEPO!M121)+('CDH e PROAD'!L121-'CDH e PROAD'!M121)+(SEMS!L121-SEMS!M121)+(CAD!L121-CAD!M121)+(PROEX!L121-PROEX!M121)+(ESAG!H121-ESAG!I121)+(CEART!H121-CEART!I121)+(FAED!H121-FAED!I121)+(CEFID!H121-CEFID!I121)+(CEAD!H121-CEAD!I121)+(CCT!H121-CCT!I121)+(CEPLAN!H121-CEPLAN!I121)+(CAV!H121-CAV!I121)+(CEO!H121-CEO!I121)+(CEAVI!H121-CEAVI!I121)+(CESFI!H121-CESFI!I121)+(CERES!H121-CERES!I121))</f>
        <v>6</v>
      </c>
      <c r="J121" s="29">
        <f t="shared" si="6"/>
        <v>2</v>
      </c>
      <c r="K121" s="16">
        <f t="shared" si="7"/>
        <v>12680</v>
      </c>
      <c r="L121" s="17">
        <f t="shared" si="8"/>
        <v>9510</v>
      </c>
    </row>
    <row r="122" spans="1:12" ht="36.75" customHeight="1">
      <c r="A122" s="243"/>
      <c r="B122" s="226"/>
      <c r="C122" s="53">
        <v>119</v>
      </c>
      <c r="D122" s="35" t="s">
        <v>135</v>
      </c>
      <c r="E122" s="47" t="s">
        <v>222</v>
      </c>
      <c r="F122" s="47" t="s">
        <v>17</v>
      </c>
      <c r="G122" s="74">
        <v>1040</v>
      </c>
      <c r="H122" s="77">
        <f>CEPO!L122+'CDH e PROAD'!L122+SEMS!L122+CAD!L122+PROEX!L122+ESAG!H122+CEART!H122+FAED!H122+CEFID!H122+CEAD!H122+CCT!H122+CEPLAN!H122+CAV!H122+CEO!H122+CEAVI!H122+CESFI!H122+CERES!H122</f>
        <v>6</v>
      </c>
      <c r="I122" s="40">
        <f>SUM((CEPO!L122-CEPO!M122)+('CDH e PROAD'!L122-'CDH e PROAD'!M122)+(SEMS!L122-SEMS!M122)+(CAD!L122-CAD!M122)+(PROEX!L122-PROEX!M122)+(ESAG!H122-ESAG!I122)+(CEART!H122-CEART!I122)+(FAED!H122-FAED!I122)+(CEFID!H122-CEFID!I122)+(CEAD!H122-CEAD!I122)+(CCT!H122-CCT!I122)+(CEPLAN!H122-CEPLAN!I122)+(CAV!H122-CAV!I122)+(CEO!H122-CEO!I122)+(CEAVI!H122-CEAVI!I122)+(CESFI!H122-CESFI!I122)+(CERES!H122-CERES!I122))</f>
        <v>1</v>
      </c>
      <c r="J122" s="29">
        <f t="shared" si="6"/>
        <v>5</v>
      </c>
      <c r="K122" s="16">
        <f t="shared" si="7"/>
        <v>6240</v>
      </c>
      <c r="L122" s="17">
        <f t="shared" si="8"/>
        <v>1040</v>
      </c>
    </row>
    <row r="123" spans="1:12" ht="36.75" customHeight="1">
      <c r="A123" s="243"/>
      <c r="B123" s="227"/>
      <c r="C123" s="53">
        <v>120</v>
      </c>
      <c r="D123" s="35" t="s">
        <v>136</v>
      </c>
      <c r="E123" s="47" t="s">
        <v>223</v>
      </c>
      <c r="F123" s="47" t="s">
        <v>17</v>
      </c>
      <c r="G123" s="74">
        <v>111</v>
      </c>
      <c r="H123" s="77">
        <f>CEPO!L123+'CDH e PROAD'!L123+SEMS!L123+CAD!L123+PROEX!L123+ESAG!H123+CEART!H123+FAED!H123+CEFID!H123+CEAD!H123+CCT!H123+CEPLAN!H123+CAV!H123+CEO!H123+CEAVI!H123+CESFI!H123+CERES!H123</f>
        <v>4</v>
      </c>
      <c r="I123" s="40">
        <f>SUM((CEPO!L123-CEPO!M123)+('CDH e PROAD'!L123-'CDH e PROAD'!M123)+(SEMS!L123-SEMS!M123)+(CAD!L123-CAD!M123)+(PROEX!L123-PROEX!M123)+(ESAG!H123-ESAG!I123)+(CEART!H123-CEART!I123)+(FAED!H123-FAED!I123)+(CEFID!H123-CEFID!I123)+(CEAD!H123-CEAD!I123)+(CCT!H123-CCT!I123)+(CEPLAN!H123-CEPLAN!I123)+(CAV!H123-CAV!I123)+(CEO!H123-CEO!I123)+(CEAVI!H123-CEAVI!I123)+(CESFI!H123-CESFI!I123)+(CERES!H123-CERES!I123))</f>
        <v>0</v>
      </c>
      <c r="J123" s="29">
        <f t="shared" si="6"/>
        <v>4</v>
      </c>
      <c r="K123" s="16">
        <f t="shared" si="7"/>
        <v>444</v>
      </c>
      <c r="L123" s="17">
        <f t="shared" si="8"/>
        <v>0</v>
      </c>
    </row>
    <row r="124" spans="1:12" ht="36.75" customHeight="1">
      <c r="A124" s="52">
        <v>41</v>
      </c>
      <c r="B124" s="60" t="s">
        <v>40</v>
      </c>
      <c r="C124" s="54">
        <v>121</v>
      </c>
      <c r="D124" s="66" t="s">
        <v>137</v>
      </c>
      <c r="E124" s="45" t="s">
        <v>224</v>
      </c>
      <c r="F124" s="46" t="s">
        <v>17</v>
      </c>
      <c r="G124" s="75">
        <v>192.51</v>
      </c>
      <c r="H124" s="77">
        <f>CEPO!L124+'CDH e PROAD'!L124+SEMS!L124+CAD!L124+PROEX!L124+ESAG!H124+CEART!H124+FAED!H124+CEFID!H124+CEAD!H124+CCT!H124+CEPLAN!H124+CAV!H124+CEO!H124+CEAVI!H124+CESFI!H124+CERES!H124</f>
        <v>473</v>
      </c>
      <c r="I124" s="40">
        <f>SUM((CEPO!L124-CEPO!M124)+('CDH e PROAD'!L124-'CDH e PROAD'!M124)+(SEMS!L124-SEMS!M124)+(CAD!L124-CAD!M124)+(PROEX!L124-PROEX!M124)+(ESAG!H124-ESAG!I124)+(CEART!H124-CEART!I124)+(FAED!H124-FAED!I124)+(CEFID!H124-CEFID!I124)+(CEAD!H124-CEAD!I124)+(CCT!H124-CCT!I124)+(CEPLAN!H124-CEPLAN!I124)+(CAV!H124-CAV!I124)+(CEO!H124-CEO!I124)+(CEAVI!H124-CEAVI!I124)+(CESFI!H124-CESFI!I124)+(CERES!H124-CERES!I124))</f>
        <v>165</v>
      </c>
      <c r="J124" s="29">
        <f t="shared" si="6"/>
        <v>308</v>
      </c>
      <c r="K124" s="16">
        <f t="shared" si="7"/>
        <v>91057.23</v>
      </c>
      <c r="L124" s="17">
        <f t="shared" si="8"/>
        <v>31764.149999999998</v>
      </c>
    </row>
    <row r="125" spans="1:12" ht="36.75" customHeight="1">
      <c r="A125" s="53">
        <v>42</v>
      </c>
      <c r="B125" s="58" t="s">
        <v>41</v>
      </c>
      <c r="C125" s="53">
        <v>122</v>
      </c>
      <c r="D125" s="67" t="s">
        <v>138</v>
      </c>
      <c r="E125" s="44" t="s">
        <v>225</v>
      </c>
      <c r="F125" s="47" t="s">
        <v>17</v>
      </c>
      <c r="G125" s="76">
        <v>25.01</v>
      </c>
      <c r="H125" s="77">
        <f>CEPO!L125+'CDH e PROAD'!L125+SEMS!L125+CAD!L125+PROEX!L125+ESAG!H125+CEART!H125+FAED!H125+CEFID!H125+CEAD!H125+CCT!H125+CEPLAN!H125+CAV!H125+CEO!H125+CEAVI!H125+CESFI!H125+CERES!H125</f>
        <v>599</v>
      </c>
      <c r="I125" s="40">
        <f>SUM((CEPO!L125-CEPO!M125)+('CDH e PROAD'!L125-'CDH e PROAD'!M125)+(SEMS!L125-SEMS!M125)+(CAD!L125-CAD!M125)+(PROEX!L125-PROEX!M125)+(ESAG!H125-ESAG!I125)+(CEART!H125-CEART!I125)+(FAED!H125-FAED!I125)+(CEFID!H125-CEFID!I125)+(CEAD!H125-CEAD!I125)+(CCT!H125-CCT!I125)+(CEPLAN!H125-CEPLAN!I125)+(CAV!H125-CAV!I125)+(CEO!H125-CEO!I125)+(CEAVI!H125-CEAVI!I125)+(CESFI!H125-CESFI!I125)+(CERES!H125-CERES!I125))</f>
        <v>197</v>
      </c>
      <c r="J125" s="29">
        <f t="shared" si="6"/>
        <v>402</v>
      </c>
      <c r="K125" s="16">
        <f t="shared" si="7"/>
        <v>14980.990000000002</v>
      </c>
      <c r="L125" s="17">
        <f t="shared" si="8"/>
        <v>4926.97</v>
      </c>
    </row>
    <row r="126" spans="1:12" ht="36.75" customHeight="1">
      <c r="A126" s="51">
        <v>43</v>
      </c>
      <c r="B126" s="55" t="s">
        <v>37</v>
      </c>
      <c r="C126" s="51">
        <v>123</v>
      </c>
      <c r="D126" s="62" t="s">
        <v>139</v>
      </c>
      <c r="E126" s="62"/>
      <c r="F126" s="18" t="s">
        <v>246</v>
      </c>
      <c r="G126" s="73"/>
      <c r="H126" s="77">
        <f>CEPO!L126+'CDH e PROAD'!L126+SEMS!L126+CAD!L126+PROEX!L126+ESAG!H126+CEART!H126+FAED!H126+CEFID!H126+CEAD!H126+CCT!H126+CEPLAN!H126+CAV!H126+CEO!H126+CEAVI!H126+CESFI!H126+CERES!H126</f>
        <v>81</v>
      </c>
      <c r="I126" s="40">
        <f>SUM((CEPO!L126-CEPO!M126)+('CDH e PROAD'!L126-'CDH e PROAD'!M126)+(SEMS!L126-SEMS!M126)+(CAD!L126-CAD!M126)+(PROEX!L126-PROEX!M126)+(ESAG!H126-ESAG!I126)+(CEART!H126-CEART!I126)+(FAED!H126-FAED!I126)+(CEFID!H126-CEFID!I126)+(CEAD!H126-CEAD!I126)+(CCT!H126-CCT!I126)+(CEPLAN!H126-CEPLAN!I126)+(CAV!H126-CAV!I126)+(CEO!H126-CEO!I126)+(CEAVI!H126-CEAVI!I126)+(CESFI!H126-CESFI!I126)+(CERES!H126-CERES!I126))</f>
        <v>0</v>
      </c>
      <c r="J126" s="29">
        <f t="shared" si="6"/>
        <v>81</v>
      </c>
      <c r="K126" s="16">
        <f t="shared" si="7"/>
        <v>0</v>
      </c>
      <c r="L126" s="17">
        <f t="shared" si="8"/>
        <v>0</v>
      </c>
    </row>
    <row r="127" spans="1:12" ht="36.75" customHeight="1">
      <c r="A127" s="51">
        <v>44</v>
      </c>
      <c r="B127" s="55" t="s">
        <v>37</v>
      </c>
      <c r="C127" s="51">
        <v>124</v>
      </c>
      <c r="D127" s="62" t="s">
        <v>140</v>
      </c>
      <c r="E127" s="62"/>
      <c r="F127" s="18"/>
      <c r="G127" s="73"/>
      <c r="H127" s="77">
        <f>CEPO!L127+'CDH e PROAD'!L127+SEMS!L127+CAD!L127+PROEX!L127+ESAG!H127+CEART!H127+FAED!H127+CEFID!H127+CEAD!H127+CCT!H127+CEPLAN!H127+CAV!H127+CEO!H127+CEAVI!H127+CESFI!H127+CERES!H127</f>
        <v>1</v>
      </c>
      <c r="I127" s="40">
        <f>SUM((CEPO!L127-CEPO!M127)+('CDH e PROAD'!L127-'CDH e PROAD'!M127)+(SEMS!L127-SEMS!M127)+(CAD!L127-CAD!M127)+(PROEX!L127-PROEX!M127)+(ESAG!H127-ESAG!I127)+(CEART!H127-CEART!I127)+(FAED!H127-FAED!I127)+(CEFID!H127-CEFID!I127)+(CEAD!H127-CEAD!I127)+(CCT!H127-CCT!I127)+(CEPLAN!H127-CEPLAN!I127)+(CAV!H127-CAV!I127)+(CEO!H127-CEO!I127)+(CEAVI!H127-CEAVI!I127)+(CESFI!H127-CESFI!I127)+(CERES!H127-CERES!I127))</f>
        <v>0</v>
      </c>
      <c r="J127" s="29">
        <f t="shared" si="6"/>
        <v>1</v>
      </c>
      <c r="K127" s="16">
        <f t="shared" si="7"/>
        <v>0</v>
      </c>
      <c r="L127" s="17">
        <f t="shared" si="8"/>
        <v>0</v>
      </c>
    </row>
    <row r="128" spans="1:12" ht="36.75" customHeight="1">
      <c r="A128" s="51">
        <v>45</v>
      </c>
      <c r="B128" s="55" t="s">
        <v>37</v>
      </c>
      <c r="C128" s="51">
        <v>125</v>
      </c>
      <c r="D128" s="62" t="s">
        <v>141</v>
      </c>
      <c r="E128" s="62"/>
      <c r="F128" s="18"/>
      <c r="G128" s="73"/>
      <c r="H128" s="77">
        <f>CEPO!L128+'CDH e PROAD'!L128+SEMS!L128+CAD!L128+PROEX!L128+ESAG!H128+CEART!H128+FAED!H128+CEFID!H128+CEAD!H128+CCT!H128+CEPLAN!H128+CAV!H128+CEO!H128+CEAVI!H128+CESFI!H128+CERES!H128</f>
        <v>2</v>
      </c>
      <c r="I128" s="40">
        <f>SUM((CEPO!L128-CEPO!M128)+('CDH e PROAD'!L128-'CDH e PROAD'!M128)+(SEMS!L128-SEMS!M128)+(CAD!L128-CAD!M128)+(PROEX!L128-PROEX!M128)+(ESAG!H128-ESAG!I128)+(CEART!H128-CEART!I128)+(FAED!H128-FAED!I128)+(CEFID!H128-CEFID!I128)+(CEAD!H128-CEAD!I128)+(CCT!H128-CCT!I128)+(CEPLAN!H128-CEPLAN!I128)+(CAV!H128-CAV!I128)+(CEO!H128-CEO!I128)+(CEAVI!H128-CEAVI!I128)+(CESFI!H128-CESFI!I128)+(CERES!H128-CERES!I128))</f>
        <v>0</v>
      </c>
      <c r="J128" s="29">
        <f t="shared" si="6"/>
        <v>2</v>
      </c>
      <c r="K128" s="16">
        <f t="shared" si="7"/>
        <v>0</v>
      </c>
      <c r="L128" s="17">
        <f t="shared" si="8"/>
        <v>0</v>
      </c>
    </row>
    <row r="129" spans="1:12" ht="36.75" customHeight="1">
      <c r="A129" s="51">
        <v>46</v>
      </c>
      <c r="B129" s="55" t="s">
        <v>37</v>
      </c>
      <c r="C129" s="51">
        <v>126</v>
      </c>
      <c r="D129" s="62" t="s">
        <v>142</v>
      </c>
      <c r="E129" s="62"/>
      <c r="F129" s="18"/>
      <c r="G129" s="73"/>
      <c r="H129" s="77">
        <f>CEPO!L129+'CDH e PROAD'!L129+SEMS!L129+CAD!L129+PROEX!L129+ESAG!H129+CEART!H129+FAED!H129+CEFID!H129+CEAD!H129+CCT!H129+CEPLAN!H129+CAV!H129+CEO!H129+CEAVI!H129+CESFI!H129+CERES!H129</f>
        <v>4</v>
      </c>
      <c r="I129" s="40">
        <f>SUM((CEPO!L129-CEPO!M129)+('CDH e PROAD'!L129-'CDH e PROAD'!M129)+(SEMS!L129-SEMS!M129)+(CAD!L129-CAD!M129)+(PROEX!L129-PROEX!M129)+(ESAG!H129-ESAG!I129)+(CEART!H129-CEART!I129)+(FAED!H129-FAED!I129)+(CEFID!H129-CEFID!I129)+(CEAD!H129-CEAD!I129)+(CCT!H129-CCT!I129)+(CEPLAN!H129-CEPLAN!I129)+(CAV!H129-CAV!I129)+(CEO!H129-CEO!I129)+(CEAVI!H129-CEAVI!I129)+(CESFI!H129-CESFI!I129)+(CERES!H129-CERES!I129))</f>
        <v>0</v>
      </c>
      <c r="J129" s="29">
        <f t="shared" si="6"/>
        <v>4</v>
      </c>
      <c r="K129" s="16">
        <f t="shared" si="7"/>
        <v>0</v>
      </c>
      <c r="L129" s="17">
        <f t="shared" si="8"/>
        <v>0</v>
      </c>
    </row>
    <row r="130" spans="1:12" ht="36.75" customHeight="1">
      <c r="A130" s="235">
        <v>47</v>
      </c>
      <c r="B130" s="223" t="s">
        <v>42</v>
      </c>
      <c r="C130" s="54">
        <v>127</v>
      </c>
      <c r="D130" s="61" t="s">
        <v>143</v>
      </c>
      <c r="E130" s="61" t="s">
        <v>226</v>
      </c>
      <c r="F130" s="46"/>
      <c r="G130" s="72">
        <v>3245.49</v>
      </c>
      <c r="H130" s="77">
        <f>CEPO!L130+'CDH e PROAD'!L130+SEMS!L130+CAD!L130+PROEX!L130+ESAG!H130+CEART!H130+FAED!H130+CEFID!H130+CEAD!H130+CCT!H130+CEPLAN!H130+CAV!H130+CEO!H130+CEAVI!H130+CESFI!H130+CERES!H130</f>
        <v>2</v>
      </c>
      <c r="I130" s="40">
        <f>SUM((CEPO!L130-CEPO!M130)+('CDH e PROAD'!L130-'CDH e PROAD'!M130)+(SEMS!L130-SEMS!M130)+(CAD!L130-CAD!M130)+(PROEX!L130-PROEX!M130)+(ESAG!H130-ESAG!I130)+(CEART!H130-CEART!I130)+(FAED!H130-FAED!I130)+(CEFID!H130-CEFID!I130)+(CEAD!H130-CEAD!I130)+(CCT!H130-CCT!I130)+(CEPLAN!H130-CEPLAN!I130)+(CAV!H130-CAV!I130)+(CEO!H130-CEO!I130)+(CEAVI!H130-CEAVI!I130)+(CESFI!H130-CESFI!I130)+(CERES!H130-CERES!I130))</f>
        <v>0</v>
      </c>
      <c r="J130" s="29">
        <f t="shared" si="6"/>
        <v>2</v>
      </c>
      <c r="K130" s="16">
        <f t="shared" si="7"/>
        <v>6490.98</v>
      </c>
      <c r="L130" s="17">
        <f t="shared" si="8"/>
        <v>0</v>
      </c>
    </row>
    <row r="131" spans="1:12" ht="36.75" customHeight="1">
      <c r="A131" s="235"/>
      <c r="B131" s="224"/>
      <c r="C131" s="54">
        <v>128</v>
      </c>
      <c r="D131" s="61" t="s">
        <v>144</v>
      </c>
      <c r="E131" s="61" t="s">
        <v>227</v>
      </c>
      <c r="F131" s="46" t="s">
        <v>247</v>
      </c>
      <c r="G131" s="72">
        <v>1054.19</v>
      </c>
      <c r="H131" s="77">
        <f>CEPO!L131+'CDH e PROAD'!L131+SEMS!L131+CAD!L131+PROEX!L131+ESAG!H131+CEART!H131+FAED!H131+CEFID!H131+CEAD!H131+CCT!H131+CEPLAN!H131+CAV!H131+CEO!H131+CEAVI!H131+CESFI!H131+CERES!H131</f>
        <v>2</v>
      </c>
      <c r="I131" s="40">
        <f>SUM((CEPO!L131-CEPO!M131)+('CDH e PROAD'!L131-'CDH e PROAD'!M131)+(SEMS!L131-SEMS!M131)+(CAD!L131-CAD!M131)+(PROEX!L131-PROEX!M131)+(ESAG!H131-ESAG!I131)+(CEART!H131-CEART!I131)+(FAED!H131-FAED!I131)+(CEFID!H131-CEFID!I131)+(CEAD!H131-CEAD!I131)+(CCT!H131-CCT!I131)+(CEPLAN!H131-CEPLAN!I131)+(CAV!H131-CAV!I131)+(CEO!H131-CEO!I131)+(CEAVI!H131-CEAVI!I131)+(CESFI!H131-CESFI!I131)+(CERES!H131-CERES!I131))</f>
        <v>0</v>
      </c>
      <c r="J131" s="29">
        <f t="shared" si="6"/>
        <v>2</v>
      </c>
      <c r="K131" s="16">
        <f t="shared" si="7"/>
        <v>2108.38</v>
      </c>
      <c r="L131" s="17">
        <f t="shared" si="8"/>
        <v>0</v>
      </c>
    </row>
    <row r="132" spans="1:12" ht="36.75" customHeight="1">
      <c r="A132" s="51">
        <v>48</v>
      </c>
      <c r="B132" s="55" t="s">
        <v>37</v>
      </c>
      <c r="C132" s="51">
        <v>129</v>
      </c>
      <c r="D132" s="62" t="s">
        <v>145</v>
      </c>
      <c r="E132" s="62"/>
      <c r="F132" s="18" t="s">
        <v>21</v>
      </c>
      <c r="G132" s="73"/>
      <c r="H132" s="77">
        <f>CEPO!L132+'CDH e PROAD'!L132+SEMS!L132+CAD!L132+PROEX!L132+ESAG!H132+CEART!H132+FAED!H132+CEFID!H132+CEAD!H132+CCT!H132+CEPLAN!H132+CAV!H132+CEO!H132+CEAVI!H132+CESFI!H132+CERES!H132</f>
        <v>20</v>
      </c>
      <c r="I132" s="40">
        <f>SUM((CEPO!L132-CEPO!M132)+('CDH e PROAD'!L132-'CDH e PROAD'!M132)+(SEMS!L132-SEMS!M132)+(CAD!L132-CAD!M132)+(PROEX!L132-PROEX!M132)+(ESAG!H132-ESAG!I132)+(CEART!H132-CEART!I132)+(FAED!H132-FAED!I132)+(CEFID!H132-CEFID!I132)+(CEAD!H132-CEAD!I132)+(CCT!H132-CCT!I132)+(CEPLAN!H132-CEPLAN!I132)+(CAV!H132-CAV!I132)+(CEO!H132-CEO!I132)+(CEAVI!H132-CEAVI!I132)+(CESFI!H132-CESFI!I132)+(CERES!H132-CERES!I132))</f>
        <v>0</v>
      </c>
      <c r="J132" s="29">
        <f t="shared" si="6"/>
        <v>20</v>
      </c>
      <c r="K132" s="16">
        <f t="shared" si="7"/>
        <v>0</v>
      </c>
      <c r="L132" s="17">
        <f t="shared" si="8"/>
        <v>0</v>
      </c>
    </row>
    <row r="133" spans="1:12" ht="36.75" customHeight="1">
      <c r="K133" s="34">
        <f>SUM(K4:K132)</f>
        <v>413240.45</v>
      </c>
      <c r="L133" s="34">
        <f>SUM(L4:L132)</f>
        <v>176267.64999999997</v>
      </c>
    </row>
    <row r="135" spans="1:12" ht="36.75" customHeight="1">
      <c r="H135" s="260" t="str">
        <f>A1</f>
        <v>PROCESSO: 582/2023/UDESC</v>
      </c>
      <c r="I135" s="260"/>
      <c r="J135" s="260"/>
      <c r="K135" s="260"/>
      <c r="L135" s="260"/>
    </row>
    <row r="136" spans="1:12" ht="36.75" customHeight="1">
      <c r="H136" s="260" t="str">
        <f>D1</f>
        <v>OBJETO: AQUISIÇÃO DE EPI's E EPC's</v>
      </c>
      <c r="I136" s="260"/>
      <c r="J136" s="260"/>
      <c r="K136" s="260"/>
      <c r="L136" s="260"/>
    </row>
    <row r="137" spans="1:12" ht="36.75" customHeight="1">
      <c r="H137" s="260" t="str">
        <f>H1</f>
        <v>VIGÊNCIA DA ATA: 14/07/2023 até 14/07/2024</v>
      </c>
      <c r="I137" s="260"/>
      <c r="J137" s="260"/>
      <c r="K137" s="260"/>
      <c r="L137" s="260"/>
    </row>
    <row r="138" spans="1:12" ht="36.75" customHeight="1">
      <c r="H138" s="10" t="s">
        <v>10</v>
      </c>
      <c r="I138" s="11"/>
      <c r="J138" s="11"/>
      <c r="K138" s="11"/>
      <c r="L138" s="7">
        <f>K133</f>
        <v>413240.45</v>
      </c>
    </row>
    <row r="139" spans="1:12" ht="36.75" customHeight="1">
      <c r="H139" s="12" t="s">
        <v>11</v>
      </c>
      <c r="I139" s="13"/>
      <c r="J139" s="13"/>
      <c r="K139" s="13"/>
      <c r="L139" s="8">
        <f>L133</f>
        <v>176267.64999999997</v>
      </c>
    </row>
    <row r="140" spans="1:12" ht="36.75" customHeight="1">
      <c r="H140" s="12" t="s">
        <v>12</v>
      </c>
      <c r="I140" s="13"/>
      <c r="J140" s="13"/>
      <c r="K140" s="13"/>
      <c r="L140" s="9"/>
    </row>
    <row r="141" spans="1:12" ht="36.75" customHeight="1">
      <c r="H141" s="14" t="s">
        <v>13</v>
      </c>
      <c r="I141" s="15"/>
      <c r="J141" s="15"/>
      <c r="K141" s="15"/>
      <c r="L141" s="30">
        <f>L139/L138</f>
        <v>0.42654984525353207</v>
      </c>
    </row>
    <row r="142" spans="1:12" ht="36.75" customHeight="1">
      <c r="H142" s="261" t="s">
        <v>636</v>
      </c>
      <c r="I142" s="262"/>
      <c r="J142" s="262"/>
      <c r="K142" s="262"/>
      <c r="L142" s="263"/>
    </row>
    <row r="143" spans="1:12" ht="14.5"/>
  </sheetData>
  <mergeCells count="68">
    <mergeCell ref="H142:L142"/>
    <mergeCell ref="A1:C1"/>
    <mergeCell ref="A2:L2"/>
    <mergeCell ref="D1:G1"/>
    <mergeCell ref="H1:L1"/>
    <mergeCell ref="H137:L137"/>
    <mergeCell ref="A4:A6"/>
    <mergeCell ref="B4:B6"/>
    <mergeCell ref="A9:A10"/>
    <mergeCell ref="B9:B10"/>
    <mergeCell ref="A11:A17"/>
    <mergeCell ref="B11:B17"/>
    <mergeCell ref="A19:A21"/>
    <mergeCell ref="B19:B21"/>
    <mergeCell ref="A22:A24"/>
    <mergeCell ref="B22:B24"/>
    <mergeCell ref="A25:A32"/>
    <mergeCell ref="B25:B32"/>
    <mergeCell ref="H135:L135"/>
    <mergeCell ref="H136:L136"/>
    <mergeCell ref="A34:A44"/>
    <mergeCell ref="B34:B44"/>
    <mergeCell ref="A45:A48"/>
    <mergeCell ref="B45:B48"/>
    <mergeCell ref="A49:A52"/>
    <mergeCell ref="B49:B52"/>
    <mergeCell ref="A53:A54"/>
    <mergeCell ref="B53:B54"/>
    <mergeCell ref="A55:A58"/>
    <mergeCell ref="B55:B58"/>
    <mergeCell ref="A59:A61"/>
    <mergeCell ref="B59:B61"/>
    <mergeCell ref="A62:A64"/>
    <mergeCell ref="B62:B64"/>
    <mergeCell ref="A66:A70"/>
    <mergeCell ref="B66:B70"/>
    <mergeCell ref="A71:A74"/>
    <mergeCell ref="B71:B74"/>
    <mergeCell ref="A76:A79"/>
    <mergeCell ref="B76:B79"/>
    <mergeCell ref="A83:A84"/>
    <mergeCell ref="B83:B84"/>
    <mergeCell ref="A85:A86"/>
    <mergeCell ref="B85:B86"/>
    <mergeCell ref="A87:A88"/>
    <mergeCell ref="B87:B88"/>
    <mergeCell ref="A89:A90"/>
    <mergeCell ref="B89:B90"/>
    <mergeCell ref="A91:A94"/>
    <mergeCell ref="B91:B94"/>
    <mergeCell ref="A97:A101"/>
    <mergeCell ref="B97:B101"/>
    <mergeCell ref="A102:A105"/>
    <mergeCell ref="B102:B105"/>
    <mergeCell ref="A106:A107"/>
    <mergeCell ref="B106:B107"/>
    <mergeCell ref="A108:A109"/>
    <mergeCell ref="B108:B109"/>
    <mergeCell ref="A110:A111"/>
    <mergeCell ref="B110:B111"/>
    <mergeCell ref="A112:A116"/>
    <mergeCell ref="B112:B116"/>
    <mergeCell ref="A117:A120"/>
    <mergeCell ref="B117:B120"/>
    <mergeCell ref="A121:A123"/>
    <mergeCell ref="B121:B123"/>
    <mergeCell ref="A130:A131"/>
    <mergeCell ref="B130:B131"/>
  </mergeCells>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9B96B-23D7-4DEF-9ADB-6E129616704C}">
  <sheetPr>
    <tabColor rgb="FF0066FF"/>
  </sheetPr>
  <dimension ref="A1:AA109"/>
  <sheetViews>
    <sheetView zoomScale="90" zoomScaleNormal="90" workbookViewId="0">
      <selection activeCell="N10" sqref="N10"/>
    </sheetView>
  </sheetViews>
  <sheetFormatPr defaultColWidth="9.7265625" defaultRowHeight="36.75" customHeight="1"/>
  <cols>
    <col min="1" max="1" width="4.54296875" style="31" customWidth="1"/>
    <col min="2" max="2" width="21.7265625" style="31" customWidth="1"/>
    <col min="3" max="3" width="11.453125" style="26" customWidth="1"/>
    <col min="4" max="4" width="22.1796875" style="31" customWidth="1"/>
    <col min="5" max="5" width="18.1796875" style="31" customWidth="1"/>
    <col min="6" max="6" width="12.1796875" style="31" customWidth="1"/>
    <col min="7" max="7" width="15" style="4" customWidth="1"/>
    <col min="8" max="8" width="13.26953125" style="27" customWidth="1"/>
    <col min="9" max="9" width="15" style="96" bestFit="1" customWidth="1"/>
    <col min="10" max="10" width="15" style="96" customWidth="1"/>
    <col min="11" max="11" width="17.54296875" style="90" customWidth="1"/>
    <col min="12" max="15" width="15.54296875" style="90" customWidth="1"/>
    <col min="16" max="16" width="11.7265625" style="90" customWidth="1"/>
    <col min="17" max="17" width="15.54296875" style="90" customWidth="1"/>
    <col min="18" max="18" width="11.7265625" style="90" customWidth="1"/>
    <col min="19" max="19" width="12.453125" style="90" customWidth="1"/>
    <col min="20" max="20" width="9.453125" style="90" customWidth="1"/>
    <col min="21" max="23" width="15.54296875" style="90" customWidth="1"/>
    <col min="24" max="16384" width="9.7265625" style="90"/>
  </cols>
  <sheetData>
    <row r="1" spans="1:27" ht="36.75" customHeight="1">
      <c r="A1" s="273" t="s">
        <v>22</v>
      </c>
      <c r="B1" s="274"/>
      <c r="C1" s="275"/>
      <c r="D1" s="276" t="str">
        <f>CERES!D1</f>
        <v>OBJETO: AQUISIÇÃO DE EPI's E EPC's</v>
      </c>
      <c r="E1" s="276"/>
      <c r="F1" s="276"/>
      <c r="G1" s="273" t="str">
        <f>CERES!H1</f>
        <v>VIGÊNCIA DA ATA: 14/07/2023 até 14/07/2024</v>
      </c>
      <c r="H1" s="274"/>
      <c r="I1" s="274"/>
      <c r="J1" s="274"/>
      <c r="K1" s="275"/>
      <c r="L1" s="222" t="s">
        <v>532</v>
      </c>
      <c r="M1" s="247" t="s">
        <v>325</v>
      </c>
      <c r="N1" s="247" t="s">
        <v>325</v>
      </c>
      <c r="O1" s="247" t="s">
        <v>325</v>
      </c>
      <c r="P1" s="247" t="s">
        <v>325</v>
      </c>
      <c r="Q1" s="247" t="s">
        <v>325</v>
      </c>
      <c r="R1" s="247" t="s">
        <v>325</v>
      </c>
      <c r="S1" s="247" t="s">
        <v>325</v>
      </c>
      <c r="T1" s="247" t="s">
        <v>325</v>
      </c>
      <c r="U1" s="247" t="s">
        <v>325</v>
      </c>
      <c r="V1" s="247" t="s">
        <v>325</v>
      </c>
      <c r="W1" s="247" t="s">
        <v>325</v>
      </c>
      <c r="X1" s="247" t="s">
        <v>325</v>
      </c>
      <c r="Y1" s="247" t="s">
        <v>325</v>
      </c>
      <c r="Z1" s="247" t="s">
        <v>325</v>
      </c>
    </row>
    <row r="2" spans="1:27" ht="36.75" customHeight="1">
      <c r="A2" s="270" t="s">
        <v>316</v>
      </c>
      <c r="B2" s="271"/>
      <c r="C2" s="271"/>
      <c r="D2" s="271"/>
      <c r="E2" s="271"/>
      <c r="F2" s="271"/>
      <c r="G2" s="271"/>
      <c r="H2" s="271"/>
      <c r="I2" s="271"/>
      <c r="J2" s="271"/>
      <c r="K2" s="272"/>
      <c r="L2" s="222"/>
      <c r="M2" s="247"/>
      <c r="N2" s="247"/>
      <c r="O2" s="247"/>
      <c r="P2" s="247"/>
      <c r="Q2" s="247"/>
      <c r="R2" s="247"/>
      <c r="S2" s="247"/>
      <c r="T2" s="247"/>
      <c r="U2" s="247"/>
      <c r="V2" s="247"/>
      <c r="W2" s="247"/>
      <c r="X2" s="247"/>
      <c r="Y2" s="247"/>
      <c r="Z2" s="247"/>
    </row>
    <row r="3" spans="1:27" s="3" customFormat="1" ht="52.4" customHeight="1">
      <c r="A3" s="36" t="s">
        <v>25</v>
      </c>
      <c r="B3" s="39" t="s">
        <v>18</v>
      </c>
      <c r="C3" s="36" t="s">
        <v>4</v>
      </c>
      <c r="D3" s="39" t="s">
        <v>146</v>
      </c>
      <c r="E3" s="37" t="s">
        <v>19</v>
      </c>
      <c r="F3" s="36" t="s">
        <v>5</v>
      </c>
      <c r="G3" s="120" t="s">
        <v>318</v>
      </c>
      <c r="H3" s="121" t="s">
        <v>319</v>
      </c>
      <c r="I3" s="122" t="s">
        <v>320</v>
      </c>
      <c r="J3" s="119" t="s">
        <v>317</v>
      </c>
      <c r="K3" s="124" t="s">
        <v>8</v>
      </c>
      <c r="L3" s="86" t="s">
        <v>327</v>
      </c>
      <c r="M3" s="93" t="s">
        <v>326</v>
      </c>
      <c r="N3" s="93" t="s">
        <v>326</v>
      </c>
      <c r="O3" s="93" t="s">
        <v>326</v>
      </c>
      <c r="P3" s="93" t="s">
        <v>326</v>
      </c>
      <c r="Q3" s="93" t="s">
        <v>326</v>
      </c>
      <c r="R3" s="93" t="s">
        <v>326</v>
      </c>
      <c r="S3" s="93" t="s">
        <v>326</v>
      </c>
      <c r="T3" s="93" t="s">
        <v>326</v>
      </c>
      <c r="U3" s="93" t="s">
        <v>326</v>
      </c>
      <c r="V3" s="93" t="s">
        <v>326</v>
      </c>
      <c r="W3" s="93" t="s">
        <v>326</v>
      </c>
      <c r="X3" s="93" t="s">
        <v>326</v>
      </c>
      <c r="Y3" s="93" t="s">
        <v>326</v>
      </c>
      <c r="Z3" s="93" t="s">
        <v>326</v>
      </c>
    </row>
    <row r="4" spans="1:27" ht="35.15" customHeight="1">
      <c r="A4" s="237">
        <v>1</v>
      </c>
      <c r="B4" s="223" t="s">
        <v>26</v>
      </c>
      <c r="C4" s="54">
        <v>1</v>
      </c>
      <c r="D4" s="61" t="s">
        <v>43</v>
      </c>
      <c r="E4" s="46" t="s">
        <v>147</v>
      </c>
      <c r="F4" s="46" t="s">
        <v>17</v>
      </c>
      <c r="G4" s="77">
        <f>CEPO!L4+'CDH e PROAD'!L4+SEMS!L4+CAD!L4+PROEX!L4+ESAG!H4+CEART!H4+FAED!H4+CEFID!H4+CEAD!H4+CCT!H4+CEPLAN!H4+CAV!H4+CEO!H4+CEAVI!H4+CESFI!H4+CERES!H4</f>
        <v>11</v>
      </c>
      <c r="H4" s="40">
        <f>G4*2</f>
        <v>22</v>
      </c>
      <c r="I4" s="29">
        <f>H4-SUM(L4:Z4)</f>
        <v>22</v>
      </c>
      <c r="J4" s="128">
        <v>62.41</v>
      </c>
      <c r="K4" s="125">
        <f>G4*J4</f>
        <v>686.51</v>
      </c>
      <c r="L4" s="130"/>
      <c r="M4" s="130"/>
      <c r="N4" s="130"/>
      <c r="O4" s="130"/>
      <c r="P4" s="130"/>
      <c r="Q4" s="130"/>
      <c r="R4" s="130"/>
      <c r="S4" s="130"/>
      <c r="T4" s="130"/>
      <c r="U4" s="130"/>
      <c r="V4" s="130"/>
      <c r="W4" s="130"/>
      <c r="X4" s="130"/>
      <c r="Y4" s="130"/>
      <c r="Z4" s="130"/>
    </row>
    <row r="5" spans="1:27" ht="35.15" customHeight="1">
      <c r="A5" s="237"/>
      <c r="B5" s="228"/>
      <c r="C5" s="54">
        <v>2</v>
      </c>
      <c r="D5" s="61" t="s">
        <v>44</v>
      </c>
      <c r="E5" s="46" t="s">
        <v>148</v>
      </c>
      <c r="F5" s="46" t="s">
        <v>17</v>
      </c>
      <c r="G5" s="77">
        <f>CEPO!L5+'CDH e PROAD'!L5+SEMS!L5+CAD!L5+PROEX!L5+ESAG!H5+CEART!H5+FAED!H5+CEFID!H5+CEAD!H5+CCT!H5+CEPLAN!H5+CAV!H5+CEO!H5+CEAVI!H5+CESFI!H5+CERES!H5</f>
        <v>105</v>
      </c>
      <c r="H5" s="40">
        <f t="shared" ref="H5:H68" si="0">G5*2</f>
        <v>210</v>
      </c>
      <c r="I5" s="29">
        <f t="shared" ref="I5:I68" si="1">H5-SUM(L5:Z5)</f>
        <v>210</v>
      </c>
      <c r="J5" s="128">
        <v>58.41</v>
      </c>
      <c r="K5" s="125">
        <f t="shared" ref="K5:K50" si="2">G5*J5</f>
        <v>6133.0499999999993</v>
      </c>
      <c r="L5" s="130"/>
      <c r="M5" s="130"/>
      <c r="N5" s="130"/>
      <c r="O5" s="130"/>
      <c r="P5" s="130"/>
      <c r="Q5" s="130"/>
      <c r="R5" s="130"/>
      <c r="S5" s="130"/>
      <c r="T5" s="130"/>
      <c r="U5" s="130"/>
      <c r="V5" s="130"/>
      <c r="W5" s="130"/>
      <c r="X5" s="130"/>
      <c r="Y5" s="130"/>
      <c r="Z5" s="130"/>
    </row>
    <row r="6" spans="1:27" ht="35.15" customHeight="1">
      <c r="A6" s="237"/>
      <c r="B6" s="224"/>
      <c r="C6" s="54">
        <v>3</v>
      </c>
      <c r="D6" s="61" t="s">
        <v>45</v>
      </c>
      <c r="E6" s="68" t="s">
        <v>149</v>
      </c>
      <c r="F6" s="46" t="s">
        <v>17</v>
      </c>
      <c r="G6" s="77">
        <f>CEPO!L6+'CDH e PROAD'!L6+SEMS!L6+CAD!L6+PROEX!L6+ESAG!H6+CEART!H6+FAED!H6+CEFID!H6+CEAD!H6+CCT!H6+CEPLAN!H6+CAV!H6+CEO!H6+CEAVI!H6+CESFI!H6+CERES!H6</f>
        <v>19</v>
      </c>
      <c r="H6" s="40">
        <f t="shared" si="0"/>
        <v>38</v>
      </c>
      <c r="I6" s="29">
        <f t="shared" si="1"/>
        <v>38</v>
      </c>
      <c r="J6" s="128">
        <v>181.86</v>
      </c>
      <c r="K6" s="125">
        <f t="shared" si="2"/>
        <v>3455.34</v>
      </c>
      <c r="L6" s="130"/>
      <c r="M6" s="130"/>
      <c r="N6" s="130"/>
      <c r="O6" s="130"/>
      <c r="P6" s="130"/>
      <c r="Q6" s="130"/>
      <c r="R6" s="130"/>
      <c r="S6" s="130"/>
      <c r="T6" s="130"/>
      <c r="U6" s="130"/>
      <c r="V6" s="130"/>
      <c r="W6" s="130"/>
      <c r="X6" s="130"/>
      <c r="Y6" s="130"/>
      <c r="Z6" s="130"/>
    </row>
    <row r="7" spans="1:27" ht="35.15" customHeight="1">
      <c r="A7" s="105">
        <v>3</v>
      </c>
      <c r="B7" s="56" t="s">
        <v>28</v>
      </c>
      <c r="C7" s="54">
        <v>5</v>
      </c>
      <c r="D7" s="61" t="s">
        <v>47</v>
      </c>
      <c r="E7" s="46" t="s">
        <v>150</v>
      </c>
      <c r="F7" s="46" t="s">
        <v>17</v>
      </c>
      <c r="G7" s="77">
        <f>CEPO!L8+'CDH e PROAD'!L8+SEMS!L8+CAD!L8+PROEX!L8+ESAG!H8+CEART!H8+FAED!H8+CEFID!H8+CEAD!H8+CCT!H8+CEPLAN!H8+CAV!H8+CEO!H8+CEAVI!H8+CESFI!H8+CERES!H8</f>
        <v>58</v>
      </c>
      <c r="H7" s="40">
        <f t="shared" si="0"/>
        <v>116</v>
      </c>
      <c r="I7" s="29">
        <f t="shared" si="1"/>
        <v>116</v>
      </c>
      <c r="J7" s="128">
        <v>30.46</v>
      </c>
      <c r="K7" s="125">
        <f t="shared" si="2"/>
        <v>1766.68</v>
      </c>
      <c r="L7" s="130"/>
      <c r="M7" s="130"/>
      <c r="N7" s="130"/>
      <c r="O7" s="130"/>
      <c r="P7" s="130"/>
      <c r="Q7" s="130"/>
      <c r="R7" s="130"/>
      <c r="S7" s="130"/>
      <c r="T7" s="130"/>
      <c r="U7" s="130"/>
      <c r="V7" s="130"/>
      <c r="W7" s="130"/>
      <c r="X7" s="130"/>
      <c r="Y7" s="130"/>
      <c r="Z7" s="130"/>
    </row>
    <row r="8" spans="1:27" ht="35.15" customHeight="1">
      <c r="A8" s="237">
        <v>5</v>
      </c>
      <c r="B8" s="223" t="s">
        <v>29</v>
      </c>
      <c r="C8" s="54">
        <v>8</v>
      </c>
      <c r="D8" s="61" t="s">
        <v>49</v>
      </c>
      <c r="E8" s="46" t="s">
        <v>152</v>
      </c>
      <c r="F8" s="46" t="s">
        <v>17</v>
      </c>
      <c r="G8" s="77">
        <f>CEPO!L11+'CDH e PROAD'!L11+SEMS!L11+CAD!L11+PROEX!L11+ESAG!H11+CEART!H11+FAED!H11+CEFID!H11+CEAD!H11+CCT!H11+CEPLAN!H11+CAV!H11+CEO!H11+CEAVI!H11+CESFI!H11+CERES!H11</f>
        <v>154</v>
      </c>
      <c r="H8" s="40">
        <f t="shared" si="0"/>
        <v>308</v>
      </c>
      <c r="I8" s="29">
        <f t="shared" si="1"/>
        <v>308</v>
      </c>
      <c r="J8" s="128">
        <v>4</v>
      </c>
      <c r="K8" s="125">
        <f t="shared" si="2"/>
        <v>616</v>
      </c>
      <c r="L8" s="130"/>
      <c r="M8" s="130"/>
      <c r="N8" s="130"/>
      <c r="O8" s="130"/>
      <c r="P8" s="130"/>
      <c r="Q8" s="130"/>
      <c r="R8" s="130"/>
      <c r="S8" s="130"/>
      <c r="T8" s="130"/>
      <c r="U8" s="130"/>
      <c r="V8" s="130"/>
      <c r="W8" s="130"/>
      <c r="X8" s="130"/>
      <c r="Y8" s="130"/>
      <c r="Z8" s="130"/>
    </row>
    <row r="9" spans="1:27" ht="35.15" customHeight="1">
      <c r="A9" s="237"/>
      <c r="B9" s="228"/>
      <c r="C9" s="54">
        <v>9</v>
      </c>
      <c r="D9" s="61" t="s">
        <v>49</v>
      </c>
      <c r="E9" s="46" t="s">
        <v>152</v>
      </c>
      <c r="F9" s="46" t="s">
        <v>17</v>
      </c>
      <c r="G9" s="77">
        <f>CEPO!L12+'CDH e PROAD'!L12+SEMS!L12+CAD!L12+PROEX!L12+ESAG!H12+CEART!H12+FAED!H12+CEFID!H12+CEAD!H12+CCT!H12+CEPLAN!H12+CAV!H12+CEO!H12+CEAVI!H12+CESFI!H12+CERES!H12</f>
        <v>17</v>
      </c>
      <c r="H9" s="40">
        <f t="shared" si="0"/>
        <v>34</v>
      </c>
      <c r="I9" s="29">
        <f t="shared" si="1"/>
        <v>34</v>
      </c>
      <c r="J9" s="128">
        <v>4</v>
      </c>
      <c r="K9" s="125">
        <f t="shared" si="2"/>
        <v>68</v>
      </c>
      <c r="L9" s="130"/>
      <c r="M9" s="130"/>
      <c r="N9" s="130"/>
      <c r="O9" s="130"/>
      <c r="P9" s="130"/>
      <c r="Q9" s="130"/>
      <c r="R9" s="130"/>
      <c r="S9" s="130"/>
      <c r="T9" s="130"/>
      <c r="U9" s="130"/>
      <c r="V9" s="130"/>
      <c r="W9" s="130"/>
      <c r="X9" s="130"/>
      <c r="Y9" s="130"/>
      <c r="Z9" s="130"/>
    </row>
    <row r="10" spans="1:27" ht="35.15" customHeight="1">
      <c r="A10" s="237"/>
      <c r="B10" s="228"/>
      <c r="C10" s="54">
        <v>10</v>
      </c>
      <c r="D10" s="61" t="s">
        <v>49</v>
      </c>
      <c r="E10" s="46" t="s">
        <v>152</v>
      </c>
      <c r="F10" s="46" t="s">
        <v>17</v>
      </c>
      <c r="G10" s="77">
        <f>CEPO!L13+'CDH e PROAD'!L13+SEMS!L13+CAD!L13+PROEX!L13+ESAG!H13+CEART!H13+FAED!H13+CEFID!H13+CEAD!H13+CCT!H13+CEPLAN!H13+CAV!H13+CEO!H13+CEAVI!H13+CESFI!H13+CERES!H13</f>
        <v>58</v>
      </c>
      <c r="H10" s="40">
        <f t="shared" si="0"/>
        <v>116</v>
      </c>
      <c r="I10" s="29">
        <f t="shared" si="1"/>
        <v>116</v>
      </c>
      <c r="J10" s="128">
        <v>4</v>
      </c>
      <c r="K10" s="125">
        <f t="shared" si="2"/>
        <v>232</v>
      </c>
      <c r="L10" s="130"/>
      <c r="M10" s="130"/>
      <c r="N10" s="130"/>
      <c r="O10" s="130"/>
      <c r="P10" s="130"/>
      <c r="Q10" s="130"/>
      <c r="R10" s="130"/>
      <c r="S10" s="130"/>
      <c r="T10" s="130"/>
      <c r="U10" s="130"/>
      <c r="V10" s="130"/>
      <c r="W10" s="130"/>
      <c r="X10" s="130"/>
      <c r="Y10" s="130"/>
      <c r="Z10" s="130"/>
    </row>
    <row r="11" spans="1:27" ht="35.15" customHeight="1">
      <c r="A11" s="237"/>
      <c r="B11" s="228"/>
      <c r="C11" s="54">
        <v>11</v>
      </c>
      <c r="D11" s="61" t="s">
        <v>49</v>
      </c>
      <c r="E11" s="46" t="s">
        <v>152</v>
      </c>
      <c r="F11" s="46" t="s">
        <v>17</v>
      </c>
      <c r="G11" s="77">
        <f>CEPO!L14+'CDH e PROAD'!L14+SEMS!L14+CAD!L14+PROEX!L14+ESAG!H14+CEART!H14+FAED!H14+CEFID!H14+CEAD!H14+CCT!H14+CEPLAN!H14+CAV!H14+CEO!H14+CEAVI!H14+CESFI!H14+CERES!H14</f>
        <v>32</v>
      </c>
      <c r="H11" s="40">
        <f t="shared" si="0"/>
        <v>64</v>
      </c>
      <c r="I11" s="29">
        <f>H11-SUM(L11:Z11)</f>
        <v>64</v>
      </c>
      <c r="J11" s="128">
        <v>6</v>
      </c>
      <c r="K11" s="125">
        <f t="shared" si="2"/>
        <v>192</v>
      </c>
      <c r="L11" s="130"/>
      <c r="M11" s="130"/>
      <c r="N11" s="130"/>
      <c r="O11" s="130"/>
      <c r="P11" s="130"/>
      <c r="Q11" s="130"/>
      <c r="R11" s="130"/>
      <c r="S11" s="130"/>
      <c r="T11" s="130"/>
      <c r="U11" s="130"/>
      <c r="V11" s="130"/>
      <c r="W11" s="130"/>
      <c r="X11" s="130"/>
      <c r="Y11" s="130"/>
      <c r="Z11" s="130"/>
    </row>
    <row r="12" spans="1:27" ht="35.15" customHeight="1">
      <c r="A12" s="237"/>
      <c r="B12" s="228"/>
      <c r="C12" s="54">
        <v>12</v>
      </c>
      <c r="D12" s="46" t="s">
        <v>50</v>
      </c>
      <c r="E12" s="46" t="s">
        <v>153</v>
      </c>
      <c r="F12" s="46" t="s">
        <v>17</v>
      </c>
      <c r="G12" s="77">
        <f>CEPO!L15+'CDH e PROAD'!L15+SEMS!L15+CAD!L15+PROEX!L15+ESAG!H15+CEART!H15+FAED!H15+CEFID!H15+CEAD!H15+CCT!H15+CEPLAN!H15+CAV!H15+CEO!H15+CEAVI!H15+CESFI!H15+CERES!H15</f>
        <v>186</v>
      </c>
      <c r="H12" s="40">
        <f t="shared" si="0"/>
        <v>372</v>
      </c>
      <c r="I12" s="29">
        <f t="shared" si="1"/>
        <v>372</v>
      </c>
      <c r="J12" s="128">
        <v>8</v>
      </c>
      <c r="K12" s="125">
        <f t="shared" si="2"/>
        <v>1488</v>
      </c>
      <c r="L12" s="130"/>
      <c r="M12" s="130"/>
      <c r="N12" s="130"/>
      <c r="O12" s="130"/>
      <c r="P12" s="130"/>
      <c r="Q12" s="130"/>
      <c r="R12" s="130"/>
      <c r="S12" s="130"/>
      <c r="T12" s="130"/>
      <c r="U12" s="130"/>
      <c r="V12" s="130"/>
      <c r="W12" s="130"/>
      <c r="X12" s="130"/>
      <c r="Y12" s="130"/>
      <c r="Z12" s="130"/>
    </row>
    <row r="13" spans="1:27" ht="35.15" customHeight="1">
      <c r="A13" s="237"/>
      <c r="B13" s="228"/>
      <c r="C13" s="54">
        <v>13</v>
      </c>
      <c r="D13" s="46" t="s">
        <v>50</v>
      </c>
      <c r="E13" s="46" t="s">
        <v>153</v>
      </c>
      <c r="F13" s="46" t="s">
        <v>17</v>
      </c>
      <c r="G13" s="77">
        <f>CEPO!L16+'CDH e PROAD'!L16+SEMS!L16+CAD!L16+PROEX!L16+ESAG!H16+CEART!H16+FAED!H16+CEFID!H16+CEAD!H16+CCT!H16+CEPLAN!H16+CAV!H16+CEO!H16+CEAVI!H16+CESFI!H16+CERES!H16</f>
        <v>12</v>
      </c>
      <c r="H13" s="40">
        <f t="shared" si="0"/>
        <v>24</v>
      </c>
      <c r="I13" s="29">
        <f t="shared" si="1"/>
        <v>24</v>
      </c>
      <c r="J13" s="128">
        <v>8</v>
      </c>
      <c r="K13" s="125">
        <f t="shared" si="2"/>
        <v>96</v>
      </c>
      <c r="L13" s="130"/>
      <c r="M13" s="130"/>
      <c r="N13" s="130"/>
      <c r="O13" s="130"/>
      <c r="P13" s="130"/>
      <c r="Q13" s="130"/>
      <c r="R13" s="130"/>
      <c r="S13" s="130"/>
      <c r="T13" s="130"/>
      <c r="U13" s="130"/>
      <c r="V13" s="130"/>
      <c r="W13" s="130"/>
      <c r="X13" s="130"/>
      <c r="Y13" s="130"/>
      <c r="Z13" s="130"/>
    </row>
    <row r="14" spans="1:27" ht="35.15" customHeight="1">
      <c r="A14" s="237"/>
      <c r="B14" s="224"/>
      <c r="C14" s="54">
        <v>14</v>
      </c>
      <c r="D14" s="46" t="s">
        <v>51</v>
      </c>
      <c r="E14" s="46" t="s">
        <v>154</v>
      </c>
      <c r="F14" s="46" t="s">
        <v>17</v>
      </c>
      <c r="G14" s="77">
        <f>CEPO!L17+'CDH e PROAD'!L17+SEMS!L17+CAD!L17+PROEX!L17+ESAG!H17+CEART!H17+FAED!H17+CEFID!H17+CEAD!H17+CCT!H17+CEPLAN!H17+CAV!H17+CEO!H17+CEAVI!H17+CESFI!H17+CERES!H17</f>
        <v>67</v>
      </c>
      <c r="H14" s="40">
        <f t="shared" si="0"/>
        <v>134</v>
      </c>
      <c r="I14" s="29">
        <f t="shared" si="1"/>
        <v>134</v>
      </c>
      <c r="J14" s="128">
        <v>14</v>
      </c>
      <c r="K14" s="125">
        <f t="shared" si="2"/>
        <v>938</v>
      </c>
      <c r="L14" s="130"/>
      <c r="M14" s="130"/>
      <c r="N14" s="130"/>
      <c r="O14" s="130"/>
      <c r="P14" s="130"/>
      <c r="Q14" s="130"/>
      <c r="R14" s="130"/>
      <c r="S14" s="130"/>
      <c r="T14" s="130"/>
      <c r="U14" s="130"/>
      <c r="V14" s="130"/>
      <c r="W14" s="130"/>
      <c r="X14" s="130"/>
      <c r="Y14" s="130"/>
      <c r="Z14" s="130"/>
    </row>
    <row r="15" spans="1:27" ht="35.15" customHeight="1">
      <c r="A15" s="237">
        <v>7</v>
      </c>
      <c r="B15" s="223" t="s">
        <v>26</v>
      </c>
      <c r="C15" s="54">
        <v>16</v>
      </c>
      <c r="D15" s="46" t="s">
        <v>53</v>
      </c>
      <c r="E15" s="46" t="s">
        <v>155</v>
      </c>
      <c r="F15" s="46" t="s">
        <v>17</v>
      </c>
      <c r="G15" s="77">
        <f>CEPO!L19+'CDH e PROAD'!L19+SEMS!L19+CAD!L19+PROEX!L19+ESAG!H19+CEART!H19+FAED!H19+CEFID!H19+CEAD!H19+CCT!H19+CEPLAN!H19+CAV!H19+CEO!H19+CEAVI!H19+CESFI!H19+CERES!H19</f>
        <v>39</v>
      </c>
      <c r="H15" s="40">
        <f t="shared" si="0"/>
        <v>78</v>
      </c>
      <c r="I15" s="29">
        <f t="shared" si="1"/>
        <v>78</v>
      </c>
      <c r="J15" s="128">
        <v>30.24</v>
      </c>
      <c r="K15" s="125">
        <f t="shared" si="2"/>
        <v>1179.3599999999999</v>
      </c>
      <c r="L15" s="131"/>
      <c r="M15" s="131"/>
      <c r="N15" s="131"/>
      <c r="O15" s="131"/>
      <c r="P15" s="131"/>
      <c r="Q15" s="131"/>
      <c r="R15" s="131"/>
      <c r="S15" s="131"/>
      <c r="T15" s="131"/>
      <c r="U15" s="131"/>
      <c r="V15" s="131"/>
      <c r="W15" s="131"/>
      <c r="X15" s="131"/>
      <c r="Y15" s="131"/>
      <c r="Z15" s="131"/>
      <c r="AA15" s="132"/>
    </row>
    <row r="16" spans="1:27" ht="35.15" customHeight="1">
      <c r="A16" s="237"/>
      <c r="B16" s="228"/>
      <c r="C16" s="54">
        <v>17</v>
      </c>
      <c r="D16" s="61" t="s">
        <v>54</v>
      </c>
      <c r="E16" s="46" t="s">
        <v>156</v>
      </c>
      <c r="F16" s="46" t="s">
        <v>17</v>
      </c>
      <c r="G16" s="77">
        <f>CEPO!L20+'CDH e PROAD'!L20+SEMS!L20+CAD!L20+PROEX!L20+ESAG!H20+CEART!H20+FAED!H20+CEFID!H20+CEAD!H20+CCT!H20+CEPLAN!H20+CAV!H20+CEO!H20+CEAVI!H20+CESFI!H20+CERES!H20</f>
        <v>16</v>
      </c>
      <c r="H16" s="40">
        <f t="shared" si="0"/>
        <v>32</v>
      </c>
      <c r="I16" s="29">
        <f t="shared" si="1"/>
        <v>32</v>
      </c>
      <c r="J16" s="128">
        <v>88.38</v>
      </c>
      <c r="K16" s="125">
        <f t="shared" si="2"/>
        <v>1414.08</v>
      </c>
      <c r="L16" s="131"/>
      <c r="M16" s="131"/>
      <c r="N16" s="131"/>
      <c r="O16" s="131"/>
      <c r="P16" s="131"/>
      <c r="Q16" s="131"/>
      <c r="R16" s="131"/>
      <c r="S16" s="131"/>
      <c r="T16" s="131"/>
      <c r="U16" s="131"/>
      <c r="V16" s="131"/>
      <c r="W16" s="131"/>
      <c r="X16" s="131"/>
      <c r="Y16" s="131"/>
      <c r="Z16" s="131"/>
    </row>
    <row r="17" spans="1:26" ht="35.15" customHeight="1">
      <c r="A17" s="237"/>
      <c r="B17" s="224"/>
      <c r="C17" s="54">
        <v>18</v>
      </c>
      <c r="D17" s="61" t="s">
        <v>55</v>
      </c>
      <c r="E17" s="68" t="s">
        <v>157</v>
      </c>
      <c r="F17" s="46" t="s">
        <v>17</v>
      </c>
      <c r="G17" s="77">
        <f>CEPO!L21+'CDH e PROAD'!L21+SEMS!L21+CAD!L21+PROEX!L21+ESAG!H21+CEART!H21+FAED!H21+CEFID!H21+CEAD!H21+CCT!H21+CEPLAN!H21+CAV!H21+CEO!H21+CEAVI!H21+CESFI!H21+CERES!H21</f>
        <v>17</v>
      </c>
      <c r="H17" s="40">
        <f t="shared" si="0"/>
        <v>34</v>
      </c>
      <c r="I17" s="29">
        <f t="shared" si="1"/>
        <v>34</v>
      </c>
      <c r="J17" s="128">
        <v>159.52000000000001</v>
      </c>
      <c r="K17" s="125">
        <f t="shared" si="2"/>
        <v>2711.84</v>
      </c>
      <c r="L17" s="131"/>
      <c r="M17" s="131"/>
      <c r="N17" s="131"/>
      <c r="O17" s="131"/>
      <c r="P17" s="131"/>
      <c r="Q17" s="131"/>
      <c r="R17" s="131"/>
      <c r="S17" s="131"/>
      <c r="T17" s="131"/>
      <c r="U17" s="131"/>
      <c r="V17" s="131"/>
      <c r="W17" s="131"/>
      <c r="X17" s="131"/>
      <c r="Y17" s="131"/>
      <c r="Z17" s="131"/>
    </row>
    <row r="18" spans="1:26" ht="35.15" customHeight="1">
      <c r="A18" s="239">
        <v>8</v>
      </c>
      <c r="B18" s="225" t="s">
        <v>30</v>
      </c>
      <c r="C18" s="104">
        <v>19</v>
      </c>
      <c r="D18" s="35" t="s">
        <v>56</v>
      </c>
      <c r="E18" s="47" t="s">
        <v>158</v>
      </c>
      <c r="F18" s="63" t="s">
        <v>17</v>
      </c>
      <c r="G18" s="77">
        <f>CEPO!L22+'CDH e PROAD'!L22+SEMS!L22+CAD!L22+PROEX!L22+ESAG!H22+CEART!H22+FAED!H22+CEFID!H22+CEAD!H22+CCT!H22+CEPLAN!H22+CAV!H22+CEO!H22+CEAVI!H22+CESFI!H22+CERES!H22</f>
        <v>120</v>
      </c>
      <c r="H18" s="40">
        <f t="shared" si="0"/>
        <v>240</v>
      </c>
      <c r="I18" s="29">
        <f t="shared" si="1"/>
        <v>240</v>
      </c>
      <c r="J18" s="128">
        <v>32.39</v>
      </c>
      <c r="K18" s="125">
        <f t="shared" si="2"/>
        <v>3886.8</v>
      </c>
      <c r="L18" s="131"/>
      <c r="M18" s="131"/>
      <c r="N18" s="131"/>
      <c r="O18" s="131"/>
      <c r="P18" s="131"/>
      <c r="Q18" s="131"/>
      <c r="R18" s="131"/>
      <c r="S18" s="131"/>
      <c r="T18" s="131"/>
      <c r="U18" s="131"/>
      <c r="V18" s="131"/>
      <c r="W18" s="131"/>
      <c r="X18" s="131"/>
      <c r="Y18" s="131"/>
      <c r="Z18" s="131"/>
    </row>
    <row r="19" spans="1:26" ht="35.15" customHeight="1">
      <c r="A19" s="239"/>
      <c r="B19" s="226"/>
      <c r="C19" s="104">
        <v>20</v>
      </c>
      <c r="D19" s="35" t="s">
        <v>57</v>
      </c>
      <c r="E19" s="47" t="s">
        <v>159</v>
      </c>
      <c r="F19" s="47" t="s">
        <v>230</v>
      </c>
      <c r="G19" s="77">
        <f>CEPO!L23+'CDH e PROAD'!L23+SEMS!L23+CAD!L23+PROEX!L23+ESAG!H23+CEART!H23+FAED!H23+CEFID!H23+CEAD!H23+CCT!H23+CEPLAN!H23+CAV!H23+CEO!H23+CEAVI!H23+CESFI!H23+CERES!H23</f>
        <v>22</v>
      </c>
      <c r="H19" s="40">
        <f t="shared" si="0"/>
        <v>44</v>
      </c>
      <c r="I19" s="29">
        <f t="shared" si="1"/>
        <v>44</v>
      </c>
      <c r="J19" s="128">
        <v>199.81</v>
      </c>
      <c r="K19" s="125">
        <f t="shared" si="2"/>
        <v>4395.82</v>
      </c>
      <c r="L19" s="131"/>
      <c r="M19" s="131"/>
      <c r="N19" s="131"/>
      <c r="O19" s="131"/>
      <c r="P19" s="131"/>
      <c r="Q19" s="131"/>
      <c r="R19" s="131"/>
      <c r="S19" s="131"/>
      <c r="T19" s="131"/>
      <c r="U19" s="131"/>
      <c r="V19" s="131"/>
      <c r="W19" s="131"/>
      <c r="X19" s="131"/>
      <c r="Y19" s="131"/>
      <c r="Z19" s="131"/>
    </row>
    <row r="20" spans="1:26" ht="35.15" customHeight="1">
      <c r="A20" s="239"/>
      <c r="B20" s="227"/>
      <c r="C20" s="104">
        <v>21</v>
      </c>
      <c r="D20" s="35" t="s">
        <v>58</v>
      </c>
      <c r="E20" s="47" t="s">
        <v>160</v>
      </c>
      <c r="F20" s="47" t="s">
        <v>231</v>
      </c>
      <c r="G20" s="77">
        <f>CEPO!L24+'CDH e PROAD'!L24+SEMS!L24+CAD!L24+PROEX!L24+ESAG!H24+CEART!H24+FAED!H24+CEFID!H24+CEAD!H24+CCT!H24+CEPLAN!H24+CAV!H24+CEO!H24+CEAVI!H24+CESFI!H24+CERES!H24</f>
        <v>29</v>
      </c>
      <c r="H20" s="40">
        <f t="shared" si="0"/>
        <v>58</v>
      </c>
      <c r="I20" s="29">
        <f t="shared" si="1"/>
        <v>58</v>
      </c>
      <c r="J20" s="128">
        <v>310.83999999999997</v>
      </c>
      <c r="K20" s="125">
        <f t="shared" si="2"/>
        <v>9014.3599999999988</v>
      </c>
      <c r="L20" s="131"/>
      <c r="M20" s="131"/>
      <c r="N20" s="131"/>
      <c r="O20" s="131"/>
      <c r="P20" s="131"/>
      <c r="Q20" s="131"/>
      <c r="R20" s="131"/>
      <c r="S20" s="131"/>
      <c r="T20" s="131"/>
      <c r="U20" s="131"/>
      <c r="V20" s="131"/>
      <c r="W20" s="131"/>
      <c r="X20" s="131"/>
      <c r="Y20" s="131"/>
      <c r="Z20" s="131"/>
    </row>
    <row r="21" spans="1:26" ht="35.15" customHeight="1">
      <c r="A21" s="237">
        <v>9</v>
      </c>
      <c r="B21" s="223" t="s">
        <v>30</v>
      </c>
      <c r="C21" s="54">
        <v>22</v>
      </c>
      <c r="D21" s="46" t="s">
        <v>59</v>
      </c>
      <c r="E21" s="46" t="s">
        <v>161</v>
      </c>
      <c r="F21" s="46" t="s">
        <v>17</v>
      </c>
      <c r="G21" s="77">
        <f>CEPO!L25+'CDH e PROAD'!L25+SEMS!L25+CAD!L25+PROEX!L25+ESAG!H25+CEART!H25+FAED!H25+CEFID!H25+CEAD!H25+CCT!H25+CEPLAN!H25+CAV!H25+CEO!H25+CEAVI!H25+CESFI!H25+CERES!H25</f>
        <v>202</v>
      </c>
      <c r="H21" s="40">
        <f t="shared" si="0"/>
        <v>404</v>
      </c>
      <c r="I21" s="29">
        <f t="shared" si="1"/>
        <v>404</v>
      </c>
      <c r="J21" s="128">
        <v>2.25</v>
      </c>
      <c r="K21" s="125">
        <f t="shared" si="2"/>
        <v>454.5</v>
      </c>
      <c r="L21" s="131"/>
      <c r="M21" s="131"/>
      <c r="N21" s="131"/>
      <c r="O21" s="131"/>
      <c r="P21" s="131"/>
      <c r="Q21" s="131"/>
      <c r="R21" s="131"/>
      <c r="S21" s="131"/>
      <c r="T21" s="131"/>
      <c r="U21" s="131"/>
      <c r="V21" s="131"/>
      <c r="W21" s="131"/>
      <c r="X21" s="131"/>
      <c r="Y21" s="131"/>
      <c r="Z21" s="131"/>
    </row>
    <row r="22" spans="1:26" ht="35.15" customHeight="1">
      <c r="A22" s="237"/>
      <c r="B22" s="228"/>
      <c r="C22" s="54">
        <v>23</v>
      </c>
      <c r="D22" s="46" t="s">
        <v>59</v>
      </c>
      <c r="E22" s="46" t="s">
        <v>162</v>
      </c>
      <c r="F22" s="46" t="s">
        <v>17</v>
      </c>
      <c r="G22" s="77">
        <f>CEPO!L26+'CDH e PROAD'!L26+SEMS!L26+CAD!L26+PROEX!L26+ESAG!H26+CEART!H26+FAED!H26+CEFID!H26+CEAD!H26+CCT!H26+CEPLAN!H26+CAV!H26+CEO!H26+CEAVI!H26+CESFI!H26+CERES!H26</f>
        <v>272</v>
      </c>
      <c r="H22" s="40">
        <f t="shared" si="0"/>
        <v>544</v>
      </c>
      <c r="I22" s="29">
        <f t="shared" si="1"/>
        <v>544</v>
      </c>
      <c r="J22" s="128">
        <v>1.68</v>
      </c>
      <c r="K22" s="125">
        <f t="shared" si="2"/>
        <v>456.96</v>
      </c>
      <c r="L22" s="131"/>
      <c r="M22" s="131"/>
      <c r="N22" s="131"/>
      <c r="O22" s="131"/>
      <c r="P22" s="131"/>
      <c r="Q22" s="131"/>
      <c r="R22" s="131"/>
      <c r="S22" s="131"/>
      <c r="T22" s="131"/>
      <c r="U22" s="131"/>
      <c r="V22" s="131"/>
      <c r="W22" s="131"/>
      <c r="X22" s="131"/>
      <c r="Y22" s="131"/>
      <c r="Z22" s="131"/>
    </row>
    <row r="23" spans="1:26" ht="35.15" customHeight="1">
      <c r="A23" s="237"/>
      <c r="B23" s="228"/>
      <c r="C23" s="54">
        <v>24</v>
      </c>
      <c r="D23" s="46" t="s">
        <v>60</v>
      </c>
      <c r="E23" s="46" t="s">
        <v>163</v>
      </c>
      <c r="F23" s="46" t="s">
        <v>17</v>
      </c>
      <c r="G23" s="77">
        <f>CEPO!L27+'CDH e PROAD'!L27+SEMS!L27+CAD!L27+PROEX!L27+ESAG!H27+CEART!H27+FAED!H27+CEFID!H27+CEAD!H27+CCT!H27+CEPLAN!H27+CAV!H27+CEO!H27+CEAVI!H27+CESFI!H27+CERES!H27</f>
        <v>367</v>
      </c>
      <c r="H23" s="40">
        <f t="shared" si="0"/>
        <v>734</v>
      </c>
      <c r="I23" s="29">
        <f t="shared" si="1"/>
        <v>734</v>
      </c>
      <c r="J23" s="128">
        <v>2.4900000000000002</v>
      </c>
      <c r="K23" s="125">
        <f t="shared" si="2"/>
        <v>913.83</v>
      </c>
      <c r="L23" s="131"/>
      <c r="M23" s="131"/>
      <c r="N23" s="131"/>
      <c r="O23" s="131"/>
      <c r="P23" s="131"/>
      <c r="Q23" s="131"/>
      <c r="R23" s="131"/>
      <c r="S23" s="131"/>
      <c r="T23" s="131"/>
      <c r="U23" s="131"/>
      <c r="V23" s="131"/>
      <c r="W23" s="131"/>
      <c r="X23" s="131"/>
      <c r="Y23" s="131"/>
      <c r="Z23" s="131"/>
    </row>
    <row r="24" spans="1:26" ht="35.15" customHeight="1">
      <c r="A24" s="237"/>
      <c r="B24" s="228"/>
      <c r="C24" s="54">
        <v>25</v>
      </c>
      <c r="D24" s="46" t="s">
        <v>60</v>
      </c>
      <c r="E24" s="46" t="s">
        <v>164</v>
      </c>
      <c r="F24" s="46" t="s">
        <v>17</v>
      </c>
      <c r="G24" s="77">
        <f>CEPO!L28+'CDH e PROAD'!L28+SEMS!L28+CAD!L28+PROEX!L28+ESAG!H28+CEART!H28+FAED!H28+CEFID!H28+CEAD!H28+CCT!H28+CEPLAN!H28+CAV!H28+CEO!H28+CEAVI!H28+CESFI!H28+CERES!H28</f>
        <v>2022</v>
      </c>
      <c r="H24" s="40">
        <f t="shared" si="0"/>
        <v>4044</v>
      </c>
      <c r="I24" s="29">
        <f t="shared" si="1"/>
        <v>4044</v>
      </c>
      <c r="J24" s="128">
        <v>1.57</v>
      </c>
      <c r="K24" s="125">
        <f t="shared" si="2"/>
        <v>3174.54</v>
      </c>
      <c r="L24" s="131"/>
      <c r="M24" s="131"/>
      <c r="N24" s="131"/>
      <c r="O24" s="131"/>
      <c r="P24" s="131"/>
      <c r="Q24" s="131"/>
      <c r="R24" s="131"/>
      <c r="S24" s="131"/>
      <c r="T24" s="131"/>
      <c r="U24" s="131"/>
      <c r="V24" s="131"/>
      <c r="W24" s="131"/>
      <c r="X24" s="131"/>
      <c r="Y24" s="131"/>
      <c r="Z24" s="131"/>
    </row>
    <row r="25" spans="1:26" ht="35.15" customHeight="1">
      <c r="A25" s="237"/>
      <c r="B25" s="228"/>
      <c r="C25" s="54">
        <v>26</v>
      </c>
      <c r="D25" s="46" t="s">
        <v>61</v>
      </c>
      <c r="E25" s="68" t="s">
        <v>165</v>
      </c>
      <c r="F25" s="46" t="s">
        <v>17</v>
      </c>
      <c r="G25" s="77">
        <f>CEPO!L29+'CDH e PROAD'!L29+SEMS!L29+CAD!L29+PROEX!L29+ESAG!H29+CEART!H29+FAED!H29+CEFID!H29+CEAD!H29+CCT!H29+CEPLAN!H29+CAV!H29+CEO!H29+CEAVI!H29+CESFI!H29+CERES!H29</f>
        <v>84</v>
      </c>
      <c r="H25" s="40">
        <f t="shared" si="0"/>
        <v>168</v>
      </c>
      <c r="I25" s="29">
        <f t="shared" si="1"/>
        <v>168</v>
      </c>
      <c r="J25" s="128">
        <v>5.37</v>
      </c>
      <c r="K25" s="125">
        <f t="shared" si="2"/>
        <v>451.08</v>
      </c>
      <c r="L25" s="131"/>
      <c r="M25" s="131"/>
      <c r="N25" s="131"/>
      <c r="O25" s="131"/>
      <c r="P25" s="131"/>
      <c r="Q25" s="131"/>
      <c r="R25" s="131"/>
      <c r="S25" s="131"/>
      <c r="T25" s="131"/>
      <c r="U25" s="131"/>
      <c r="V25" s="131"/>
      <c r="W25" s="131"/>
      <c r="X25" s="131"/>
      <c r="Y25" s="131"/>
      <c r="Z25" s="131"/>
    </row>
    <row r="26" spans="1:26" ht="35.15" customHeight="1">
      <c r="A26" s="237"/>
      <c r="B26" s="228"/>
      <c r="C26" s="54">
        <v>27</v>
      </c>
      <c r="D26" s="46" t="s">
        <v>61</v>
      </c>
      <c r="E26" s="68" t="s">
        <v>166</v>
      </c>
      <c r="F26" s="46" t="s">
        <v>17</v>
      </c>
      <c r="G26" s="77">
        <f>CEPO!L30+'CDH e PROAD'!L30+SEMS!L30+CAD!L30+PROEX!L30+ESAG!H30+CEART!H30+FAED!H30+CEFID!H30+CEAD!H30+CCT!H30+CEPLAN!H30+CAV!H30+CEO!H30+CEAVI!H30+CESFI!H30+CERES!H30</f>
        <v>162</v>
      </c>
      <c r="H26" s="40">
        <f t="shared" si="0"/>
        <v>324</v>
      </c>
      <c r="I26" s="29">
        <f t="shared" si="1"/>
        <v>324</v>
      </c>
      <c r="J26" s="128">
        <v>2.6</v>
      </c>
      <c r="K26" s="125">
        <f t="shared" si="2"/>
        <v>421.2</v>
      </c>
      <c r="L26" s="131"/>
      <c r="M26" s="131"/>
      <c r="N26" s="131"/>
      <c r="O26" s="131"/>
      <c r="P26" s="131"/>
      <c r="Q26" s="131"/>
      <c r="R26" s="131"/>
      <c r="S26" s="131"/>
      <c r="T26" s="131"/>
      <c r="U26" s="131"/>
      <c r="V26" s="131"/>
      <c r="W26" s="131"/>
      <c r="X26" s="131"/>
      <c r="Y26" s="131"/>
      <c r="Z26" s="131"/>
    </row>
    <row r="27" spans="1:26" ht="35.15" customHeight="1">
      <c r="A27" s="237"/>
      <c r="B27" s="228"/>
      <c r="C27" s="54">
        <v>28</v>
      </c>
      <c r="D27" s="46" t="s">
        <v>62</v>
      </c>
      <c r="E27" s="68" t="s">
        <v>167</v>
      </c>
      <c r="F27" s="46" t="s">
        <v>232</v>
      </c>
      <c r="G27" s="77">
        <f>CEPO!L31+'CDH e PROAD'!L31+SEMS!L31+CAD!L31+PROEX!L31+ESAG!H31+CEART!H31+FAED!H31+CEFID!H31+CEAD!H31+CCT!H31+CEPLAN!H31+CAV!H31+CEO!H31+CEAVI!H31+CESFI!H31+CERES!H31</f>
        <v>31</v>
      </c>
      <c r="H27" s="40">
        <f t="shared" si="0"/>
        <v>62</v>
      </c>
      <c r="I27" s="29">
        <f t="shared" si="1"/>
        <v>62</v>
      </c>
      <c r="J27" s="128">
        <v>15.99</v>
      </c>
      <c r="K27" s="125">
        <f t="shared" si="2"/>
        <v>495.69</v>
      </c>
      <c r="L27" s="131"/>
      <c r="M27" s="131"/>
      <c r="N27" s="131"/>
      <c r="O27" s="131"/>
      <c r="P27" s="131"/>
      <c r="Q27" s="131"/>
      <c r="R27" s="131"/>
      <c r="S27" s="131"/>
      <c r="T27" s="131"/>
      <c r="U27" s="131"/>
      <c r="V27" s="131"/>
      <c r="W27" s="131"/>
      <c r="X27" s="131"/>
      <c r="Y27" s="131"/>
      <c r="Z27" s="131"/>
    </row>
    <row r="28" spans="1:26" ht="35.15" customHeight="1">
      <c r="A28" s="237"/>
      <c r="B28" s="224"/>
      <c r="C28" s="54">
        <v>29</v>
      </c>
      <c r="D28" s="46" t="s">
        <v>63</v>
      </c>
      <c r="E28" s="46" t="s">
        <v>168</v>
      </c>
      <c r="F28" s="46" t="s">
        <v>17</v>
      </c>
      <c r="G28" s="77">
        <f>CEPO!L32+'CDH e PROAD'!L32+SEMS!L32+CAD!L32+PROEX!L32+ESAG!H32+CEART!H32+FAED!H32+CEFID!H32+CEAD!H32+CCT!H32+CEPLAN!H32+CAV!H32+CEO!H32+CEAVI!H32+CESFI!H32+CERES!H32</f>
        <v>231</v>
      </c>
      <c r="H28" s="40">
        <f t="shared" si="0"/>
        <v>462</v>
      </c>
      <c r="I28" s="29">
        <f t="shared" si="1"/>
        <v>462</v>
      </c>
      <c r="J28" s="128">
        <v>4.9000000000000004</v>
      </c>
      <c r="K28" s="125">
        <f t="shared" si="2"/>
        <v>1131.9000000000001</v>
      </c>
      <c r="L28" s="131"/>
      <c r="M28" s="131"/>
      <c r="N28" s="131"/>
      <c r="O28" s="131"/>
      <c r="P28" s="131"/>
      <c r="Q28" s="131"/>
      <c r="R28" s="131"/>
      <c r="S28" s="131"/>
      <c r="T28" s="131"/>
      <c r="U28" s="131"/>
      <c r="V28" s="131"/>
      <c r="W28" s="131"/>
      <c r="X28" s="131"/>
      <c r="Y28" s="131"/>
      <c r="Z28" s="131"/>
    </row>
    <row r="29" spans="1:26" ht="35.15" customHeight="1">
      <c r="A29" s="103">
        <v>10</v>
      </c>
      <c r="B29" s="58" t="s">
        <v>31</v>
      </c>
      <c r="C29" s="104">
        <v>30</v>
      </c>
      <c r="D29" s="47" t="s">
        <v>62</v>
      </c>
      <c r="E29" s="70" t="s">
        <v>169</v>
      </c>
      <c r="F29" s="47" t="s">
        <v>232</v>
      </c>
      <c r="G29" s="77">
        <f>CEPO!L33+'CDH e PROAD'!L33+SEMS!L33+CAD!L33+PROEX!L33+ESAG!H33+CEART!H33+FAED!H33+CEFID!H33+CEAD!H33+CCT!H33+CEPLAN!H33+CAV!H33+CEO!H33+CEAVI!H33+CESFI!H33+CERES!H33</f>
        <v>1313</v>
      </c>
      <c r="H29" s="40">
        <f t="shared" si="0"/>
        <v>2626</v>
      </c>
      <c r="I29" s="29">
        <f t="shared" si="1"/>
        <v>2626</v>
      </c>
      <c r="J29" s="128">
        <v>5.64</v>
      </c>
      <c r="K29" s="125">
        <f t="shared" si="2"/>
        <v>7405.32</v>
      </c>
      <c r="L29" s="131"/>
      <c r="M29" s="131"/>
      <c r="N29" s="131"/>
      <c r="O29" s="131"/>
      <c r="P29" s="131"/>
      <c r="Q29" s="131"/>
      <c r="R29" s="131"/>
      <c r="S29" s="131"/>
      <c r="T29" s="131"/>
      <c r="U29" s="131"/>
      <c r="V29" s="131"/>
      <c r="W29" s="131"/>
      <c r="X29" s="131"/>
      <c r="Y29" s="131"/>
      <c r="Z29" s="131"/>
    </row>
    <row r="30" spans="1:26" ht="35.15" customHeight="1">
      <c r="A30" s="239">
        <v>12</v>
      </c>
      <c r="B30" s="225" t="s">
        <v>30</v>
      </c>
      <c r="C30" s="104">
        <v>42</v>
      </c>
      <c r="D30" s="47" t="s">
        <v>68</v>
      </c>
      <c r="E30" s="47" t="s">
        <v>170</v>
      </c>
      <c r="F30" s="47" t="s">
        <v>236</v>
      </c>
      <c r="G30" s="77">
        <f>CEPO!L45+'CDH e PROAD'!L45+SEMS!L45+CAD!L45+PROEX!L45+ESAG!H45+CEART!H45+FAED!H45+CEFID!H45+CEAD!H45+CCT!H45+CEPLAN!H45+CAV!H45+CEO!H45+CEAVI!H45+CESFI!H45+CERES!H45</f>
        <v>218</v>
      </c>
      <c r="H30" s="40">
        <f t="shared" si="0"/>
        <v>436</v>
      </c>
      <c r="I30" s="29">
        <f t="shared" si="1"/>
        <v>436</v>
      </c>
      <c r="J30" s="128">
        <v>28</v>
      </c>
      <c r="K30" s="125">
        <f t="shared" si="2"/>
        <v>6104</v>
      </c>
      <c r="L30" s="131"/>
      <c r="M30" s="131"/>
      <c r="N30" s="131"/>
      <c r="O30" s="131"/>
      <c r="P30" s="131"/>
      <c r="Q30" s="131"/>
      <c r="R30" s="131"/>
      <c r="S30" s="131"/>
      <c r="T30" s="131"/>
      <c r="U30" s="131"/>
      <c r="V30" s="131"/>
      <c r="W30" s="131"/>
      <c r="X30" s="131"/>
      <c r="Y30" s="131"/>
      <c r="Z30" s="131"/>
    </row>
    <row r="31" spans="1:26" ht="35.15" customHeight="1">
      <c r="A31" s="239"/>
      <c r="B31" s="226"/>
      <c r="C31" s="104">
        <v>43</v>
      </c>
      <c r="D31" s="47" t="s">
        <v>69</v>
      </c>
      <c r="E31" s="47" t="s">
        <v>171</v>
      </c>
      <c r="F31" s="47" t="s">
        <v>236</v>
      </c>
      <c r="G31" s="77">
        <f>CEPO!L46+'CDH e PROAD'!L46+SEMS!L46+CAD!L46+PROEX!L46+ESAG!H46+CEART!H46+FAED!H46+CEFID!H46+CEAD!H46+CCT!H46+CEPLAN!H46+CAV!H46+CEO!H46+CEAVI!H46+CESFI!H46+CERES!H46</f>
        <v>63</v>
      </c>
      <c r="H31" s="40">
        <f t="shared" si="0"/>
        <v>126</v>
      </c>
      <c r="I31" s="29">
        <f t="shared" si="1"/>
        <v>126</v>
      </c>
      <c r="J31" s="128">
        <v>28.14</v>
      </c>
      <c r="K31" s="125">
        <f t="shared" si="2"/>
        <v>1772.82</v>
      </c>
      <c r="L31" s="131"/>
      <c r="M31" s="131"/>
      <c r="N31" s="131"/>
      <c r="O31" s="131"/>
      <c r="P31" s="131"/>
      <c r="Q31" s="131"/>
      <c r="R31" s="131"/>
      <c r="S31" s="131"/>
      <c r="T31" s="131"/>
      <c r="U31" s="131"/>
      <c r="V31" s="131"/>
      <c r="W31" s="131"/>
      <c r="X31" s="131"/>
      <c r="Y31" s="131"/>
      <c r="Z31" s="131"/>
    </row>
    <row r="32" spans="1:26" ht="35.15" customHeight="1">
      <c r="A32" s="239"/>
      <c r="B32" s="226"/>
      <c r="C32" s="104">
        <v>44</v>
      </c>
      <c r="D32" s="63" t="s">
        <v>70</v>
      </c>
      <c r="E32" s="47" t="s">
        <v>172</v>
      </c>
      <c r="F32" s="47" t="s">
        <v>236</v>
      </c>
      <c r="G32" s="77">
        <f>CEPO!L47+'CDH e PROAD'!L47+SEMS!L47+CAD!L47+PROEX!L47+ESAG!H47+CEART!H47+FAED!H47+CEFID!H47+CEAD!H47+CCT!H47+CEPLAN!H47+CAV!H47+CEO!H47+CEAVI!H47+CESFI!H47+CERES!H47</f>
        <v>28</v>
      </c>
      <c r="H32" s="40">
        <f t="shared" si="0"/>
        <v>56</v>
      </c>
      <c r="I32" s="29">
        <f t="shared" si="1"/>
        <v>56</v>
      </c>
      <c r="J32" s="128">
        <v>19</v>
      </c>
      <c r="K32" s="125">
        <f t="shared" si="2"/>
        <v>532</v>
      </c>
      <c r="L32" s="131"/>
      <c r="M32" s="131"/>
      <c r="N32" s="131"/>
      <c r="O32" s="131"/>
      <c r="P32" s="131"/>
      <c r="Q32" s="131"/>
      <c r="R32" s="131"/>
      <c r="S32" s="131"/>
      <c r="T32" s="131"/>
      <c r="U32" s="131"/>
      <c r="V32" s="131"/>
      <c r="W32" s="131"/>
      <c r="X32" s="131"/>
      <c r="Y32" s="131"/>
      <c r="Z32" s="131"/>
    </row>
    <row r="33" spans="1:26" ht="35.15" customHeight="1">
      <c r="A33" s="239"/>
      <c r="B33" s="227"/>
      <c r="C33" s="104">
        <v>45</v>
      </c>
      <c r="D33" s="63" t="s">
        <v>70</v>
      </c>
      <c r="E33" s="47" t="s">
        <v>173</v>
      </c>
      <c r="F33" s="47" t="s">
        <v>236</v>
      </c>
      <c r="G33" s="77">
        <f>CEPO!L48+'CDH e PROAD'!L48+SEMS!L48+CAD!L48+PROEX!L48+ESAG!H48+CEART!H48+FAED!H48+CEFID!H48+CEAD!H48+CCT!H48+CEPLAN!H48+CAV!H48+CEO!H48+CEAVI!H48+CESFI!H48+CERES!H48</f>
        <v>20</v>
      </c>
      <c r="H33" s="40">
        <f t="shared" si="0"/>
        <v>40</v>
      </c>
      <c r="I33" s="29">
        <f t="shared" si="1"/>
        <v>40</v>
      </c>
      <c r="J33" s="128">
        <v>19</v>
      </c>
      <c r="K33" s="125">
        <f t="shared" si="2"/>
        <v>380</v>
      </c>
      <c r="L33" s="131"/>
      <c r="M33" s="131"/>
      <c r="N33" s="131"/>
      <c r="O33" s="131"/>
      <c r="P33" s="131"/>
      <c r="Q33" s="131"/>
      <c r="R33" s="131"/>
      <c r="S33" s="131"/>
      <c r="T33" s="131"/>
      <c r="U33" s="131"/>
      <c r="V33" s="131"/>
      <c r="W33" s="131"/>
      <c r="X33" s="131"/>
      <c r="Y33" s="131"/>
      <c r="Z33" s="131"/>
    </row>
    <row r="34" spans="1:26" ht="35.15" customHeight="1">
      <c r="A34" s="237">
        <v>13</v>
      </c>
      <c r="B34" s="223" t="s">
        <v>30</v>
      </c>
      <c r="C34" s="54">
        <v>46</v>
      </c>
      <c r="D34" s="46" t="s">
        <v>71</v>
      </c>
      <c r="E34" s="46" t="s">
        <v>174</v>
      </c>
      <c r="F34" s="46" t="s">
        <v>236</v>
      </c>
      <c r="G34" s="77">
        <f>CEPO!L49+'CDH e PROAD'!L49+SEMS!L49+CAD!L49+PROEX!L49+ESAG!H49+CEART!H49+FAED!H49+CEFID!H49+CEAD!H49+CCT!H49+CEPLAN!H49+CAV!H49+CEO!H49+CEAVI!H49+CESFI!H49+CERES!H49</f>
        <v>190</v>
      </c>
      <c r="H34" s="40">
        <f t="shared" si="0"/>
        <v>380</v>
      </c>
      <c r="I34" s="29">
        <f t="shared" si="1"/>
        <v>380</v>
      </c>
      <c r="J34" s="128">
        <v>15.41</v>
      </c>
      <c r="K34" s="125">
        <f t="shared" si="2"/>
        <v>2927.9</v>
      </c>
      <c r="L34" s="131"/>
      <c r="M34" s="131"/>
      <c r="N34" s="131"/>
      <c r="O34" s="131"/>
      <c r="P34" s="131"/>
      <c r="Q34" s="131"/>
      <c r="R34" s="131"/>
      <c r="S34" s="131"/>
      <c r="T34" s="131"/>
      <c r="U34" s="131"/>
      <c r="V34" s="131"/>
      <c r="W34" s="131"/>
      <c r="X34" s="131"/>
      <c r="Y34" s="131"/>
      <c r="Z34" s="131"/>
    </row>
    <row r="35" spans="1:26" ht="35.15" customHeight="1">
      <c r="A35" s="237"/>
      <c r="B35" s="228"/>
      <c r="C35" s="54">
        <v>47</v>
      </c>
      <c r="D35" s="46" t="s">
        <v>72</v>
      </c>
      <c r="E35" s="46" t="s">
        <v>175</v>
      </c>
      <c r="F35" s="46" t="s">
        <v>236</v>
      </c>
      <c r="G35" s="77">
        <f>CEPO!L50+'CDH e PROAD'!L50+SEMS!L50+CAD!L50+PROEX!L50+ESAG!H50+CEART!H50+FAED!H50+CEFID!H50+CEAD!H50+CCT!H50+CEPLAN!H50+CAV!H50+CEO!H50+CEAVI!H50+CESFI!H50+CERES!H50</f>
        <v>253</v>
      </c>
      <c r="H35" s="40">
        <f t="shared" si="0"/>
        <v>506</v>
      </c>
      <c r="I35" s="29">
        <f t="shared" si="1"/>
        <v>506</v>
      </c>
      <c r="J35" s="128">
        <v>15.41</v>
      </c>
      <c r="K35" s="125">
        <f t="shared" si="2"/>
        <v>3898.73</v>
      </c>
      <c r="L35" s="131"/>
      <c r="M35" s="131"/>
      <c r="N35" s="131"/>
      <c r="O35" s="131"/>
      <c r="P35" s="131"/>
      <c r="Q35" s="131"/>
      <c r="R35" s="131"/>
      <c r="S35" s="131"/>
      <c r="T35" s="131"/>
      <c r="U35" s="131"/>
      <c r="V35" s="131"/>
      <c r="W35" s="131"/>
      <c r="X35" s="131"/>
      <c r="Y35" s="131"/>
      <c r="Z35" s="131"/>
    </row>
    <row r="36" spans="1:26" ht="35.15" customHeight="1">
      <c r="A36" s="237"/>
      <c r="B36" s="228"/>
      <c r="C36" s="54">
        <v>48</v>
      </c>
      <c r="D36" s="46" t="s">
        <v>72</v>
      </c>
      <c r="E36" s="46" t="s">
        <v>175</v>
      </c>
      <c r="F36" s="46" t="s">
        <v>236</v>
      </c>
      <c r="G36" s="77">
        <f>CEPO!L51+'CDH e PROAD'!L51+SEMS!L51+CAD!L51+PROEX!L51+ESAG!H51+CEART!H51+FAED!H51+CEFID!H51+CEAD!H51+CCT!H51+CEPLAN!H51+CAV!H51+CEO!H51+CEAVI!H51+CESFI!H51+CERES!H51</f>
        <v>228</v>
      </c>
      <c r="H36" s="40">
        <f t="shared" si="0"/>
        <v>456</v>
      </c>
      <c r="I36" s="29">
        <f t="shared" si="1"/>
        <v>456</v>
      </c>
      <c r="J36" s="128">
        <v>15.41</v>
      </c>
      <c r="K36" s="125">
        <f t="shared" si="2"/>
        <v>3513.48</v>
      </c>
      <c r="L36" s="131"/>
      <c r="M36" s="131"/>
      <c r="N36" s="131"/>
      <c r="O36" s="131"/>
      <c r="P36" s="131"/>
      <c r="Q36" s="131"/>
      <c r="R36" s="131"/>
      <c r="S36" s="131"/>
      <c r="T36" s="131"/>
      <c r="U36" s="131"/>
      <c r="V36" s="131"/>
      <c r="W36" s="131"/>
      <c r="X36" s="131"/>
      <c r="Y36" s="131"/>
      <c r="Z36" s="131"/>
    </row>
    <row r="37" spans="1:26" ht="35.15" customHeight="1">
      <c r="A37" s="237"/>
      <c r="B37" s="224"/>
      <c r="C37" s="54">
        <v>49</v>
      </c>
      <c r="D37" s="46" t="s">
        <v>73</v>
      </c>
      <c r="E37" s="46" t="s">
        <v>176</v>
      </c>
      <c r="F37" s="46" t="s">
        <v>237</v>
      </c>
      <c r="G37" s="77">
        <f>CEPO!L52+'CDH e PROAD'!L52+SEMS!L52+CAD!L52+PROEX!L52+ESAG!H52+CEART!H52+FAED!H52+CEFID!H52+CEAD!H52+CCT!H52+CEPLAN!H52+CAV!H52+CEO!H52+CEAVI!H52+CESFI!H52+CERES!H52</f>
        <v>120</v>
      </c>
      <c r="H37" s="40">
        <f t="shared" si="0"/>
        <v>240</v>
      </c>
      <c r="I37" s="29">
        <f t="shared" si="1"/>
        <v>240</v>
      </c>
      <c r="J37" s="128">
        <v>1.29</v>
      </c>
      <c r="K37" s="125">
        <f t="shared" si="2"/>
        <v>154.80000000000001</v>
      </c>
      <c r="L37" s="131"/>
      <c r="M37" s="130"/>
      <c r="N37" s="130"/>
      <c r="O37" s="130"/>
      <c r="P37" s="130"/>
      <c r="Q37" s="130"/>
      <c r="R37" s="130"/>
      <c r="S37" s="130"/>
      <c r="T37" s="130"/>
      <c r="U37" s="130"/>
      <c r="V37" s="130"/>
      <c r="W37" s="130"/>
      <c r="X37" s="130"/>
      <c r="Y37" s="130"/>
      <c r="Z37" s="130"/>
    </row>
    <row r="38" spans="1:26" ht="35.15" customHeight="1">
      <c r="A38" s="239">
        <v>14</v>
      </c>
      <c r="B38" s="225" t="s">
        <v>32</v>
      </c>
      <c r="C38" s="104">
        <v>50</v>
      </c>
      <c r="D38" s="35" t="s">
        <v>74</v>
      </c>
      <c r="E38" s="47" t="s">
        <v>177</v>
      </c>
      <c r="F38" s="47" t="s">
        <v>237</v>
      </c>
      <c r="G38" s="77">
        <f>CEPO!L53+'CDH e PROAD'!L53+SEMS!L53+CAD!L53+PROEX!L53+ESAG!H53+CEART!H53+FAED!H53+CEFID!H53+CEAD!H53+CCT!H53+CEPLAN!H53+CAV!H53+CEO!H53+CEAVI!H53+CESFI!H53+CERES!H53</f>
        <v>594</v>
      </c>
      <c r="H38" s="40">
        <f t="shared" si="0"/>
        <v>1188</v>
      </c>
      <c r="I38" s="29">
        <f t="shared" si="1"/>
        <v>1188</v>
      </c>
      <c r="J38" s="128">
        <v>2.91</v>
      </c>
      <c r="K38" s="125">
        <f t="shared" si="2"/>
        <v>1728.5400000000002</v>
      </c>
      <c r="L38" s="131"/>
      <c r="M38" s="130"/>
      <c r="N38" s="130"/>
      <c r="O38" s="130"/>
      <c r="P38" s="130"/>
      <c r="Q38" s="130"/>
      <c r="R38" s="130"/>
      <c r="S38" s="130"/>
      <c r="T38" s="130"/>
      <c r="U38" s="130"/>
      <c r="V38" s="130"/>
      <c r="W38" s="130"/>
      <c r="X38" s="130"/>
      <c r="Y38" s="130"/>
      <c r="Z38" s="130"/>
    </row>
    <row r="39" spans="1:26" ht="35.15" customHeight="1">
      <c r="A39" s="239"/>
      <c r="B39" s="227"/>
      <c r="C39" s="104">
        <v>51</v>
      </c>
      <c r="D39" s="35" t="s">
        <v>75</v>
      </c>
      <c r="E39" s="47" t="s">
        <v>177</v>
      </c>
      <c r="F39" s="47" t="s">
        <v>237</v>
      </c>
      <c r="G39" s="77">
        <f>CEPO!L54+'CDH e PROAD'!L54+SEMS!L54+CAD!L54+PROEX!L54+ESAG!H54+CEART!H54+FAED!H54+CEFID!H54+CEAD!H54+CCT!H54+CEPLAN!H54+CAV!H54+CEO!H54+CEAVI!H54+CESFI!H54+CERES!H54</f>
        <v>203</v>
      </c>
      <c r="H39" s="40">
        <f t="shared" si="0"/>
        <v>406</v>
      </c>
      <c r="I39" s="29">
        <f t="shared" si="1"/>
        <v>406</v>
      </c>
      <c r="J39" s="128">
        <v>5.83</v>
      </c>
      <c r="K39" s="125">
        <f t="shared" si="2"/>
        <v>1183.49</v>
      </c>
      <c r="L39" s="131"/>
      <c r="M39" s="130"/>
      <c r="N39" s="130"/>
      <c r="O39" s="130"/>
      <c r="P39" s="130"/>
      <c r="Q39" s="130"/>
      <c r="R39" s="130"/>
      <c r="S39" s="130"/>
      <c r="T39" s="130"/>
      <c r="U39" s="130"/>
      <c r="V39" s="130"/>
      <c r="W39" s="130"/>
      <c r="X39" s="130"/>
      <c r="Y39" s="130"/>
      <c r="Z39" s="130"/>
    </row>
    <row r="40" spans="1:26" ht="35.15" customHeight="1">
      <c r="A40" s="237">
        <v>15</v>
      </c>
      <c r="B40" s="223" t="s">
        <v>28</v>
      </c>
      <c r="C40" s="54">
        <v>52</v>
      </c>
      <c r="D40" s="61" t="s">
        <v>76</v>
      </c>
      <c r="E40" s="46" t="s">
        <v>178</v>
      </c>
      <c r="F40" s="46" t="s">
        <v>237</v>
      </c>
      <c r="G40" s="77">
        <f>CEPO!L55+'CDH e PROAD'!L55+SEMS!L55+CAD!L55+PROEX!L55+ESAG!H55+CEART!H55+FAED!H55+CEFID!H55+CEAD!H55+CCT!H55+CEPLAN!H55+CAV!H55+CEO!H55+CEAVI!H55+CESFI!H55+CERES!H55</f>
        <v>70</v>
      </c>
      <c r="H40" s="40">
        <f t="shared" si="0"/>
        <v>140</v>
      </c>
      <c r="I40" s="29">
        <f t="shared" si="1"/>
        <v>140</v>
      </c>
      <c r="J40" s="128">
        <v>47.83</v>
      </c>
      <c r="K40" s="125">
        <f t="shared" si="2"/>
        <v>3348.1</v>
      </c>
      <c r="L40" s="131"/>
      <c r="M40" s="130"/>
      <c r="N40" s="130"/>
      <c r="O40" s="130"/>
      <c r="P40" s="130"/>
      <c r="Q40" s="130"/>
      <c r="R40" s="130"/>
      <c r="S40" s="130"/>
      <c r="T40" s="130"/>
      <c r="U40" s="130"/>
      <c r="V40" s="130"/>
      <c r="W40" s="130"/>
      <c r="X40" s="130"/>
      <c r="Y40" s="130"/>
      <c r="Z40" s="130"/>
    </row>
    <row r="41" spans="1:26" ht="35.15" customHeight="1">
      <c r="A41" s="237"/>
      <c r="B41" s="228"/>
      <c r="C41" s="54">
        <v>53</v>
      </c>
      <c r="D41" s="61" t="s">
        <v>77</v>
      </c>
      <c r="E41" s="46" t="s">
        <v>179</v>
      </c>
      <c r="F41" s="46" t="s">
        <v>237</v>
      </c>
      <c r="G41" s="77">
        <f>CEPO!L56+'CDH e PROAD'!L56+SEMS!L56+CAD!L56+PROEX!L56+ESAG!H56+CEART!H56+FAED!H56+CEFID!H56+CEAD!H56+CCT!H56+CEPLAN!H56+CAV!H56+CEO!H56+CEAVI!H56+CESFI!H56+CERES!H56</f>
        <v>93</v>
      </c>
      <c r="H41" s="40">
        <f t="shared" si="0"/>
        <v>186</v>
      </c>
      <c r="I41" s="29">
        <f t="shared" si="1"/>
        <v>186</v>
      </c>
      <c r="J41" s="128">
        <v>15.94</v>
      </c>
      <c r="K41" s="125">
        <f t="shared" si="2"/>
        <v>1482.4199999999998</v>
      </c>
      <c r="L41" s="131"/>
      <c r="M41" s="130"/>
      <c r="N41" s="130"/>
      <c r="O41" s="130"/>
      <c r="P41" s="130"/>
      <c r="Q41" s="130"/>
      <c r="R41" s="130"/>
      <c r="S41" s="130"/>
      <c r="T41" s="130"/>
      <c r="U41" s="130"/>
      <c r="V41" s="130"/>
      <c r="W41" s="130"/>
      <c r="X41" s="130"/>
      <c r="Y41" s="130"/>
      <c r="Z41" s="130"/>
    </row>
    <row r="42" spans="1:26" ht="35.15" customHeight="1">
      <c r="A42" s="237"/>
      <c r="B42" s="228"/>
      <c r="C42" s="54">
        <v>54</v>
      </c>
      <c r="D42" s="61" t="s">
        <v>78</v>
      </c>
      <c r="E42" s="46" t="s">
        <v>180</v>
      </c>
      <c r="F42" s="46" t="s">
        <v>237</v>
      </c>
      <c r="G42" s="77">
        <f>CEPO!L57+'CDH e PROAD'!L57+SEMS!L57+CAD!L57+PROEX!L57+ESAG!H57+CEART!H57+FAED!H57+CEFID!H57+CEAD!H57+CCT!H57+CEPLAN!H57+CAV!H57+CEO!H57+CEAVI!H57+CESFI!H57+CERES!H57</f>
        <v>113</v>
      </c>
      <c r="H42" s="40">
        <f t="shared" si="0"/>
        <v>226</v>
      </c>
      <c r="I42" s="29">
        <f t="shared" si="1"/>
        <v>226</v>
      </c>
      <c r="J42" s="128">
        <v>25.51</v>
      </c>
      <c r="K42" s="125">
        <f t="shared" si="2"/>
        <v>2882.63</v>
      </c>
      <c r="L42" s="131"/>
      <c r="M42" s="130"/>
      <c r="N42" s="130"/>
      <c r="O42" s="130"/>
      <c r="P42" s="130"/>
      <c r="Q42" s="130"/>
      <c r="R42" s="130"/>
      <c r="S42" s="130"/>
      <c r="T42" s="130"/>
      <c r="U42" s="130"/>
      <c r="V42" s="130"/>
      <c r="W42" s="130"/>
      <c r="X42" s="130"/>
      <c r="Y42" s="130"/>
      <c r="Z42" s="130"/>
    </row>
    <row r="43" spans="1:26" ht="35.15" customHeight="1">
      <c r="A43" s="237"/>
      <c r="B43" s="224"/>
      <c r="C43" s="54">
        <v>55</v>
      </c>
      <c r="D43" s="61" t="s">
        <v>79</v>
      </c>
      <c r="E43" s="46" t="s">
        <v>181</v>
      </c>
      <c r="F43" s="46"/>
      <c r="G43" s="77">
        <f>CEPO!L58+'CDH e PROAD'!L58+SEMS!L58+CAD!L58+PROEX!L58+ESAG!H58+CEART!H58+FAED!H58+CEFID!H58+CEAD!H58+CCT!H58+CEPLAN!H58+CAV!H58+CEO!H58+CEAVI!H58+CESFI!H58+CERES!H58</f>
        <v>40</v>
      </c>
      <c r="H43" s="40">
        <f t="shared" si="0"/>
        <v>80</v>
      </c>
      <c r="I43" s="29">
        <f t="shared" si="1"/>
        <v>80</v>
      </c>
      <c r="J43" s="128">
        <v>44.64</v>
      </c>
      <c r="K43" s="125">
        <f t="shared" si="2"/>
        <v>1785.6</v>
      </c>
      <c r="L43" s="131"/>
      <c r="M43" s="130"/>
      <c r="N43" s="130"/>
      <c r="O43" s="130"/>
      <c r="P43" s="130"/>
      <c r="Q43" s="130"/>
      <c r="R43" s="130"/>
      <c r="S43" s="130"/>
      <c r="T43" s="130"/>
      <c r="U43" s="130"/>
      <c r="V43" s="130"/>
      <c r="W43" s="130"/>
      <c r="X43" s="130"/>
      <c r="Y43" s="130"/>
      <c r="Z43" s="130"/>
    </row>
    <row r="44" spans="1:26" ht="35.15" customHeight="1">
      <c r="A44" s="240">
        <v>16</v>
      </c>
      <c r="B44" s="225" t="s">
        <v>32</v>
      </c>
      <c r="C44" s="104">
        <v>56</v>
      </c>
      <c r="D44" s="35" t="s">
        <v>80</v>
      </c>
      <c r="E44" s="47" t="s">
        <v>177</v>
      </c>
      <c r="F44" s="47" t="s">
        <v>237</v>
      </c>
      <c r="G44" s="77">
        <f>CEPO!L59+'CDH e PROAD'!L59+SEMS!L59+CAD!L59+PROEX!L59+ESAG!H59+CEART!H59+FAED!H59+CEFID!H59+CEAD!H59+CCT!H59+CEPLAN!H59+CAV!H59+CEO!H59+CEAVI!H59+CESFI!H59+CERES!H59</f>
        <v>329</v>
      </c>
      <c r="H44" s="40">
        <f t="shared" si="0"/>
        <v>658</v>
      </c>
      <c r="I44" s="29">
        <f t="shared" si="1"/>
        <v>658</v>
      </c>
      <c r="J44" s="128">
        <v>3.4</v>
      </c>
      <c r="K44" s="125">
        <f t="shared" si="2"/>
        <v>1118.5999999999999</v>
      </c>
      <c r="L44" s="131"/>
      <c r="M44" s="130"/>
      <c r="N44" s="130"/>
      <c r="O44" s="130"/>
      <c r="P44" s="130"/>
      <c r="Q44" s="130"/>
      <c r="R44" s="130"/>
      <c r="S44" s="130"/>
      <c r="T44" s="130"/>
      <c r="U44" s="130"/>
      <c r="V44" s="130"/>
      <c r="W44" s="130"/>
      <c r="X44" s="130"/>
      <c r="Y44" s="130"/>
      <c r="Z44" s="130"/>
    </row>
    <row r="45" spans="1:26" ht="35.15" customHeight="1">
      <c r="A45" s="241"/>
      <c r="B45" s="226"/>
      <c r="C45" s="104">
        <v>57</v>
      </c>
      <c r="D45" s="35" t="s">
        <v>81</v>
      </c>
      <c r="E45" s="47" t="s">
        <v>177</v>
      </c>
      <c r="F45" s="47" t="s">
        <v>237</v>
      </c>
      <c r="G45" s="77">
        <f>CEPO!L60+'CDH e PROAD'!L60+SEMS!L60+CAD!L60+PROEX!L60+ESAG!H60+CEART!H60+FAED!H60+CEFID!H60+CEAD!H60+CCT!H60+CEPLAN!H60+CAV!H60+CEO!H60+CEAVI!H60+CESFI!H60+CERES!H60</f>
        <v>21</v>
      </c>
      <c r="H45" s="40">
        <f t="shared" si="0"/>
        <v>42</v>
      </c>
      <c r="I45" s="29">
        <f t="shared" si="1"/>
        <v>42</v>
      </c>
      <c r="J45" s="128">
        <v>34.049999999999997</v>
      </c>
      <c r="K45" s="125">
        <f t="shared" si="2"/>
        <v>715.05</v>
      </c>
      <c r="L45" s="131"/>
      <c r="M45" s="130"/>
      <c r="N45" s="130"/>
      <c r="O45" s="130"/>
      <c r="P45" s="130"/>
      <c r="Q45" s="130"/>
      <c r="R45" s="130"/>
      <c r="S45" s="130"/>
      <c r="T45" s="130"/>
      <c r="U45" s="130"/>
      <c r="V45" s="130"/>
      <c r="W45" s="130"/>
      <c r="X45" s="130"/>
      <c r="Y45" s="130"/>
      <c r="Z45" s="130"/>
    </row>
    <row r="46" spans="1:26" ht="35.15" customHeight="1">
      <c r="A46" s="242"/>
      <c r="B46" s="227"/>
      <c r="C46" s="104">
        <v>58</v>
      </c>
      <c r="D46" s="35" t="s">
        <v>82</v>
      </c>
      <c r="E46" s="35" t="s">
        <v>177</v>
      </c>
      <c r="F46" s="47" t="s">
        <v>238</v>
      </c>
      <c r="G46" s="77">
        <f>CEPO!L61+'CDH e PROAD'!L61+SEMS!L61+CAD!L61+PROEX!L61+ESAG!H61+CEART!H61+FAED!H61+CEFID!H61+CEAD!H61+CCT!H61+CEPLAN!H61+CAV!H61+CEO!H61+CEAVI!H61+CESFI!H61+CERES!H61</f>
        <v>60</v>
      </c>
      <c r="H46" s="40">
        <f t="shared" si="0"/>
        <v>120</v>
      </c>
      <c r="I46" s="29">
        <f t="shared" si="1"/>
        <v>120</v>
      </c>
      <c r="J46" s="128">
        <v>51.07</v>
      </c>
      <c r="K46" s="125">
        <f t="shared" si="2"/>
        <v>3064.2</v>
      </c>
      <c r="L46" s="131"/>
      <c r="M46" s="130"/>
      <c r="N46" s="130"/>
      <c r="O46" s="130"/>
      <c r="P46" s="130"/>
      <c r="Q46" s="130"/>
      <c r="R46" s="130"/>
      <c r="S46" s="130"/>
      <c r="T46" s="130"/>
      <c r="U46" s="130"/>
      <c r="V46" s="130"/>
      <c r="W46" s="130"/>
      <c r="X46" s="130"/>
      <c r="Y46" s="130"/>
      <c r="Z46" s="130"/>
    </row>
    <row r="47" spans="1:26" ht="35.15" customHeight="1">
      <c r="A47" s="103">
        <v>18</v>
      </c>
      <c r="B47" s="59" t="s">
        <v>26</v>
      </c>
      <c r="C47" s="104">
        <v>62</v>
      </c>
      <c r="D47" s="35" t="s">
        <v>84</v>
      </c>
      <c r="E47" s="47" t="s">
        <v>185</v>
      </c>
      <c r="F47" s="47" t="s">
        <v>239</v>
      </c>
      <c r="G47" s="77">
        <f>CEPO!L65+'CDH e PROAD'!L65+SEMS!L65+CAD!L65+PROEX!L65+ESAG!H65+CEART!H65+FAED!H65+CEFID!H65+CEAD!H65+CCT!H65+CEPLAN!H65+CAV!H65+CEO!H65+CEAVI!H65+CESFI!H65+CERES!H65</f>
        <v>16</v>
      </c>
      <c r="H47" s="40">
        <f t="shared" si="0"/>
        <v>32</v>
      </c>
      <c r="I47" s="29">
        <f t="shared" si="1"/>
        <v>32</v>
      </c>
      <c r="J47" s="128">
        <v>35.130000000000003</v>
      </c>
      <c r="K47" s="125">
        <f t="shared" si="2"/>
        <v>562.08000000000004</v>
      </c>
      <c r="L47" s="131"/>
      <c r="M47" s="130"/>
      <c r="N47" s="130"/>
      <c r="O47" s="130"/>
      <c r="P47" s="130"/>
      <c r="Q47" s="130"/>
      <c r="R47" s="130"/>
      <c r="S47" s="130"/>
      <c r="T47" s="130"/>
      <c r="U47" s="130"/>
      <c r="V47" s="130"/>
      <c r="W47" s="130"/>
      <c r="X47" s="130"/>
      <c r="Y47" s="130"/>
      <c r="Z47" s="130"/>
    </row>
    <row r="48" spans="1:26" ht="35.15" customHeight="1">
      <c r="A48" s="237">
        <v>19</v>
      </c>
      <c r="B48" s="223" t="s">
        <v>32</v>
      </c>
      <c r="C48" s="54">
        <v>63</v>
      </c>
      <c r="D48" s="61" t="s">
        <v>85</v>
      </c>
      <c r="E48" s="46" t="s">
        <v>186</v>
      </c>
      <c r="F48" s="46" t="s">
        <v>5</v>
      </c>
      <c r="G48" s="77">
        <f>CEPO!L66+'CDH e PROAD'!L66+SEMS!L66+CAD!L66+PROEX!L66+ESAG!H66+CEART!H66+FAED!H66+CEFID!H66+CEAD!H66+CCT!H66+CEPLAN!H66+CAV!H66+CEO!H66+CEAVI!H66+CESFI!H66+CERES!H66</f>
        <v>31</v>
      </c>
      <c r="H48" s="40">
        <f t="shared" si="0"/>
        <v>62</v>
      </c>
      <c r="I48" s="29">
        <f t="shared" si="1"/>
        <v>62</v>
      </c>
      <c r="J48" s="128">
        <v>11.28</v>
      </c>
      <c r="K48" s="125">
        <f t="shared" si="2"/>
        <v>349.68</v>
      </c>
      <c r="L48" s="131"/>
      <c r="M48" s="130"/>
      <c r="N48" s="130"/>
      <c r="O48" s="130"/>
      <c r="P48" s="130"/>
      <c r="Q48" s="130"/>
      <c r="R48" s="130"/>
      <c r="S48" s="130"/>
      <c r="T48" s="130"/>
      <c r="U48" s="130"/>
      <c r="V48" s="130"/>
      <c r="W48" s="130"/>
      <c r="X48" s="130"/>
      <c r="Y48" s="130"/>
      <c r="Z48" s="130"/>
    </row>
    <row r="49" spans="1:26" ht="35.15" customHeight="1">
      <c r="A49" s="237"/>
      <c r="B49" s="228"/>
      <c r="C49" s="54">
        <v>64</v>
      </c>
      <c r="D49" s="61" t="s">
        <v>86</v>
      </c>
      <c r="E49" s="46" t="s">
        <v>186</v>
      </c>
      <c r="F49" s="46" t="s">
        <v>5</v>
      </c>
      <c r="G49" s="77">
        <f>CEPO!L67+'CDH e PROAD'!L67+SEMS!L67+CAD!L67+PROEX!L67+ESAG!H67+CEART!H67+FAED!H67+CEFID!H67+CEAD!H67+CCT!H67+CEPLAN!H67+CAV!H67+CEO!H67+CEAVI!H67+CESFI!H67+CERES!H67</f>
        <v>32</v>
      </c>
      <c r="H49" s="40">
        <f t="shared" si="0"/>
        <v>64</v>
      </c>
      <c r="I49" s="29">
        <f t="shared" si="1"/>
        <v>64</v>
      </c>
      <c r="J49" s="128">
        <v>11.28</v>
      </c>
      <c r="K49" s="125">
        <f t="shared" si="2"/>
        <v>360.96</v>
      </c>
      <c r="L49" s="131"/>
      <c r="M49" s="130"/>
      <c r="N49" s="130"/>
      <c r="O49" s="130"/>
      <c r="P49" s="130"/>
      <c r="Q49" s="130"/>
      <c r="R49" s="130"/>
      <c r="S49" s="130"/>
      <c r="T49" s="130"/>
      <c r="U49" s="130"/>
      <c r="V49" s="130"/>
      <c r="W49" s="130"/>
      <c r="X49" s="130"/>
      <c r="Y49" s="130"/>
      <c r="Z49" s="130"/>
    </row>
    <row r="50" spans="1:26" ht="35.15" customHeight="1">
      <c r="A50" s="237"/>
      <c r="B50" s="228"/>
      <c r="C50" s="54">
        <v>65</v>
      </c>
      <c r="D50" s="61" t="s">
        <v>87</v>
      </c>
      <c r="E50" s="46" t="s">
        <v>186</v>
      </c>
      <c r="F50" s="46" t="s">
        <v>5</v>
      </c>
      <c r="G50" s="77">
        <f>CEPO!L68+'CDH e PROAD'!L68+SEMS!L68+CAD!L68+PROEX!L68+ESAG!H68+CEART!H68+FAED!H68+CEFID!H68+CEAD!H68+CCT!H68+CEPLAN!H68+CAV!H68+CEO!H68+CEAVI!H68+CESFI!H68+CERES!H68</f>
        <v>140</v>
      </c>
      <c r="H50" s="40">
        <f t="shared" si="0"/>
        <v>280</v>
      </c>
      <c r="I50" s="29">
        <f t="shared" si="1"/>
        <v>280</v>
      </c>
      <c r="J50" s="128">
        <v>28.22</v>
      </c>
      <c r="K50" s="125">
        <f t="shared" si="2"/>
        <v>3950.7999999999997</v>
      </c>
      <c r="L50" s="131"/>
      <c r="M50" s="130"/>
      <c r="N50" s="130"/>
      <c r="O50" s="130"/>
      <c r="P50" s="130"/>
      <c r="Q50" s="130"/>
      <c r="R50" s="130"/>
      <c r="S50" s="130"/>
      <c r="T50" s="130"/>
      <c r="U50" s="130"/>
      <c r="V50" s="130"/>
      <c r="W50" s="130"/>
      <c r="X50" s="130"/>
      <c r="Y50" s="130"/>
      <c r="Z50" s="130"/>
    </row>
    <row r="51" spans="1:26" ht="35.15" customHeight="1">
      <c r="A51" s="237"/>
      <c r="B51" s="228"/>
      <c r="C51" s="54">
        <v>66</v>
      </c>
      <c r="D51" s="61" t="s">
        <v>87</v>
      </c>
      <c r="E51" s="46" t="s">
        <v>186</v>
      </c>
      <c r="F51" s="46" t="s">
        <v>5</v>
      </c>
      <c r="G51" s="77">
        <f>CEPO!L69+'CDH e PROAD'!L69+SEMS!L69+CAD!L69+PROEX!L69+ESAG!H69+CEART!H69+FAED!H69+CEFID!H69+CEAD!H69+CCT!H69+CEPLAN!H69+CAV!H69+CEO!H69+CEAVI!H69+CESFI!H69+CERES!H69</f>
        <v>134</v>
      </c>
      <c r="H51" s="40">
        <f t="shared" si="0"/>
        <v>268</v>
      </c>
      <c r="I51" s="29">
        <f t="shared" si="1"/>
        <v>268</v>
      </c>
      <c r="J51" s="128">
        <v>28.22</v>
      </c>
      <c r="K51" s="125">
        <f t="shared" ref="K51:K99" si="3">G51*J51</f>
        <v>3781.48</v>
      </c>
      <c r="L51" s="131"/>
      <c r="M51" s="130"/>
      <c r="N51" s="130"/>
      <c r="O51" s="130"/>
      <c r="P51" s="130"/>
      <c r="Q51" s="130"/>
      <c r="R51" s="130"/>
      <c r="S51" s="130"/>
      <c r="T51" s="130"/>
      <c r="U51" s="130"/>
      <c r="V51" s="130"/>
      <c r="W51" s="130"/>
      <c r="X51" s="130"/>
      <c r="Y51" s="130"/>
      <c r="Z51" s="130"/>
    </row>
    <row r="52" spans="1:26" ht="35.15" customHeight="1">
      <c r="A52" s="237"/>
      <c r="B52" s="224"/>
      <c r="C52" s="54">
        <v>67</v>
      </c>
      <c r="D52" s="61" t="s">
        <v>88</v>
      </c>
      <c r="E52" s="46" t="s">
        <v>186</v>
      </c>
      <c r="F52" s="46" t="s">
        <v>5</v>
      </c>
      <c r="G52" s="77">
        <f>CEPO!L70+'CDH e PROAD'!L70+SEMS!L70+CAD!L70+PROEX!L70+ESAG!H70+CEART!H70+FAED!H70+CEFID!H70+CEAD!H70+CCT!H70+CEPLAN!H70+CAV!H70+CEO!H70+CEAVI!H70+CESFI!H70+CERES!H70</f>
        <v>376</v>
      </c>
      <c r="H52" s="40">
        <f t="shared" si="0"/>
        <v>752</v>
      </c>
      <c r="I52" s="29">
        <f t="shared" si="1"/>
        <v>752</v>
      </c>
      <c r="J52" s="128">
        <v>14.11</v>
      </c>
      <c r="K52" s="125">
        <f t="shared" si="3"/>
        <v>5305.36</v>
      </c>
      <c r="L52" s="131"/>
      <c r="M52" s="130"/>
      <c r="N52" s="130"/>
      <c r="O52" s="130"/>
      <c r="P52" s="130"/>
      <c r="Q52" s="130"/>
      <c r="R52" s="130"/>
      <c r="S52" s="130"/>
      <c r="T52" s="130"/>
      <c r="U52" s="130"/>
      <c r="V52" s="130"/>
      <c r="W52" s="130"/>
      <c r="X52" s="130"/>
      <c r="Y52" s="130"/>
      <c r="Z52" s="130"/>
    </row>
    <row r="53" spans="1:26" ht="35.15" customHeight="1">
      <c r="A53" s="239">
        <v>20</v>
      </c>
      <c r="B53" s="225" t="s">
        <v>33</v>
      </c>
      <c r="C53" s="104">
        <v>68</v>
      </c>
      <c r="D53" s="35" t="s">
        <v>89</v>
      </c>
      <c r="E53" s="47" t="s">
        <v>187</v>
      </c>
      <c r="F53" s="47" t="s">
        <v>237</v>
      </c>
      <c r="G53" s="77">
        <f>CEPO!L71+'CDH e PROAD'!L71+SEMS!L71+CAD!L71+PROEX!L71+ESAG!H71+CEART!H71+FAED!H71+CEFID!H71+CEAD!H71+CCT!H71+CEPLAN!H71+CAV!H71+CEO!H71+CEAVI!H71+CESFI!H71+CERES!H71</f>
        <v>62</v>
      </c>
      <c r="H53" s="40">
        <f t="shared" si="0"/>
        <v>124</v>
      </c>
      <c r="I53" s="29">
        <f t="shared" si="1"/>
        <v>124</v>
      </c>
      <c r="J53" s="128">
        <v>61.77</v>
      </c>
      <c r="K53" s="125">
        <f t="shared" si="3"/>
        <v>3829.7400000000002</v>
      </c>
      <c r="L53" s="131"/>
      <c r="M53" s="130"/>
      <c r="N53" s="130"/>
      <c r="O53" s="130"/>
      <c r="P53" s="130"/>
      <c r="Q53" s="130"/>
      <c r="R53" s="130"/>
      <c r="S53" s="130"/>
      <c r="T53" s="130"/>
      <c r="U53" s="130"/>
      <c r="V53" s="130"/>
      <c r="W53" s="130"/>
      <c r="X53" s="130"/>
      <c r="Y53" s="130"/>
      <c r="Z53" s="130"/>
    </row>
    <row r="54" spans="1:26" ht="35.15" customHeight="1">
      <c r="A54" s="239"/>
      <c r="B54" s="226"/>
      <c r="C54" s="104">
        <v>69</v>
      </c>
      <c r="D54" s="35" t="s">
        <v>90</v>
      </c>
      <c r="E54" s="47" t="s">
        <v>188</v>
      </c>
      <c r="F54" s="47" t="s">
        <v>237</v>
      </c>
      <c r="G54" s="77">
        <f>CEPO!L72+'CDH e PROAD'!L72+SEMS!L72+CAD!L72+PROEX!L72+ESAG!H72+CEART!H72+FAED!H72+CEFID!H72+CEAD!H72+CCT!H72+CEPLAN!H72+CAV!H72+CEO!H72+CEAVI!H72+CESFI!H72+CERES!H72</f>
        <v>115</v>
      </c>
      <c r="H54" s="40">
        <f t="shared" si="0"/>
        <v>230</v>
      </c>
      <c r="I54" s="29">
        <f t="shared" si="1"/>
        <v>230</v>
      </c>
      <c r="J54" s="128">
        <v>42.55</v>
      </c>
      <c r="K54" s="125">
        <f t="shared" si="3"/>
        <v>4893.25</v>
      </c>
      <c r="L54" s="131"/>
      <c r="M54" s="130"/>
      <c r="N54" s="130"/>
      <c r="O54" s="130"/>
      <c r="P54" s="130"/>
      <c r="Q54" s="130"/>
      <c r="R54" s="130"/>
      <c r="S54" s="130"/>
      <c r="T54" s="130"/>
      <c r="U54" s="130"/>
      <c r="V54" s="130"/>
      <c r="W54" s="130"/>
      <c r="X54" s="130"/>
      <c r="Y54" s="130"/>
      <c r="Z54" s="130"/>
    </row>
    <row r="55" spans="1:26" ht="35.15" customHeight="1">
      <c r="A55" s="239"/>
      <c r="B55" s="226"/>
      <c r="C55" s="104">
        <v>70</v>
      </c>
      <c r="D55" s="35" t="s">
        <v>91</v>
      </c>
      <c r="E55" s="47" t="s">
        <v>189</v>
      </c>
      <c r="F55" s="47" t="s">
        <v>237</v>
      </c>
      <c r="G55" s="77">
        <f>CEPO!L73+'CDH e PROAD'!L73+SEMS!L73+CAD!L73+PROEX!L73+ESAG!H73+CEART!H73+FAED!H73+CEFID!H73+CEAD!H73+CCT!H73+CEPLAN!H73+CAV!H73+CEO!H73+CEAVI!H73+CESFI!H73+CERES!H73</f>
        <v>54</v>
      </c>
      <c r="H55" s="40">
        <f t="shared" si="0"/>
        <v>108</v>
      </c>
      <c r="I55" s="29">
        <f t="shared" si="1"/>
        <v>108</v>
      </c>
      <c r="J55" s="128">
        <v>69.38</v>
      </c>
      <c r="K55" s="125">
        <f t="shared" si="3"/>
        <v>3746.5199999999995</v>
      </c>
      <c r="L55" s="131"/>
      <c r="M55" s="130"/>
      <c r="N55" s="130"/>
      <c r="O55" s="130"/>
      <c r="P55" s="130"/>
      <c r="Q55" s="130"/>
      <c r="R55" s="130"/>
      <c r="S55" s="130"/>
      <c r="T55" s="130"/>
      <c r="U55" s="130"/>
      <c r="V55" s="130"/>
      <c r="W55" s="130"/>
      <c r="X55" s="130"/>
      <c r="Y55" s="130"/>
      <c r="Z55" s="130"/>
    </row>
    <row r="56" spans="1:26" ht="35.15" customHeight="1">
      <c r="A56" s="239"/>
      <c r="B56" s="227"/>
      <c r="C56" s="104">
        <v>71</v>
      </c>
      <c r="D56" s="35" t="s">
        <v>92</v>
      </c>
      <c r="E56" s="47" t="s">
        <v>190</v>
      </c>
      <c r="F56" s="47" t="s">
        <v>237</v>
      </c>
      <c r="G56" s="77">
        <f>CEPO!L74+'CDH e PROAD'!L74+SEMS!L74+CAD!L74+PROEX!L74+ESAG!H74+CEART!H74+FAED!H74+CEFID!H74+CEAD!H74+CCT!H74+CEPLAN!H74+CAV!H74+CEO!H74+CEAVI!H74+CESFI!H74+CERES!H74</f>
        <v>15</v>
      </c>
      <c r="H56" s="40">
        <f t="shared" si="0"/>
        <v>30</v>
      </c>
      <c r="I56" s="29">
        <f t="shared" si="1"/>
        <v>30</v>
      </c>
      <c r="J56" s="128">
        <v>61.85</v>
      </c>
      <c r="K56" s="125">
        <f t="shared" si="3"/>
        <v>927.75</v>
      </c>
      <c r="L56" s="131"/>
      <c r="M56" s="130"/>
      <c r="N56" s="130"/>
      <c r="O56" s="130"/>
      <c r="P56" s="130"/>
      <c r="Q56" s="130"/>
      <c r="R56" s="130"/>
      <c r="S56" s="130"/>
      <c r="T56" s="130"/>
      <c r="U56" s="130"/>
      <c r="V56" s="130"/>
      <c r="W56" s="130"/>
      <c r="X56" s="130"/>
      <c r="Y56" s="130"/>
      <c r="Z56" s="130"/>
    </row>
    <row r="57" spans="1:26" ht="35.15" customHeight="1">
      <c r="A57" s="239">
        <v>22</v>
      </c>
      <c r="B57" s="225" t="s">
        <v>33</v>
      </c>
      <c r="C57" s="104">
        <v>73</v>
      </c>
      <c r="D57" s="35" t="s">
        <v>94</v>
      </c>
      <c r="E57" s="47" t="s">
        <v>192</v>
      </c>
      <c r="F57" s="47" t="s">
        <v>237</v>
      </c>
      <c r="G57" s="77">
        <f>CEPO!L76+'CDH e PROAD'!L76+SEMS!L76+CAD!L76+PROEX!L76+ESAG!H76+CEART!H76+FAED!H76+CEFID!H76+CEAD!H76+CCT!H76+CEPLAN!H76+CAV!H76+CEO!H76+CEAVI!H76+CESFI!H76+CERES!H76</f>
        <v>22</v>
      </c>
      <c r="H57" s="40">
        <f t="shared" si="0"/>
        <v>44</v>
      </c>
      <c r="I57" s="29">
        <f t="shared" si="1"/>
        <v>44</v>
      </c>
      <c r="J57" s="128">
        <v>29.45</v>
      </c>
      <c r="K57" s="125">
        <f t="shared" si="3"/>
        <v>647.9</v>
      </c>
      <c r="L57" s="131"/>
      <c r="M57" s="130"/>
      <c r="N57" s="130"/>
      <c r="O57" s="130"/>
      <c r="P57" s="130"/>
      <c r="Q57" s="130"/>
      <c r="R57" s="130"/>
      <c r="S57" s="130"/>
      <c r="T57" s="130"/>
      <c r="U57" s="130"/>
      <c r="V57" s="130"/>
      <c r="W57" s="130"/>
      <c r="X57" s="130"/>
      <c r="Y57" s="130"/>
      <c r="Z57" s="130"/>
    </row>
    <row r="58" spans="1:26" ht="35.15" customHeight="1">
      <c r="A58" s="239"/>
      <c r="B58" s="226"/>
      <c r="C58" s="104">
        <v>74</v>
      </c>
      <c r="D58" s="35" t="s">
        <v>95</v>
      </c>
      <c r="E58" s="47" t="s">
        <v>193</v>
      </c>
      <c r="F58" s="47" t="s">
        <v>237</v>
      </c>
      <c r="G58" s="77">
        <f>CEPO!L77+'CDH e PROAD'!L77+SEMS!L77+CAD!L77+PROEX!L77+ESAG!H77+CEART!H77+FAED!H77+CEFID!H77+CEAD!H77+CCT!H77+CEPLAN!H77+CAV!H77+CEO!H77+CEAVI!H77+CESFI!H77+CERES!H77</f>
        <v>2</v>
      </c>
      <c r="H58" s="40">
        <f t="shared" si="0"/>
        <v>4</v>
      </c>
      <c r="I58" s="29">
        <f t="shared" si="1"/>
        <v>4</v>
      </c>
      <c r="J58" s="128">
        <v>27.95</v>
      </c>
      <c r="K58" s="125">
        <f t="shared" si="3"/>
        <v>55.9</v>
      </c>
      <c r="L58" s="131"/>
      <c r="M58" s="130"/>
      <c r="N58" s="130"/>
      <c r="O58" s="130"/>
      <c r="P58" s="130"/>
      <c r="Q58" s="130"/>
      <c r="R58" s="130"/>
      <c r="S58" s="130"/>
      <c r="T58" s="130"/>
      <c r="U58" s="130"/>
      <c r="V58" s="130"/>
      <c r="W58" s="130"/>
      <c r="X58" s="130"/>
      <c r="Y58" s="130"/>
      <c r="Z58" s="130"/>
    </row>
    <row r="59" spans="1:26" ht="35.15" customHeight="1">
      <c r="A59" s="239"/>
      <c r="B59" s="226"/>
      <c r="C59" s="104">
        <v>75</v>
      </c>
      <c r="D59" s="35" t="s">
        <v>96</v>
      </c>
      <c r="E59" s="47" t="s">
        <v>194</v>
      </c>
      <c r="F59" s="47" t="s">
        <v>17</v>
      </c>
      <c r="G59" s="77">
        <f>CEPO!L78+'CDH e PROAD'!L78+SEMS!L78+CAD!L78+PROEX!L78+ESAG!H78+CEART!H78+FAED!H78+CEFID!H78+CEAD!H78+CCT!H78+CEPLAN!H78+CAV!H78+CEO!H78+CEAVI!H78+CESFI!H78+CERES!H78</f>
        <v>34</v>
      </c>
      <c r="H59" s="40">
        <f t="shared" si="0"/>
        <v>68</v>
      </c>
      <c r="I59" s="29">
        <f t="shared" si="1"/>
        <v>68</v>
      </c>
      <c r="J59" s="128">
        <v>41.45</v>
      </c>
      <c r="K59" s="125">
        <f t="shared" si="3"/>
        <v>1409.3000000000002</v>
      </c>
      <c r="L59" s="131"/>
      <c r="M59" s="130"/>
      <c r="N59" s="130"/>
      <c r="O59" s="130"/>
      <c r="P59" s="130"/>
      <c r="Q59" s="130"/>
      <c r="R59" s="130"/>
      <c r="S59" s="130"/>
      <c r="T59" s="130"/>
      <c r="U59" s="130"/>
      <c r="V59" s="130"/>
      <c r="W59" s="130"/>
      <c r="X59" s="130"/>
      <c r="Y59" s="130"/>
      <c r="Z59" s="130"/>
    </row>
    <row r="60" spans="1:26" ht="35.15" customHeight="1">
      <c r="A60" s="239"/>
      <c r="B60" s="227"/>
      <c r="C60" s="104">
        <v>76</v>
      </c>
      <c r="D60" s="35" t="s">
        <v>97</v>
      </c>
      <c r="E60" s="47" t="s">
        <v>195</v>
      </c>
      <c r="F60" s="47" t="s">
        <v>17</v>
      </c>
      <c r="G60" s="77">
        <f>CEPO!L79+'CDH e PROAD'!L79+SEMS!L79+CAD!L79+PROEX!L79+ESAG!H79+CEART!H79+FAED!H79+CEFID!H79+CEAD!H79+CCT!H79+CEPLAN!H79+CAV!H79+CEO!H79+CEAVI!H79+CESFI!H79+CERES!H79</f>
        <v>22</v>
      </c>
      <c r="H60" s="40">
        <f t="shared" si="0"/>
        <v>44</v>
      </c>
      <c r="I60" s="29">
        <f t="shared" si="1"/>
        <v>44</v>
      </c>
      <c r="J60" s="128">
        <v>93.95</v>
      </c>
      <c r="K60" s="125">
        <f t="shared" si="3"/>
        <v>2066.9</v>
      </c>
      <c r="L60" s="131"/>
      <c r="M60" s="130"/>
      <c r="N60" s="130"/>
      <c r="O60" s="130"/>
      <c r="P60" s="130"/>
      <c r="Q60" s="130"/>
      <c r="R60" s="130"/>
      <c r="S60" s="130"/>
      <c r="T60" s="130"/>
      <c r="U60" s="130"/>
      <c r="V60" s="130"/>
      <c r="W60" s="130"/>
      <c r="X60" s="130"/>
      <c r="Y60" s="130"/>
      <c r="Z60" s="130"/>
    </row>
    <row r="61" spans="1:26" ht="35.15" customHeight="1">
      <c r="A61" s="105">
        <v>23</v>
      </c>
      <c r="B61" s="134" t="s">
        <v>30</v>
      </c>
      <c r="C61" s="133">
        <v>77</v>
      </c>
      <c r="D61" s="114" t="s">
        <v>98</v>
      </c>
      <c r="E61" s="115" t="s">
        <v>196</v>
      </c>
      <c r="F61" s="115" t="s">
        <v>17</v>
      </c>
      <c r="G61" s="77">
        <f>CEPO!L80+'CDH e PROAD'!L80+SEMS!L80+CAD!L80+PROEX!L80+ESAG!H80+CEART!H80+FAED!H80+CEFID!H80+CEAD!H80+CCT!H80+CEPLAN!H80+CAV!H80+CEO!H80+CEAVI!H80+CESFI!H80+CERES!H80</f>
        <v>113</v>
      </c>
      <c r="H61" s="40">
        <f t="shared" si="0"/>
        <v>226</v>
      </c>
      <c r="I61" s="29">
        <f t="shared" si="1"/>
        <v>176</v>
      </c>
      <c r="J61" s="128">
        <v>13.27</v>
      </c>
      <c r="K61" s="125">
        <f t="shared" si="3"/>
        <v>1499.51</v>
      </c>
      <c r="L61" s="131">
        <v>50</v>
      </c>
      <c r="M61" s="131"/>
      <c r="N61" s="131"/>
      <c r="O61" s="131"/>
      <c r="P61" s="131"/>
      <c r="Q61" s="131"/>
      <c r="R61" s="131"/>
      <c r="S61" s="131"/>
      <c r="T61" s="131"/>
      <c r="U61" s="131"/>
      <c r="V61" s="131"/>
      <c r="W61" s="131"/>
      <c r="X61" s="131"/>
      <c r="Y61" s="131"/>
      <c r="Z61" s="131"/>
    </row>
    <row r="62" spans="1:26" ht="35.15" customHeight="1">
      <c r="A62" s="103">
        <v>24</v>
      </c>
      <c r="B62" s="59" t="s">
        <v>34</v>
      </c>
      <c r="C62" s="104">
        <v>78</v>
      </c>
      <c r="D62" s="35" t="s">
        <v>99</v>
      </c>
      <c r="E62" s="47" t="s">
        <v>197</v>
      </c>
      <c r="F62" s="47" t="s">
        <v>17</v>
      </c>
      <c r="G62" s="77">
        <f>CEPO!L81+'CDH e PROAD'!L81+SEMS!L81+CAD!L81+PROEX!L81+ESAG!H81+CEART!H81+FAED!H81+CEFID!H81+CEAD!H81+CCT!H81+CEPLAN!H81+CAV!H81+CEO!H81+CEAVI!H81+CESFI!H81+CERES!H81</f>
        <v>202</v>
      </c>
      <c r="H62" s="40">
        <f t="shared" si="0"/>
        <v>404</v>
      </c>
      <c r="I62" s="29">
        <f t="shared" si="1"/>
        <v>404</v>
      </c>
      <c r="J62" s="128">
        <v>127.8</v>
      </c>
      <c r="K62" s="125">
        <f t="shared" si="3"/>
        <v>25815.599999999999</v>
      </c>
      <c r="L62" s="131"/>
      <c r="M62" s="130"/>
      <c r="N62" s="130"/>
      <c r="O62" s="130"/>
      <c r="P62" s="130"/>
      <c r="Q62" s="130"/>
      <c r="R62" s="130"/>
      <c r="S62" s="130"/>
      <c r="T62" s="130"/>
      <c r="U62" s="130"/>
      <c r="V62" s="130"/>
      <c r="W62" s="130"/>
      <c r="X62" s="130"/>
      <c r="Y62" s="130"/>
      <c r="Z62" s="130"/>
    </row>
    <row r="63" spans="1:26" ht="35.15" customHeight="1">
      <c r="A63" s="105">
        <v>25</v>
      </c>
      <c r="B63" s="56" t="s">
        <v>35</v>
      </c>
      <c r="C63" s="54">
        <v>79</v>
      </c>
      <c r="D63" s="61" t="s">
        <v>100</v>
      </c>
      <c r="E63" s="46" t="s">
        <v>198</v>
      </c>
      <c r="F63" s="46" t="s">
        <v>17</v>
      </c>
      <c r="G63" s="77">
        <f>CEPO!L82+'CDH e PROAD'!L82+SEMS!L82+CAD!L82+PROEX!L82+ESAG!H82+CEART!H82+FAED!H82+CEFID!H82+CEAD!H82+CCT!H82+CEPLAN!H82+CAV!H82+CEO!H82+CEAVI!H82+CESFI!H82+CERES!H82</f>
        <v>53</v>
      </c>
      <c r="H63" s="40">
        <f t="shared" si="0"/>
        <v>106</v>
      </c>
      <c r="I63" s="29">
        <f t="shared" si="1"/>
        <v>106</v>
      </c>
      <c r="J63" s="128">
        <v>117.73</v>
      </c>
      <c r="K63" s="125">
        <f t="shared" si="3"/>
        <v>6239.6900000000005</v>
      </c>
      <c r="L63" s="131"/>
      <c r="M63" s="130"/>
      <c r="N63" s="130"/>
      <c r="O63" s="130"/>
      <c r="P63" s="130"/>
      <c r="Q63" s="130"/>
      <c r="R63" s="130"/>
      <c r="S63" s="130"/>
      <c r="T63" s="130"/>
      <c r="U63" s="130"/>
      <c r="V63" s="130"/>
      <c r="W63" s="130"/>
      <c r="X63" s="130"/>
      <c r="Y63" s="130"/>
      <c r="Z63" s="130"/>
    </row>
    <row r="64" spans="1:26" ht="35.15" customHeight="1">
      <c r="A64" s="239">
        <v>28</v>
      </c>
      <c r="B64" s="225" t="s">
        <v>33</v>
      </c>
      <c r="C64" s="104">
        <v>84</v>
      </c>
      <c r="D64" s="35" t="s">
        <v>104</v>
      </c>
      <c r="E64" s="47" t="s">
        <v>199</v>
      </c>
      <c r="F64" s="47" t="s">
        <v>17</v>
      </c>
      <c r="G64" s="77">
        <f>CEPO!L87+'CDH e PROAD'!L87+SEMS!L87+CAD!L87+PROEX!L87+ESAG!H87+CEART!H87+FAED!H87+CEFID!H87+CEAD!H87+CCT!H87+CEPLAN!H87+CAV!H87+CEO!H87+CEAVI!H87+CESFI!H87+CERES!H87</f>
        <v>36</v>
      </c>
      <c r="H64" s="40">
        <f t="shared" si="0"/>
        <v>72</v>
      </c>
      <c r="I64" s="29">
        <f t="shared" si="1"/>
        <v>72</v>
      </c>
      <c r="J64" s="128">
        <v>19.21</v>
      </c>
      <c r="K64" s="125">
        <f t="shared" si="3"/>
        <v>691.56000000000006</v>
      </c>
      <c r="L64" s="131"/>
      <c r="M64" s="130"/>
      <c r="N64" s="130"/>
      <c r="O64" s="130"/>
      <c r="P64" s="130"/>
      <c r="Q64" s="130"/>
      <c r="R64" s="130"/>
      <c r="S64" s="130"/>
      <c r="T64" s="130"/>
      <c r="U64" s="130"/>
      <c r="V64" s="130"/>
      <c r="W64" s="130"/>
      <c r="X64" s="130"/>
      <c r="Y64" s="130"/>
      <c r="Z64" s="130"/>
    </row>
    <row r="65" spans="1:26" ht="35.15" customHeight="1">
      <c r="A65" s="239"/>
      <c r="B65" s="227"/>
      <c r="C65" s="104">
        <v>85</v>
      </c>
      <c r="D65" s="35" t="s">
        <v>105</v>
      </c>
      <c r="E65" s="47" t="s">
        <v>200</v>
      </c>
      <c r="F65" s="47" t="s">
        <v>17</v>
      </c>
      <c r="G65" s="77">
        <f>CEPO!L88+'CDH e PROAD'!L88+SEMS!L88+CAD!L88+PROEX!L88+ESAG!H88+CEART!H88+FAED!H88+CEFID!H88+CEAD!H88+CCT!H88+CEPLAN!H88+CAV!H88+CEO!H88+CEAVI!H88+CESFI!H88+CERES!H88</f>
        <v>146</v>
      </c>
      <c r="H65" s="40">
        <f t="shared" si="0"/>
        <v>292</v>
      </c>
      <c r="I65" s="29">
        <f t="shared" si="1"/>
        <v>292</v>
      </c>
      <c r="J65" s="128">
        <v>19.09</v>
      </c>
      <c r="K65" s="125">
        <f t="shared" si="3"/>
        <v>2787.14</v>
      </c>
      <c r="L65" s="131"/>
      <c r="M65" s="130"/>
      <c r="N65" s="130"/>
      <c r="O65" s="130"/>
      <c r="P65" s="130"/>
      <c r="Q65" s="130"/>
      <c r="R65" s="130"/>
      <c r="S65" s="130"/>
      <c r="T65" s="130"/>
      <c r="U65" s="130"/>
      <c r="V65" s="130"/>
      <c r="W65" s="130"/>
      <c r="X65" s="130"/>
      <c r="Y65" s="130"/>
      <c r="Z65" s="130"/>
    </row>
    <row r="66" spans="1:26" ht="35.15" customHeight="1">
      <c r="A66" s="237">
        <v>29</v>
      </c>
      <c r="B66" s="223" t="s">
        <v>36</v>
      </c>
      <c r="C66" s="54">
        <v>86</v>
      </c>
      <c r="D66" s="61" t="s">
        <v>106</v>
      </c>
      <c r="E66" s="46" t="s">
        <v>201</v>
      </c>
      <c r="F66" s="46" t="s">
        <v>17</v>
      </c>
      <c r="G66" s="77">
        <f>CEPO!L89+'CDH e PROAD'!L89+SEMS!L89+CAD!L89+PROEX!L89+ESAG!H89+CEART!H89+FAED!H89+CEFID!H89+CEAD!H89+CCT!H89+CEPLAN!H89+CAV!H89+CEO!H89+CEAVI!H89+CESFI!H89+CERES!H89</f>
        <v>18</v>
      </c>
      <c r="H66" s="40">
        <f t="shared" si="0"/>
        <v>36</v>
      </c>
      <c r="I66" s="29">
        <f>H66-SUM(L66:Z66)</f>
        <v>36</v>
      </c>
      <c r="J66" s="128">
        <v>91.63</v>
      </c>
      <c r="K66" s="125">
        <f t="shared" si="3"/>
        <v>1649.34</v>
      </c>
      <c r="L66" s="131"/>
      <c r="M66" s="130"/>
      <c r="N66" s="130"/>
      <c r="O66" s="130"/>
      <c r="P66" s="130"/>
      <c r="Q66" s="130"/>
      <c r="R66" s="130"/>
      <c r="S66" s="130"/>
      <c r="T66" s="130"/>
      <c r="U66" s="130"/>
      <c r="V66" s="130"/>
      <c r="W66" s="130"/>
      <c r="X66" s="130"/>
      <c r="Y66" s="130"/>
      <c r="Z66" s="130"/>
    </row>
    <row r="67" spans="1:26" ht="35.15" customHeight="1">
      <c r="A67" s="237"/>
      <c r="B67" s="224"/>
      <c r="C67" s="54">
        <v>87</v>
      </c>
      <c r="D67" s="61" t="s">
        <v>107</v>
      </c>
      <c r="E67" s="46" t="s">
        <v>202</v>
      </c>
      <c r="F67" s="46" t="s">
        <v>17</v>
      </c>
      <c r="G67" s="77">
        <f>CEPO!L90+'CDH e PROAD'!L90+SEMS!L90+CAD!L90+PROEX!L90+ESAG!H90+CEART!H90+FAED!H90+CEFID!H90+CEAD!H90+CCT!H90+CEPLAN!H90+CAV!H90+CEO!H90+CEAVI!H90+CESFI!H90+CERES!H90</f>
        <v>23</v>
      </c>
      <c r="H67" s="40">
        <f t="shared" si="0"/>
        <v>46</v>
      </c>
      <c r="I67" s="29">
        <f t="shared" si="1"/>
        <v>46</v>
      </c>
      <c r="J67" s="128">
        <v>107.61</v>
      </c>
      <c r="K67" s="125">
        <f t="shared" si="3"/>
        <v>2475.0300000000002</v>
      </c>
      <c r="L67" s="131"/>
      <c r="M67" s="130"/>
      <c r="N67" s="130"/>
      <c r="O67" s="130"/>
      <c r="P67" s="130"/>
      <c r="Q67" s="130"/>
      <c r="R67" s="130"/>
      <c r="S67" s="130"/>
      <c r="T67" s="130"/>
      <c r="U67" s="130"/>
      <c r="V67" s="130"/>
      <c r="W67" s="130"/>
      <c r="X67" s="130"/>
      <c r="Y67" s="130"/>
      <c r="Z67" s="130"/>
    </row>
    <row r="68" spans="1:26" ht="35.15" customHeight="1">
      <c r="A68" s="239">
        <v>30</v>
      </c>
      <c r="B68" s="225" t="s">
        <v>33</v>
      </c>
      <c r="C68" s="104">
        <v>88</v>
      </c>
      <c r="D68" s="35" t="s">
        <v>108</v>
      </c>
      <c r="E68" s="47" t="s">
        <v>203</v>
      </c>
      <c r="F68" s="47" t="s">
        <v>17</v>
      </c>
      <c r="G68" s="77">
        <f>CEPO!L91+'CDH e PROAD'!L91+SEMS!L91+CAD!L91+PROEX!L91+ESAG!H91+CEART!H91+FAED!H91+CEFID!H91+CEAD!H91+CCT!H91+CEPLAN!H91+CAV!H91+CEO!H91+CEAVI!H91+CESFI!H91+CERES!H91</f>
        <v>3</v>
      </c>
      <c r="H68" s="40">
        <f t="shared" si="0"/>
        <v>6</v>
      </c>
      <c r="I68" s="29">
        <f t="shared" si="1"/>
        <v>6</v>
      </c>
      <c r="J68" s="128">
        <v>83.17</v>
      </c>
      <c r="K68" s="125">
        <f t="shared" si="3"/>
        <v>249.51</v>
      </c>
      <c r="L68" s="131"/>
      <c r="M68" s="130"/>
      <c r="N68" s="130"/>
      <c r="O68" s="130"/>
      <c r="P68" s="130"/>
      <c r="Q68" s="130"/>
      <c r="R68" s="130"/>
      <c r="S68" s="130"/>
      <c r="T68" s="130"/>
      <c r="U68" s="130"/>
      <c r="V68" s="130"/>
      <c r="W68" s="130"/>
      <c r="X68" s="130"/>
      <c r="Y68" s="130"/>
      <c r="Z68" s="130"/>
    </row>
    <row r="69" spans="1:26" ht="35.15" customHeight="1">
      <c r="A69" s="239"/>
      <c r="B69" s="226"/>
      <c r="C69" s="104">
        <v>89</v>
      </c>
      <c r="D69" s="35" t="s">
        <v>109</v>
      </c>
      <c r="E69" s="47" t="s">
        <v>204</v>
      </c>
      <c r="F69" s="47" t="s">
        <v>17</v>
      </c>
      <c r="G69" s="77">
        <f>CEPO!L92+'CDH e PROAD'!L92+SEMS!L92+CAD!L92+PROEX!L92+ESAG!H92+CEART!H92+FAED!H92+CEFID!H92+CEAD!H92+CCT!H92+CEPLAN!H92+CAV!H92+CEO!H92+CEAVI!H92+CESFI!H92+CERES!H92</f>
        <v>7</v>
      </c>
      <c r="H69" s="40">
        <f t="shared" ref="H69:H99" si="4">G69*2</f>
        <v>14</v>
      </c>
      <c r="I69" s="29">
        <f t="shared" ref="I69:I99" si="5">H69-SUM(L69:Z69)</f>
        <v>14</v>
      </c>
      <c r="J69" s="128">
        <v>85.12</v>
      </c>
      <c r="K69" s="125">
        <f t="shared" si="3"/>
        <v>595.84</v>
      </c>
      <c r="L69" s="131"/>
      <c r="M69" s="130"/>
      <c r="N69" s="130"/>
      <c r="O69" s="130"/>
      <c r="P69" s="130"/>
      <c r="Q69" s="130"/>
      <c r="R69" s="130"/>
      <c r="S69" s="130"/>
      <c r="T69" s="130"/>
      <c r="U69" s="130"/>
      <c r="V69" s="130"/>
      <c r="W69" s="130"/>
      <c r="X69" s="130"/>
      <c r="Y69" s="130"/>
      <c r="Z69" s="130"/>
    </row>
    <row r="70" spans="1:26" ht="35.15" customHeight="1">
      <c r="A70" s="239"/>
      <c r="B70" s="226"/>
      <c r="C70" s="104">
        <v>90</v>
      </c>
      <c r="D70" s="35" t="s">
        <v>110</v>
      </c>
      <c r="E70" s="47" t="s">
        <v>205</v>
      </c>
      <c r="F70" s="47" t="s">
        <v>17</v>
      </c>
      <c r="G70" s="77">
        <f>CEPO!L93+'CDH e PROAD'!L93+SEMS!L93+CAD!L93+PROEX!L93+ESAG!H93+CEART!H93+FAED!H93+CEFID!H93+CEAD!H93+CCT!H93+CEPLAN!H93+CAV!H93+CEO!H93+CEAVI!H93+CESFI!H93+CERES!H93</f>
        <v>15</v>
      </c>
      <c r="H70" s="40">
        <f t="shared" si="4"/>
        <v>30</v>
      </c>
      <c r="I70" s="29">
        <f t="shared" si="5"/>
        <v>30</v>
      </c>
      <c r="J70" s="128">
        <v>195.4</v>
      </c>
      <c r="K70" s="125">
        <f t="shared" si="3"/>
        <v>2931</v>
      </c>
      <c r="L70" s="131"/>
      <c r="M70" s="130"/>
      <c r="N70" s="130"/>
      <c r="O70" s="130"/>
      <c r="P70" s="130"/>
      <c r="Q70" s="130"/>
      <c r="R70" s="130"/>
      <c r="S70" s="130"/>
      <c r="T70" s="130"/>
      <c r="U70" s="130"/>
      <c r="V70" s="130"/>
      <c r="W70" s="130"/>
      <c r="X70" s="130"/>
      <c r="Y70" s="130"/>
      <c r="Z70" s="130"/>
    </row>
    <row r="71" spans="1:26" ht="35.15" customHeight="1">
      <c r="A71" s="239"/>
      <c r="B71" s="227"/>
      <c r="C71" s="104">
        <v>91</v>
      </c>
      <c r="D71" s="35" t="s">
        <v>111</v>
      </c>
      <c r="E71" s="47" t="s">
        <v>206</v>
      </c>
      <c r="F71" s="47" t="s">
        <v>242</v>
      </c>
      <c r="G71" s="77">
        <f>CEPO!L94+'CDH e PROAD'!L94+SEMS!L94+CAD!L94+PROEX!L94+ESAG!H94+CEART!H94+FAED!H94+CEFID!H94+CEAD!H94+CCT!H94+CEPLAN!H94+CAV!H94+CEO!H94+CEAVI!H94+CESFI!H94+CERES!H94</f>
        <v>12</v>
      </c>
      <c r="H71" s="40">
        <f t="shared" si="4"/>
        <v>24</v>
      </c>
      <c r="I71" s="29">
        <f t="shared" si="5"/>
        <v>24</v>
      </c>
      <c r="J71" s="128">
        <v>152.54</v>
      </c>
      <c r="K71" s="125">
        <f t="shared" si="3"/>
        <v>1830.48</v>
      </c>
      <c r="L71" s="131"/>
      <c r="M71" s="130"/>
      <c r="N71" s="130"/>
      <c r="O71" s="130"/>
      <c r="P71" s="130"/>
      <c r="Q71" s="130"/>
      <c r="R71" s="130"/>
      <c r="S71" s="130"/>
      <c r="T71" s="130"/>
      <c r="U71" s="130"/>
      <c r="V71" s="130"/>
      <c r="W71" s="130"/>
      <c r="X71" s="130"/>
      <c r="Y71" s="130"/>
      <c r="Z71" s="130"/>
    </row>
    <row r="72" spans="1:26" ht="35.15" customHeight="1">
      <c r="A72" s="105">
        <v>31</v>
      </c>
      <c r="B72" s="56" t="s">
        <v>33</v>
      </c>
      <c r="C72" s="54">
        <v>92</v>
      </c>
      <c r="D72" s="61" t="s">
        <v>112</v>
      </c>
      <c r="E72" s="46" t="s">
        <v>207</v>
      </c>
      <c r="F72" s="46" t="s">
        <v>17</v>
      </c>
      <c r="G72" s="77">
        <f>CEPO!L95+'CDH e PROAD'!L95+SEMS!L95+CAD!L95+PROEX!L95+ESAG!H95+CEART!H95+FAED!H95+CEFID!H95+CEAD!H95+CCT!H95+CEPLAN!H95+CAV!H95+CEO!H95+CEAVI!H95+CESFI!H95+CERES!H95</f>
        <v>109</v>
      </c>
      <c r="H72" s="40">
        <f t="shared" si="4"/>
        <v>218</v>
      </c>
      <c r="I72" s="29">
        <f t="shared" si="5"/>
        <v>218</v>
      </c>
      <c r="J72" s="128">
        <v>27.01</v>
      </c>
      <c r="K72" s="125">
        <f t="shared" si="3"/>
        <v>2944.09</v>
      </c>
      <c r="L72" s="131"/>
      <c r="M72" s="130"/>
      <c r="N72" s="130"/>
      <c r="O72" s="130"/>
      <c r="P72" s="130"/>
      <c r="Q72" s="130"/>
      <c r="R72" s="130"/>
      <c r="S72" s="130"/>
      <c r="T72" s="130"/>
      <c r="U72" s="130"/>
      <c r="V72" s="130"/>
      <c r="W72" s="130"/>
      <c r="X72" s="130"/>
      <c r="Y72" s="130"/>
      <c r="Z72" s="130"/>
    </row>
    <row r="73" spans="1:26" ht="35.15" customHeight="1">
      <c r="A73" s="103">
        <v>32</v>
      </c>
      <c r="B73" s="59" t="s">
        <v>36</v>
      </c>
      <c r="C73" s="104">
        <v>93</v>
      </c>
      <c r="D73" s="35" t="s">
        <v>113</v>
      </c>
      <c r="E73" s="47" t="s">
        <v>208</v>
      </c>
      <c r="F73" s="47" t="s">
        <v>17</v>
      </c>
      <c r="G73" s="77">
        <f>CEPO!L96+'CDH e PROAD'!L96+SEMS!L96+CAD!L96+PROEX!L96+ESAG!H96+CEART!H96+FAED!H96+CEFID!H96+CEAD!H96+CCT!H96+CEPLAN!H96+CAV!H96+CEO!H96+CEAVI!H96+CESFI!H96+CERES!H96</f>
        <v>22</v>
      </c>
      <c r="H73" s="40">
        <f t="shared" si="4"/>
        <v>44</v>
      </c>
      <c r="I73" s="29">
        <f t="shared" si="5"/>
        <v>44</v>
      </c>
      <c r="J73" s="128">
        <v>360.9</v>
      </c>
      <c r="K73" s="125">
        <f t="shared" si="3"/>
        <v>7939.7999999999993</v>
      </c>
      <c r="L73" s="131"/>
      <c r="M73" s="130"/>
      <c r="N73" s="130"/>
      <c r="O73" s="130"/>
      <c r="P73" s="130"/>
      <c r="Q73" s="130"/>
      <c r="R73" s="130"/>
      <c r="S73" s="130"/>
      <c r="T73" s="130"/>
      <c r="U73" s="130"/>
      <c r="V73" s="130"/>
      <c r="W73" s="130"/>
      <c r="X73" s="130"/>
      <c r="Y73" s="130"/>
      <c r="Z73" s="130"/>
    </row>
    <row r="74" spans="1:26" ht="35.15" customHeight="1">
      <c r="A74" s="239">
        <v>34</v>
      </c>
      <c r="B74" s="232" t="s">
        <v>26</v>
      </c>
      <c r="C74" s="104">
        <v>99</v>
      </c>
      <c r="D74" s="35" t="s">
        <v>119</v>
      </c>
      <c r="E74" s="71" t="s">
        <v>209</v>
      </c>
      <c r="F74" s="47" t="s">
        <v>17</v>
      </c>
      <c r="G74" s="77">
        <f>CEPO!L102+'CDH e PROAD'!L102+SEMS!L102+CAD!L102+PROEX!L102+ESAG!H102+CEART!H102+FAED!H102+CEFID!H102+CEAD!H102+CCT!H102+CEPLAN!H102+CAV!H102+CEO!H102+CEAVI!H102+CESFI!H102+CERES!H102</f>
        <v>79</v>
      </c>
      <c r="H74" s="40">
        <f t="shared" si="4"/>
        <v>158</v>
      </c>
      <c r="I74" s="29">
        <f t="shared" si="5"/>
        <v>158</v>
      </c>
      <c r="J74" s="128">
        <v>25.85</v>
      </c>
      <c r="K74" s="125">
        <f t="shared" si="3"/>
        <v>2042.15</v>
      </c>
      <c r="L74" s="131"/>
      <c r="M74" s="130"/>
      <c r="N74" s="130"/>
      <c r="O74" s="130"/>
      <c r="P74" s="130"/>
      <c r="Q74" s="130"/>
      <c r="R74" s="130"/>
      <c r="S74" s="130"/>
      <c r="T74" s="130"/>
      <c r="U74" s="130"/>
      <c r="V74" s="130"/>
      <c r="W74" s="130"/>
      <c r="X74" s="130"/>
      <c r="Y74" s="130"/>
      <c r="Z74" s="130"/>
    </row>
    <row r="75" spans="1:26" ht="35.15" customHeight="1">
      <c r="A75" s="239"/>
      <c r="B75" s="233"/>
      <c r="C75" s="104">
        <v>100</v>
      </c>
      <c r="D75" s="65" t="s">
        <v>120</v>
      </c>
      <c r="E75" s="71" t="s">
        <v>210</v>
      </c>
      <c r="F75" s="63" t="s">
        <v>245</v>
      </c>
      <c r="G75" s="77">
        <f>CEPO!L103+'CDH e PROAD'!L103+SEMS!L103+CAD!L103+PROEX!L103+ESAG!H103+CEART!H103+FAED!H103+CEFID!H103+CEAD!H103+CCT!H103+CEPLAN!H103+CAV!H103+CEO!H103+CEAVI!H103+CESFI!H103+CERES!H103</f>
        <v>203</v>
      </c>
      <c r="H75" s="40">
        <f t="shared" si="4"/>
        <v>406</v>
      </c>
      <c r="I75" s="29">
        <f t="shared" si="5"/>
        <v>406</v>
      </c>
      <c r="J75" s="128">
        <v>13.49</v>
      </c>
      <c r="K75" s="125">
        <f t="shared" si="3"/>
        <v>2738.4700000000003</v>
      </c>
      <c r="L75" s="131"/>
      <c r="M75" s="130"/>
      <c r="N75" s="130"/>
      <c r="O75" s="130"/>
      <c r="P75" s="130"/>
      <c r="Q75" s="130"/>
      <c r="R75" s="130"/>
      <c r="S75" s="130"/>
      <c r="T75" s="130"/>
      <c r="U75" s="130"/>
      <c r="V75" s="130"/>
      <c r="W75" s="130"/>
      <c r="X75" s="130"/>
      <c r="Y75" s="130"/>
      <c r="Z75" s="130"/>
    </row>
    <row r="76" spans="1:26" ht="35.15" customHeight="1">
      <c r="A76" s="239"/>
      <c r="B76" s="233"/>
      <c r="C76" s="104">
        <v>101</v>
      </c>
      <c r="D76" s="35" t="s">
        <v>121</v>
      </c>
      <c r="E76" s="47" t="e">
        <f>+E78+E77</f>
        <v>#VALUE!</v>
      </c>
      <c r="F76" s="47" t="s">
        <v>244</v>
      </c>
      <c r="G76" s="77">
        <f>CEPO!L104+'CDH e PROAD'!L104+SEMS!L104+CAD!L104+PROEX!L104+ESAG!H104+CEART!H104+FAED!H104+CEFID!H104+CEAD!H104+CCT!H104+CEPLAN!H104+CAV!H104+CEO!H104+CEAVI!H104+CESFI!H104+CERES!H104</f>
        <v>785</v>
      </c>
      <c r="H76" s="40">
        <f t="shared" si="4"/>
        <v>1570</v>
      </c>
      <c r="I76" s="29">
        <f t="shared" si="5"/>
        <v>1570</v>
      </c>
      <c r="J76" s="128">
        <v>3.02</v>
      </c>
      <c r="K76" s="125">
        <f t="shared" si="3"/>
        <v>2370.6999999999998</v>
      </c>
      <c r="L76" s="131"/>
      <c r="M76" s="130"/>
      <c r="N76" s="130"/>
      <c r="O76" s="130"/>
      <c r="P76" s="130"/>
      <c r="Q76" s="130"/>
      <c r="R76" s="130"/>
      <c r="S76" s="130"/>
      <c r="T76" s="130"/>
      <c r="U76" s="130"/>
      <c r="V76" s="130"/>
      <c r="W76" s="130"/>
      <c r="X76" s="130"/>
      <c r="Y76" s="130"/>
      <c r="Z76" s="130"/>
    </row>
    <row r="77" spans="1:26" ht="35.15" customHeight="1">
      <c r="A77" s="239"/>
      <c r="B77" s="234"/>
      <c r="C77" s="104">
        <v>102</v>
      </c>
      <c r="D77" s="35" t="s">
        <v>122</v>
      </c>
      <c r="E77" s="47" t="s">
        <v>211</v>
      </c>
      <c r="F77" s="47" t="s">
        <v>17</v>
      </c>
      <c r="G77" s="77">
        <f>CEPO!L105+'CDH e PROAD'!L105+SEMS!L105+CAD!L105+PROEX!L105+ESAG!H105+CEART!H105+FAED!H105+CEFID!H105+CEAD!H105+CCT!H105+CEPLAN!H105+CAV!H105+CEO!H105+CEAVI!H105+CESFI!H105+CERES!H105</f>
        <v>62</v>
      </c>
      <c r="H77" s="40">
        <f t="shared" si="4"/>
        <v>124</v>
      </c>
      <c r="I77" s="29">
        <f t="shared" si="5"/>
        <v>124</v>
      </c>
      <c r="J77" s="128">
        <v>202</v>
      </c>
      <c r="K77" s="125">
        <f t="shared" si="3"/>
        <v>12524</v>
      </c>
      <c r="L77" s="131"/>
      <c r="M77" s="130"/>
      <c r="N77" s="130"/>
      <c r="O77" s="130"/>
      <c r="P77" s="130"/>
      <c r="Q77" s="130"/>
      <c r="R77" s="130"/>
      <c r="S77" s="130"/>
      <c r="T77" s="130"/>
      <c r="U77" s="130"/>
      <c r="V77" s="130"/>
      <c r="W77" s="130"/>
      <c r="X77" s="130"/>
      <c r="Y77" s="130"/>
      <c r="Z77" s="130"/>
    </row>
    <row r="78" spans="1:26" ht="35.15" customHeight="1">
      <c r="A78" s="235">
        <v>35</v>
      </c>
      <c r="B78" s="223" t="s">
        <v>38</v>
      </c>
      <c r="C78" s="54">
        <v>103</v>
      </c>
      <c r="D78" s="61" t="s">
        <v>123</v>
      </c>
      <c r="E78" s="46" t="s">
        <v>212</v>
      </c>
      <c r="F78" s="46" t="s">
        <v>17</v>
      </c>
      <c r="G78" s="77">
        <f>CEPO!L106+'CDH e PROAD'!L106+SEMS!L106+CAD!L106+PROEX!L106+ESAG!H106+CEART!H106+FAED!H106+CEFID!H106+CEAD!H106+CCT!H106+CEPLAN!H106+CAV!H106+CEO!H106+CEAVI!H106+CESFI!H106+CERES!H106</f>
        <v>107</v>
      </c>
      <c r="H78" s="40">
        <f t="shared" si="4"/>
        <v>214</v>
      </c>
      <c r="I78" s="29">
        <f t="shared" si="5"/>
        <v>214</v>
      </c>
      <c r="J78" s="128">
        <v>109.5</v>
      </c>
      <c r="K78" s="125">
        <f t="shared" si="3"/>
        <v>11716.5</v>
      </c>
      <c r="L78" s="131"/>
      <c r="M78" s="130"/>
      <c r="N78" s="130"/>
      <c r="O78" s="130"/>
      <c r="P78" s="130"/>
      <c r="Q78" s="130"/>
      <c r="R78" s="130"/>
      <c r="S78" s="130"/>
      <c r="T78" s="130"/>
      <c r="U78" s="130"/>
      <c r="V78" s="130"/>
      <c r="W78" s="130"/>
      <c r="X78" s="130"/>
      <c r="Y78" s="130"/>
      <c r="Z78" s="130"/>
    </row>
    <row r="79" spans="1:26" ht="35.15" customHeight="1">
      <c r="A79" s="235"/>
      <c r="B79" s="224"/>
      <c r="C79" s="54">
        <v>104</v>
      </c>
      <c r="D79" s="61" t="s">
        <v>123</v>
      </c>
      <c r="E79" s="46" t="s">
        <v>212</v>
      </c>
      <c r="F79" s="46" t="s">
        <v>17</v>
      </c>
      <c r="G79" s="77">
        <f>CEPO!L107+'CDH e PROAD'!L107+SEMS!L107+CAD!L107+PROEX!L107+ESAG!H107+CEART!H107+FAED!H107+CEFID!H107+CEAD!H107+CCT!H107+CEPLAN!H107+CAV!H107+CEO!H107+CEAVI!H107+CESFI!H107+CERES!H107</f>
        <v>35</v>
      </c>
      <c r="H79" s="40">
        <f t="shared" si="4"/>
        <v>70</v>
      </c>
      <c r="I79" s="29">
        <f t="shared" si="5"/>
        <v>70</v>
      </c>
      <c r="J79" s="128">
        <v>143.47999999999999</v>
      </c>
      <c r="K79" s="125">
        <f t="shared" si="3"/>
        <v>5021.7999999999993</v>
      </c>
      <c r="L79" s="131"/>
      <c r="M79" s="130"/>
      <c r="N79" s="130"/>
      <c r="O79" s="130"/>
      <c r="P79" s="130"/>
      <c r="Q79" s="130"/>
      <c r="R79" s="130"/>
      <c r="S79" s="130"/>
      <c r="T79" s="130"/>
      <c r="U79" s="130"/>
      <c r="V79" s="130"/>
      <c r="W79" s="130"/>
      <c r="X79" s="130"/>
      <c r="Y79" s="130"/>
      <c r="Z79" s="130"/>
    </row>
    <row r="80" spans="1:26" ht="35.15" customHeight="1">
      <c r="A80" s="243">
        <v>36</v>
      </c>
      <c r="B80" s="277" t="s">
        <v>38</v>
      </c>
      <c r="C80" s="104">
        <v>105</v>
      </c>
      <c r="D80" s="35" t="s">
        <v>124</v>
      </c>
      <c r="E80" s="47" t="s">
        <v>213</v>
      </c>
      <c r="F80" s="47" t="s">
        <v>236</v>
      </c>
      <c r="G80" s="77">
        <f>CEPO!L108+'CDH e PROAD'!L108+SEMS!L108+CAD!L108+PROEX!L108+ESAG!H108+CEART!H108+FAED!H108+CEFID!H108+CEAD!H108+CCT!H108+CEPLAN!H108+CAV!H108+CEO!H108+CEAVI!H108+CESFI!H108+CERES!H108</f>
        <v>37</v>
      </c>
      <c r="H80" s="40">
        <f t="shared" si="4"/>
        <v>74</v>
      </c>
      <c r="I80" s="29">
        <f t="shared" si="5"/>
        <v>74</v>
      </c>
      <c r="J80" s="128">
        <v>34.39</v>
      </c>
      <c r="K80" s="125">
        <f t="shared" si="3"/>
        <v>1272.43</v>
      </c>
      <c r="L80" s="131"/>
      <c r="M80" s="130"/>
      <c r="N80" s="130"/>
      <c r="O80" s="130"/>
      <c r="P80" s="130"/>
      <c r="Q80" s="130"/>
      <c r="R80" s="130"/>
      <c r="S80" s="130"/>
      <c r="T80" s="130"/>
      <c r="U80" s="130"/>
      <c r="V80" s="130"/>
      <c r="W80" s="130"/>
      <c r="X80" s="130"/>
      <c r="Y80" s="130"/>
      <c r="Z80" s="130"/>
    </row>
    <row r="81" spans="1:26" ht="35.15" customHeight="1">
      <c r="A81" s="243"/>
      <c r="B81" s="278"/>
      <c r="C81" s="113">
        <v>106</v>
      </c>
      <c r="D81" s="114" t="s">
        <v>124</v>
      </c>
      <c r="E81" s="115" t="s">
        <v>213</v>
      </c>
      <c r="F81" s="115"/>
      <c r="G81" s="77">
        <f>CEPO!L109+'CDH e PROAD'!L109+SEMS!L109+CAD!L109+PROEX!L109+ESAG!H109+CEART!H109+FAED!H109+CEFID!H109+CEAD!H109+CCT!H109+CEPLAN!H109+CAV!H109+CEO!H109+CEAVI!H109+CESFI!H109+CERES!H109</f>
        <v>51</v>
      </c>
      <c r="H81" s="40">
        <f t="shared" si="4"/>
        <v>102</v>
      </c>
      <c r="I81" s="29">
        <f t="shared" si="5"/>
        <v>82</v>
      </c>
      <c r="J81" s="128">
        <v>47.69</v>
      </c>
      <c r="K81" s="125">
        <f t="shared" si="3"/>
        <v>2432.19</v>
      </c>
      <c r="L81" s="131">
        <v>20</v>
      </c>
      <c r="M81" s="130"/>
      <c r="N81" s="130"/>
      <c r="O81" s="130"/>
      <c r="P81" s="130"/>
      <c r="Q81" s="130"/>
      <c r="R81" s="130"/>
      <c r="S81" s="130"/>
      <c r="T81" s="130"/>
      <c r="U81" s="130"/>
      <c r="V81" s="130"/>
      <c r="W81" s="130"/>
      <c r="X81" s="130"/>
      <c r="Y81" s="130"/>
      <c r="Z81" s="130"/>
    </row>
    <row r="82" spans="1:26" ht="35.15" customHeight="1">
      <c r="A82" s="235">
        <v>37</v>
      </c>
      <c r="B82" s="223" t="s">
        <v>33</v>
      </c>
      <c r="C82" s="54">
        <v>107</v>
      </c>
      <c r="D82" s="61" t="s">
        <v>125</v>
      </c>
      <c r="E82" s="46" t="s">
        <v>214</v>
      </c>
      <c r="F82" s="46" t="s">
        <v>243</v>
      </c>
      <c r="G82" s="77">
        <f>CEPO!L110+'CDH e PROAD'!L110+SEMS!L110+CAD!L110+PROEX!L110+ESAG!H110+CEART!H110+FAED!H110+CEFID!H110+CEAD!H110+CCT!H110+CEPLAN!H110+CAV!H110+CEO!H110+CEAVI!H110+CESFI!H110+CERES!H110</f>
        <v>70</v>
      </c>
      <c r="H82" s="40">
        <f t="shared" si="4"/>
        <v>140</v>
      </c>
      <c r="I82" s="29">
        <f t="shared" si="5"/>
        <v>140</v>
      </c>
      <c r="J82" s="128">
        <v>110.5</v>
      </c>
      <c r="K82" s="125">
        <f t="shared" si="3"/>
        <v>7735</v>
      </c>
      <c r="L82" s="131"/>
      <c r="M82" s="130"/>
      <c r="N82" s="130"/>
      <c r="O82" s="130"/>
      <c r="P82" s="130"/>
      <c r="Q82" s="130"/>
      <c r="R82" s="130"/>
      <c r="S82" s="130"/>
      <c r="T82" s="130"/>
      <c r="U82" s="130"/>
      <c r="V82" s="130"/>
      <c r="W82" s="130"/>
      <c r="X82" s="130"/>
      <c r="Y82" s="130"/>
      <c r="Z82" s="130"/>
    </row>
    <row r="83" spans="1:26" ht="35.15" customHeight="1">
      <c r="A83" s="235"/>
      <c r="B83" s="224"/>
      <c r="C83" s="54">
        <v>108</v>
      </c>
      <c r="D83" s="61" t="s">
        <v>126</v>
      </c>
      <c r="E83" s="46" t="s">
        <v>215</v>
      </c>
      <c r="F83" s="46" t="s">
        <v>243</v>
      </c>
      <c r="G83" s="77">
        <f>CEPO!L111+'CDH e PROAD'!L111+SEMS!L111+CAD!L111+PROEX!L111+ESAG!H111+CEART!H111+FAED!H111+CEFID!H111+CEAD!H111+CCT!H111+CEPLAN!H111+CAV!H111+CEO!H111+CEAVI!H111+CESFI!H111+CERES!H111</f>
        <v>99</v>
      </c>
      <c r="H83" s="40">
        <f t="shared" si="4"/>
        <v>198</v>
      </c>
      <c r="I83" s="29">
        <f t="shared" si="5"/>
        <v>198</v>
      </c>
      <c r="J83" s="128">
        <v>100.15</v>
      </c>
      <c r="K83" s="125">
        <f t="shared" si="3"/>
        <v>9914.85</v>
      </c>
      <c r="L83" s="131"/>
      <c r="M83" s="130"/>
      <c r="N83" s="130"/>
      <c r="O83" s="130"/>
      <c r="P83" s="130"/>
      <c r="Q83" s="130"/>
      <c r="R83" s="130"/>
      <c r="S83" s="130"/>
      <c r="T83" s="130"/>
      <c r="U83" s="130"/>
      <c r="V83" s="130"/>
      <c r="W83" s="130"/>
      <c r="X83" s="130"/>
      <c r="Y83" s="130"/>
      <c r="Z83" s="130"/>
    </row>
    <row r="84" spans="1:26" ht="35.15" customHeight="1">
      <c r="A84" s="243">
        <v>38</v>
      </c>
      <c r="B84" s="225" t="s">
        <v>39</v>
      </c>
      <c r="C84" s="104">
        <v>109</v>
      </c>
      <c r="D84" s="35" t="s">
        <v>127</v>
      </c>
      <c r="E84" s="47" t="s">
        <v>216</v>
      </c>
      <c r="F84" s="47" t="s">
        <v>17</v>
      </c>
      <c r="G84" s="77">
        <f>CEPO!L112+'CDH e PROAD'!L112+SEMS!L112+CAD!L112+PROEX!L112+ESAG!H112+CEART!H112+FAED!H112+CEFID!H112+CEAD!H112+CCT!H112+CEPLAN!H112+CAV!H112+CEO!H112+CEAVI!H112+CESFI!H112+CERES!H112</f>
        <v>156</v>
      </c>
      <c r="H84" s="40">
        <f t="shared" si="4"/>
        <v>312</v>
      </c>
      <c r="I84" s="29">
        <f t="shared" si="5"/>
        <v>312</v>
      </c>
      <c r="J84" s="128">
        <v>44</v>
      </c>
      <c r="K84" s="125">
        <f t="shared" si="3"/>
        <v>6864</v>
      </c>
      <c r="L84" s="131"/>
      <c r="M84" s="130"/>
      <c r="N84" s="130"/>
      <c r="O84" s="130"/>
      <c r="P84" s="130"/>
      <c r="Q84" s="130"/>
      <c r="R84" s="130"/>
      <c r="S84" s="130"/>
      <c r="T84" s="130"/>
      <c r="U84" s="130"/>
      <c r="V84" s="130"/>
      <c r="W84" s="130"/>
      <c r="X84" s="130"/>
      <c r="Y84" s="130"/>
      <c r="Z84" s="130"/>
    </row>
    <row r="85" spans="1:26" ht="35.15" customHeight="1">
      <c r="A85" s="243"/>
      <c r="B85" s="226"/>
      <c r="C85" s="104">
        <v>110</v>
      </c>
      <c r="D85" s="35" t="s">
        <v>128</v>
      </c>
      <c r="E85" s="47" t="s">
        <v>217</v>
      </c>
      <c r="F85" s="47" t="s">
        <v>17</v>
      </c>
      <c r="G85" s="77">
        <f>CEPO!L113+'CDH e PROAD'!L113+SEMS!L113+CAD!L113+PROEX!L113+ESAG!H113+CEART!H113+FAED!H113+CEFID!H113+CEAD!H113+CCT!H113+CEPLAN!H113+CAV!H113+CEO!H113+CEAVI!H113+CESFI!H113+CERES!H113</f>
        <v>71</v>
      </c>
      <c r="H85" s="40">
        <f t="shared" si="4"/>
        <v>142</v>
      </c>
      <c r="I85" s="29">
        <f t="shared" si="5"/>
        <v>142</v>
      </c>
      <c r="J85" s="128">
        <v>12.9</v>
      </c>
      <c r="K85" s="125">
        <f t="shared" si="3"/>
        <v>915.9</v>
      </c>
      <c r="L85" s="131"/>
      <c r="M85" s="130"/>
      <c r="N85" s="130"/>
      <c r="O85" s="130"/>
      <c r="P85" s="130"/>
      <c r="Q85" s="130"/>
      <c r="R85" s="130"/>
      <c r="S85" s="130"/>
      <c r="T85" s="130"/>
      <c r="U85" s="130"/>
      <c r="V85" s="130"/>
      <c r="W85" s="130"/>
      <c r="X85" s="130"/>
      <c r="Y85" s="130"/>
      <c r="Z85" s="130"/>
    </row>
    <row r="86" spans="1:26" ht="35.15" customHeight="1">
      <c r="A86" s="243"/>
      <c r="B86" s="226"/>
      <c r="C86" s="104">
        <v>111</v>
      </c>
      <c r="D86" s="35" t="s">
        <v>129</v>
      </c>
      <c r="E86" s="47" t="s">
        <v>217</v>
      </c>
      <c r="F86" s="47" t="s">
        <v>17</v>
      </c>
      <c r="G86" s="77">
        <f>CEPO!L114+'CDH e PROAD'!L114+SEMS!L114+CAD!L114+PROEX!L114+ESAG!H114+CEART!H114+FAED!H114+CEFID!H114+CEAD!H114+CCT!H114+CEPLAN!H114+CAV!H114+CEO!H114+CEAVI!H114+CESFI!H114+CERES!H114</f>
        <v>152</v>
      </c>
      <c r="H86" s="40">
        <f t="shared" si="4"/>
        <v>304</v>
      </c>
      <c r="I86" s="29">
        <f t="shared" si="5"/>
        <v>304</v>
      </c>
      <c r="J86" s="128">
        <v>35</v>
      </c>
      <c r="K86" s="125">
        <f t="shared" si="3"/>
        <v>5320</v>
      </c>
      <c r="L86" s="131"/>
      <c r="M86" s="130"/>
      <c r="N86" s="130"/>
      <c r="O86" s="130"/>
      <c r="P86" s="130"/>
      <c r="Q86" s="130"/>
      <c r="R86" s="130"/>
      <c r="S86" s="130"/>
      <c r="T86" s="130"/>
      <c r="U86" s="130"/>
      <c r="V86" s="130"/>
      <c r="W86" s="130"/>
      <c r="X86" s="130"/>
      <c r="Y86" s="130"/>
      <c r="Z86" s="130"/>
    </row>
    <row r="87" spans="1:26" ht="35.15" customHeight="1">
      <c r="A87" s="243"/>
      <c r="B87" s="226"/>
      <c r="C87" s="104">
        <v>112</v>
      </c>
      <c r="D87" s="35" t="s">
        <v>130</v>
      </c>
      <c r="E87" s="47" t="s">
        <v>217</v>
      </c>
      <c r="F87" s="47" t="s">
        <v>17</v>
      </c>
      <c r="G87" s="77">
        <f>CEPO!L115+'CDH e PROAD'!L115+SEMS!L115+CAD!L115+PROEX!L115+ESAG!H115+CEART!H115+FAED!H115+CEFID!H115+CEAD!H115+CCT!H115+CEPLAN!H115+CAV!H115+CEO!H115+CEAVI!H115+CESFI!H115+CERES!H115</f>
        <v>35</v>
      </c>
      <c r="H87" s="40">
        <f t="shared" si="4"/>
        <v>70</v>
      </c>
      <c r="I87" s="29">
        <f t="shared" si="5"/>
        <v>70</v>
      </c>
      <c r="J87" s="128">
        <v>14.9</v>
      </c>
      <c r="K87" s="125">
        <f t="shared" si="3"/>
        <v>521.5</v>
      </c>
      <c r="L87" s="131"/>
      <c r="M87" s="130"/>
      <c r="N87" s="130"/>
      <c r="O87" s="130"/>
      <c r="P87" s="130"/>
      <c r="Q87" s="130"/>
      <c r="R87" s="130"/>
      <c r="S87" s="130"/>
      <c r="T87" s="130"/>
      <c r="U87" s="130"/>
      <c r="V87" s="130"/>
      <c r="W87" s="130"/>
      <c r="X87" s="130"/>
      <c r="Y87" s="130"/>
      <c r="Z87" s="130"/>
    </row>
    <row r="88" spans="1:26" ht="35.15" customHeight="1">
      <c r="A88" s="243"/>
      <c r="B88" s="227"/>
      <c r="C88" s="104">
        <v>113</v>
      </c>
      <c r="D88" s="35" t="s">
        <v>131</v>
      </c>
      <c r="E88" s="47" t="s">
        <v>217</v>
      </c>
      <c r="F88" s="47" t="s">
        <v>17</v>
      </c>
      <c r="G88" s="77">
        <f>CEPO!L116+'CDH e PROAD'!L116+SEMS!L116+CAD!L116+PROEX!L116+ESAG!H116+CEART!H116+FAED!H116+CEFID!H116+CEAD!H116+CCT!H116+CEPLAN!H116+CAV!H116+CEO!H116+CEAVI!H116+CESFI!H116+CERES!H116</f>
        <v>45</v>
      </c>
      <c r="H88" s="40">
        <f t="shared" si="4"/>
        <v>90</v>
      </c>
      <c r="I88" s="29">
        <f t="shared" si="5"/>
        <v>90</v>
      </c>
      <c r="J88" s="128">
        <v>34.799999999999997</v>
      </c>
      <c r="K88" s="125">
        <f t="shared" si="3"/>
        <v>1565.9999999999998</v>
      </c>
      <c r="L88" s="131"/>
      <c r="M88" s="130"/>
      <c r="N88" s="130"/>
      <c r="O88" s="130"/>
      <c r="P88" s="130"/>
      <c r="Q88" s="130"/>
      <c r="R88" s="130"/>
      <c r="S88" s="130"/>
      <c r="T88" s="130"/>
      <c r="U88" s="130"/>
      <c r="V88" s="130"/>
      <c r="W88" s="130"/>
      <c r="X88" s="130"/>
      <c r="Y88" s="130"/>
      <c r="Z88" s="130"/>
    </row>
    <row r="89" spans="1:26" ht="35.15" customHeight="1">
      <c r="A89" s="235">
        <v>39</v>
      </c>
      <c r="B89" s="223" t="s">
        <v>30</v>
      </c>
      <c r="C89" s="54">
        <v>114</v>
      </c>
      <c r="D89" s="61" t="s">
        <v>132</v>
      </c>
      <c r="E89" s="46" t="s">
        <v>218</v>
      </c>
      <c r="F89" s="46" t="s">
        <v>17</v>
      </c>
      <c r="G89" s="77">
        <f>CEPO!L117+'CDH e PROAD'!L117+SEMS!L117+CAD!L117+PROEX!L117+ESAG!H117+CEART!H117+FAED!H117+CEFID!H117+CEAD!H117+CCT!H117+CEPLAN!H117+CAV!H117+CEO!H117+CEAVI!H117+CESFI!H117+CERES!H117</f>
        <v>75</v>
      </c>
      <c r="H89" s="40">
        <f t="shared" si="4"/>
        <v>150</v>
      </c>
      <c r="I89" s="29">
        <f t="shared" si="5"/>
        <v>150</v>
      </c>
      <c r="J89" s="128">
        <v>119.09</v>
      </c>
      <c r="K89" s="125">
        <f t="shared" si="3"/>
        <v>8931.75</v>
      </c>
      <c r="L89" s="131"/>
      <c r="M89" s="130"/>
      <c r="N89" s="130"/>
      <c r="O89" s="130"/>
      <c r="P89" s="130"/>
      <c r="Q89" s="130"/>
      <c r="R89" s="130"/>
      <c r="S89" s="130"/>
      <c r="T89" s="130"/>
      <c r="U89" s="130"/>
      <c r="V89" s="130"/>
      <c r="W89" s="130"/>
      <c r="X89" s="130"/>
      <c r="Y89" s="130"/>
      <c r="Z89" s="130"/>
    </row>
    <row r="90" spans="1:26" ht="35.15" customHeight="1">
      <c r="A90" s="235"/>
      <c r="B90" s="228"/>
      <c r="C90" s="54">
        <v>115</v>
      </c>
      <c r="D90" s="61" t="s">
        <v>132</v>
      </c>
      <c r="E90" s="46" t="s">
        <v>219</v>
      </c>
      <c r="F90" s="46" t="s">
        <v>17</v>
      </c>
      <c r="G90" s="77">
        <f>CEPO!L118+'CDH e PROAD'!L118+SEMS!L118+CAD!L118+PROEX!L118+ESAG!H118+CEART!H118+FAED!H118+CEFID!H118+CEAD!H118+CCT!H118+CEPLAN!H118+CAV!H118+CEO!H118+CEAVI!H118+CESFI!H118+CERES!H118</f>
        <v>115</v>
      </c>
      <c r="H90" s="40">
        <f t="shared" si="4"/>
        <v>230</v>
      </c>
      <c r="I90" s="29">
        <f t="shared" si="5"/>
        <v>230</v>
      </c>
      <c r="J90" s="128">
        <v>119.09</v>
      </c>
      <c r="K90" s="125">
        <f t="shared" si="3"/>
        <v>13695.35</v>
      </c>
      <c r="L90" s="131"/>
      <c r="M90" s="130"/>
      <c r="N90" s="130"/>
      <c r="O90" s="130"/>
      <c r="P90" s="130"/>
      <c r="Q90" s="130"/>
      <c r="R90" s="130"/>
      <c r="S90" s="130"/>
      <c r="T90" s="130"/>
      <c r="U90" s="130"/>
      <c r="V90" s="130"/>
      <c r="W90" s="130"/>
      <c r="X90" s="130"/>
      <c r="Y90" s="130"/>
      <c r="Z90" s="130"/>
    </row>
    <row r="91" spans="1:26" ht="35.15" customHeight="1">
      <c r="A91" s="235"/>
      <c r="B91" s="228"/>
      <c r="C91" s="54">
        <v>116</v>
      </c>
      <c r="D91" s="61" t="s">
        <v>133</v>
      </c>
      <c r="E91" s="46" t="s">
        <v>220</v>
      </c>
      <c r="F91" s="46" t="s">
        <v>17</v>
      </c>
      <c r="G91" s="77">
        <f>CEPO!L119+'CDH e PROAD'!L119+SEMS!L119+CAD!L119+PROEX!L119+ESAG!H119+CEART!H119+FAED!H119+CEFID!H119+CEAD!H119+CCT!H119+CEPLAN!H119+CAV!H119+CEO!H119+CEAVI!H119+CESFI!H119+CERES!H119</f>
        <v>76</v>
      </c>
      <c r="H91" s="40">
        <f t="shared" si="4"/>
        <v>152</v>
      </c>
      <c r="I91" s="29">
        <f t="shared" si="5"/>
        <v>152</v>
      </c>
      <c r="J91" s="128">
        <v>25.52</v>
      </c>
      <c r="K91" s="125">
        <f t="shared" si="3"/>
        <v>1939.52</v>
      </c>
      <c r="L91" s="131"/>
      <c r="M91" s="130"/>
      <c r="N91" s="130"/>
      <c r="O91" s="130"/>
      <c r="P91" s="130"/>
      <c r="Q91" s="130"/>
      <c r="R91" s="130"/>
      <c r="S91" s="130"/>
      <c r="T91" s="130"/>
      <c r="U91" s="130"/>
      <c r="V91" s="130"/>
      <c r="W91" s="130"/>
      <c r="X91" s="130"/>
      <c r="Y91" s="130"/>
      <c r="Z91" s="130"/>
    </row>
    <row r="92" spans="1:26" ht="35.15" customHeight="1">
      <c r="A92" s="235"/>
      <c r="B92" s="224"/>
      <c r="C92" s="54">
        <v>117</v>
      </c>
      <c r="D92" s="61" t="s">
        <v>133</v>
      </c>
      <c r="E92" s="46" t="s">
        <v>221</v>
      </c>
      <c r="F92" s="46" t="s">
        <v>17</v>
      </c>
      <c r="G92" s="77">
        <f>CEPO!L120+'CDH e PROAD'!L120+SEMS!L120+CAD!L120+PROEX!L120+ESAG!H120+CEART!H120+FAED!H120+CEFID!H120+CEAD!H120+CCT!H120+CEPLAN!H120+CAV!H120+CEO!H120+CEAVI!H120+CESFI!H120+CERES!H120</f>
        <v>71</v>
      </c>
      <c r="H92" s="40">
        <f t="shared" si="4"/>
        <v>142</v>
      </c>
      <c r="I92" s="29">
        <f t="shared" si="5"/>
        <v>142</v>
      </c>
      <c r="J92" s="128">
        <v>27.23</v>
      </c>
      <c r="K92" s="125">
        <f t="shared" si="3"/>
        <v>1933.33</v>
      </c>
      <c r="L92" s="131"/>
      <c r="M92" s="130"/>
      <c r="N92" s="130"/>
      <c r="O92" s="130"/>
      <c r="P92" s="130"/>
      <c r="Q92" s="130"/>
      <c r="R92" s="130"/>
      <c r="S92" s="130"/>
      <c r="T92" s="130"/>
      <c r="U92" s="130"/>
      <c r="V92" s="130"/>
      <c r="W92" s="130"/>
      <c r="X92" s="130"/>
      <c r="Y92" s="130"/>
      <c r="Z92" s="130"/>
    </row>
    <row r="93" spans="1:26" ht="35.15" customHeight="1">
      <c r="A93" s="243">
        <v>40</v>
      </c>
      <c r="B93" s="225" t="s">
        <v>39</v>
      </c>
      <c r="C93" s="104">
        <v>118</v>
      </c>
      <c r="D93" s="35" t="s">
        <v>134</v>
      </c>
      <c r="E93" s="47" t="s">
        <v>222</v>
      </c>
      <c r="F93" s="47" t="s">
        <v>17</v>
      </c>
      <c r="G93" s="77">
        <f>CEPO!L121+'CDH e PROAD'!L121+SEMS!L121+CAD!L121+PROEX!L121+ESAG!H121+CEART!H121+FAED!H121+CEFID!H121+CEAD!H121+CCT!H121+CEPLAN!H121+CAV!H121+CEO!H121+CEAVI!H121+CESFI!H121+CERES!H121</f>
        <v>8</v>
      </c>
      <c r="H93" s="40">
        <f t="shared" si="4"/>
        <v>16</v>
      </c>
      <c r="I93" s="29">
        <f t="shared" si="5"/>
        <v>16</v>
      </c>
      <c r="J93" s="128">
        <v>1585</v>
      </c>
      <c r="K93" s="125">
        <f t="shared" si="3"/>
        <v>12680</v>
      </c>
      <c r="L93" s="131"/>
      <c r="M93" s="130"/>
      <c r="N93" s="130"/>
      <c r="O93" s="130"/>
      <c r="P93" s="130"/>
      <c r="Q93" s="130"/>
      <c r="R93" s="130"/>
      <c r="S93" s="130"/>
      <c r="T93" s="130"/>
      <c r="U93" s="130"/>
      <c r="V93" s="130"/>
      <c r="W93" s="130"/>
      <c r="X93" s="130"/>
      <c r="Y93" s="130"/>
      <c r="Z93" s="130"/>
    </row>
    <row r="94" spans="1:26" ht="35.15" customHeight="1">
      <c r="A94" s="243"/>
      <c r="B94" s="226"/>
      <c r="C94" s="104">
        <v>119</v>
      </c>
      <c r="D94" s="35" t="s">
        <v>135</v>
      </c>
      <c r="E94" s="47" t="s">
        <v>222</v>
      </c>
      <c r="F94" s="47" t="s">
        <v>17</v>
      </c>
      <c r="G94" s="77">
        <f>CEPO!L122+'CDH e PROAD'!L122+SEMS!L122+CAD!L122+PROEX!L122+ESAG!H122+CEART!H122+FAED!H122+CEFID!H122+CEAD!H122+CCT!H122+CEPLAN!H122+CAV!H122+CEO!H122+CEAVI!H122+CESFI!H122+CERES!H122</f>
        <v>6</v>
      </c>
      <c r="H94" s="40">
        <f t="shared" si="4"/>
        <v>12</v>
      </c>
      <c r="I94" s="29">
        <f t="shared" si="5"/>
        <v>12</v>
      </c>
      <c r="J94" s="128">
        <v>1040</v>
      </c>
      <c r="K94" s="125">
        <f t="shared" si="3"/>
        <v>6240</v>
      </c>
      <c r="L94" s="131"/>
      <c r="M94" s="130"/>
      <c r="N94" s="130"/>
      <c r="O94" s="130"/>
      <c r="P94" s="130"/>
      <c r="Q94" s="130"/>
      <c r="R94" s="130"/>
      <c r="S94" s="130"/>
      <c r="T94" s="130"/>
      <c r="U94" s="130"/>
      <c r="V94" s="130"/>
      <c r="W94" s="130"/>
      <c r="X94" s="130"/>
      <c r="Y94" s="130"/>
      <c r="Z94" s="130"/>
    </row>
    <row r="95" spans="1:26" ht="35.15" customHeight="1">
      <c r="A95" s="243"/>
      <c r="B95" s="227"/>
      <c r="C95" s="104">
        <v>120</v>
      </c>
      <c r="D95" s="35" t="s">
        <v>136</v>
      </c>
      <c r="E95" s="47" t="s">
        <v>223</v>
      </c>
      <c r="F95" s="47" t="s">
        <v>17</v>
      </c>
      <c r="G95" s="77">
        <f>CEPO!L123+'CDH e PROAD'!L123+SEMS!L123+CAD!L123+PROEX!L123+ESAG!H123+CEART!H123+FAED!H123+CEFID!H123+CEAD!H123+CCT!H123+CEPLAN!H123+CAV!H123+CEO!H123+CEAVI!H123+CESFI!H123+CERES!H123</f>
        <v>4</v>
      </c>
      <c r="H95" s="40">
        <f t="shared" si="4"/>
        <v>8</v>
      </c>
      <c r="I95" s="29">
        <f t="shared" si="5"/>
        <v>8</v>
      </c>
      <c r="J95" s="128">
        <v>111</v>
      </c>
      <c r="K95" s="125">
        <f t="shared" si="3"/>
        <v>444</v>
      </c>
      <c r="L95" s="131"/>
      <c r="M95" s="130"/>
      <c r="N95" s="130"/>
      <c r="O95" s="130"/>
      <c r="P95" s="130"/>
      <c r="Q95" s="130"/>
      <c r="R95" s="130"/>
      <c r="S95" s="130"/>
      <c r="T95" s="130"/>
      <c r="U95" s="130"/>
      <c r="V95" s="130"/>
      <c r="W95" s="130"/>
      <c r="X95" s="130"/>
      <c r="Y95" s="130"/>
      <c r="Z95" s="130"/>
    </row>
    <row r="96" spans="1:26" ht="35.15" customHeight="1">
      <c r="A96" s="106">
        <v>41</v>
      </c>
      <c r="B96" s="60" t="s">
        <v>40</v>
      </c>
      <c r="C96" s="54">
        <v>121</v>
      </c>
      <c r="D96" s="66" t="s">
        <v>137</v>
      </c>
      <c r="E96" s="45" t="s">
        <v>224</v>
      </c>
      <c r="F96" s="46" t="s">
        <v>17</v>
      </c>
      <c r="G96" s="77">
        <f>CEPO!L124+'CDH e PROAD'!L124+SEMS!L124+CAD!L124+PROEX!L124+ESAG!H124+CEART!H124+FAED!H124+CEFID!H124+CEAD!H124+CCT!H124+CEPLAN!H124+CAV!H124+CEO!H124+CEAVI!H124+CESFI!H124+CERES!H124</f>
        <v>473</v>
      </c>
      <c r="H96" s="40">
        <f t="shared" si="4"/>
        <v>946</v>
      </c>
      <c r="I96" s="29">
        <f t="shared" si="5"/>
        <v>946</v>
      </c>
      <c r="J96" s="129">
        <v>192.51</v>
      </c>
      <c r="K96" s="125">
        <f t="shared" si="3"/>
        <v>91057.23</v>
      </c>
      <c r="L96" s="131"/>
      <c r="M96" s="130"/>
      <c r="N96" s="130"/>
      <c r="O96" s="130"/>
      <c r="P96" s="130"/>
      <c r="Q96" s="130"/>
      <c r="R96" s="130"/>
      <c r="S96" s="130"/>
      <c r="T96" s="130"/>
      <c r="U96" s="130"/>
      <c r="V96" s="130"/>
      <c r="W96" s="130"/>
      <c r="X96" s="130"/>
      <c r="Y96" s="130"/>
      <c r="Z96" s="130"/>
    </row>
    <row r="97" spans="1:26" ht="35.15" customHeight="1">
      <c r="A97" s="104">
        <v>42</v>
      </c>
      <c r="B97" s="58" t="s">
        <v>41</v>
      </c>
      <c r="C97" s="104">
        <v>122</v>
      </c>
      <c r="D97" s="67" t="s">
        <v>138</v>
      </c>
      <c r="E97" s="44" t="s">
        <v>225</v>
      </c>
      <c r="F97" s="47" t="s">
        <v>17</v>
      </c>
      <c r="G97" s="77">
        <f>CEPO!L125+'CDH e PROAD'!L125+SEMS!L125+CAD!L125+PROEX!L125+ESAG!H125+CEART!H125+FAED!H125+CEFID!H125+CEAD!H125+CCT!H125+CEPLAN!H125+CAV!H125+CEO!H125+CEAVI!H125+CESFI!H125+CERES!H125</f>
        <v>599</v>
      </c>
      <c r="H97" s="40">
        <f t="shared" si="4"/>
        <v>1198</v>
      </c>
      <c r="I97" s="29">
        <f t="shared" si="5"/>
        <v>1198</v>
      </c>
      <c r="J97" s="129">
        <v>25.01</v>
      </c>
      <c r="K97" s="125">
        <f t="shared" si="3"/>
        <v>14980.990000000002</v>
      </c>
      <c r="L97" s="131"/>
      <c r="M97" s="130"/>
      <c r="N97" s="130"/>
      <c r="O97" s="130"/>
      <c r="P97" s="130"/>
      <c r="Q97" s="130"/>
      <c r="R97" s="130"/>
      <c r="S97" s="130"/>
      <c r="T97" s="130"/>
      <c r="U97" s="130"/>
      <c r="V97" s="130"/>
      <c r="W97" s="130"/>
      <c r="X97" s="130"/>
      <c r="Y97" s="130"/>
      <c r="Z97" s="130"/>
    </row>
    <row r="98" spans="1:26" ht="35.15" customHeight="1">
      <c r="A98" s="235">
        <v>47</v>
      </c>
      <c r="B98" s="223" t="s">
        <v>42</v>
      </c>
      <c r="C98" s="54">
        <v>127</v>
      </c>
      <c r="D98" s="61" t="s">
        <v>143</v>
      </c>
      <c r="E98" s="61" t="s">
        <v>226</v>
      </c>
      <c r="F98" s="46"/>
      <c r="G98" s="77">
        <f>CEPO!L130+'CDH e PROAD'!L130+SEMS!L130+CAD!L130+PROEX!L130+ESAG!H130+CEART!H130+FAED!H130+CEFID!H130+CEAD!H130+CCT!H130+CEPLAN!H130+CAV!H130+CEO!H130+CEAVI!H130+CESFI!H130+CERES!H130</f>
        <v>2</v>
      </c>
      <c r="H98" s="40">
        <f t="shared" si="4"/>
        <v>4</v>
      </c>
      <c r="I98" s="29">
        <f t="shared" si="5"/>
        <v>4</v>
      </c>
      <c r="J98" s="128">
        <v>3245.49</v>
      </c>
      <c r="K98" s="125">
        <f t="shared" si="3"/>
        <v>6490.98</v>
      </c>
      <c r="L98" s="131"/>
      <c r="M98" s="130"/>
      <c r="N98" s="130"/>
      <c r="O98" s="130"/>
      <c r="P98" s="130"/>
      <c r="Q98" s="130"/>
      <c r="R98" s="130"/>
      <c r="S98" s="130"/>
      <c r="T98" s="130"/>
      <c r="U98" s="130"/>
      <c r="V98" s="130"/>
      <c r="W98" s="130"/>
      <c r="X98" s="130"/>
      <c r="Y98" s="130"/>
      <c r="Z98" s="130"/>
    </row>
    <row r="99" spans="1:26" ht="35.15" customHeight="1">
      <c r="A99" s="235"/>
      <c r="B99" s="224"/>
      <c r="C99" s="54">
        <v>128</v>
      </c>
      <c r="D99" s="61" t="s">
        <v>144</v>
      </c>
      <c r="E99" s="61" t="s">
        <v>227</v>
      </c>
      <c r="F99" s="46" t="s">
        <v>247</v>
      </c>
      <c r="G99" s="77">
        <f>CEPO!L131+'CDH e PROAD'!L131+SEMS!L131+CAD!L131+PROEX!L131+ESAG!H131+CEART!H131+FAED!H131+CEFID!H131+CEAD!H131+CCT!H131+CEPLAN!H131+CAV!H131+CEO!H131+CEAVI!H131+CESFI!H131+CERES!H131</f>
        <v>2</v>
      </c>
      <c r="H99" s="40">
        <f t="shared" si="4"/>
        <v>4</v>
      </c>
      <c r="I99" s="29">
        <f t="shared" si="5"/>
        <v>4</v>
      </c>
      <c r="J99" s="128">
        <v>1054.19</v>
      </c>
      <c r="K99" s="125">
        <f t="shared" si="3"/>
        <v>2108.38</v>
      </c>
      <c r="L99" s="131"/>
      <c r="M99" s="130"/>
      <c r="N99" s="130"/>
      <c r="O99" s="130"/>
      <c r="P99" s="130"/>
      <c r="Q99" s="130"/>
      <c r="R99" s="130"/>
      <c r="S99" s="130"/>
      <c r="T99" s="130"/>
      <c r="U99" s="130"/>
      <c r="V99" s="130"/>
      <c r="W99" s="130"/>
      <c r="X99" s="130"/>
      <c r="Y99" s="130"/>
      <c r="Z99" s="130"/>
    </row>
    <row r="100" spans="1:26" ht="14.5">
      <c r="J100" s="123">
        <f>SUM(J4:J99)</f>
        <v>12050.52</v>
      </c>
      <c r="K100" s="34">
        <f>SUM(K4:K99)</f>
        <v>412764.45</v>
      </c>
      <c r="L100" s="126">
        <f>SUMPRODUCT($J$4:$J$99,L4:L99)</f>
        <v>1617.3</v>
      </c>
      <c r="M100" s="126">
        <f t="shared" ref="M100:Z100" si="6">SUMPRODUCT($J$4:$J$99,M4:M99)</f>
        <v>0</v>
      </c>
      <c r="N100" s="126">
        <f t="shared" si="6"/>
        <v>0</v>
      </c>
      <c r="O100" s="126">
        <f t="shared" si="6"/>
        <v>0</v>
      </c>
      <c r="P100" s="126">
        <f t="shared" si="6"/>
        <v>0</v>
      </c>
      <c r="Q100" s="126">
        <f t="shared" si="6"/>
        <v>0</v>
      </c>
      <c r="R100" s="126">
        <f t="shared" si="6"/>
        <v>0</v>
      </c>
      <c r="S100" s="126">
        <f t="shared" si="6"/>
        <v>0</v>
      </c>
      <c r="T100" s="126">
        <f t="shared" si="6"/>
        <v>0</v>
      </c>
      <c r="U100" s="126">
        <f t="shared" si="6"/>
        <v>0</v>
      </c>
      <c r="V100" s="126">
        <f t="shared" si="6"/>
        <v>0</v>
      </c>
      <c r="W100" s="126">
        <f t="shared" si="6"/>
        <v>0</v>
      </c>
      <c r="X100" s="126">
        <f t="shared" si="6"/>
        <v>0</v>
      </c>
      <c r="Y100" s="126">
        <f t="shared" si="6"/>
        <v>0</v>
      </c>
      <c r="Z100" s="126">
        <f t="shared" si="6"/>
        <v>0</v>
      </c>
    </row>
    <row r="102" spans="1:26" ht="15.5">
      <c r="B102" s="90"/>
      <c r="C102" s="90"/>
      <c r="D102" s="90"/>
      <c r="E102" s="90"/>
      <c r="F102" s="90"/>
      <c r="G102" s="267" t="str">
        <f>A1</f>
        <v>PROCESSO: 582/2023/UDESC</v>
      </c>
      <c r="H102" s="268"/>
      <c r="I102" s="268"/>
      <c r="J102" s="268"/>
      <c r="K102" s="269"/>
    </row>
    <row r="103" spans="1:26" ht="15.5">
      <c r="B103" s="90"/>
      <c r="C103" s="90"/>
      <c r="D103" s="90"/>
      <c r="E103" s="90"/>
      <c r="F103" s="90"/>
      <c r="G103" s="267" t="str">
        <f>D1</f>
        <v>OBJETO: AQUISIÇÃO DE EPI's E EPC's</v>
      </c>
      <c r="H103" s="268"/>
      <c r="I103" s="268"/>
      <c r="J103" s="268"/>
      <c r="K103" s="269"/>
    </row>
    <row r="104" spans="1:26" ht="15.5">
      <c r="B104" s="90"/>
      <c r="C104" s="90"/>
      <c r="D104" s="90"/>
      <c r="E104" s="90"/>
      <c r="F104" s="90"/>
      <c r="G104" s="267" t="str">
        <f>G1</f>
        <v>VIGÊNCIA DA ATA: 14/07/2023 até 14/07/2024</v>
      </c>
      <c r="H104" s="268"/>
      <c r="I104" s="268"/>
      <c r="J104" s="268"/>
      <c r="K104" s="269"/>
    </row>
    <row r="105" spans="1:26" ht="15.5">
      <c r="B105" s="90"/>
      <c r="C105" s="90"/>
      <c r="D105" s="90"/>
      <c r="E105" s="90"/>
      <c r="F105" s="90"/>
      <c r="G105" s="10" t="s">
        <v>321</v>
      </c>
      <c r="H105" s="11"/>
      <c r="I105" s="11"/>
      <c r="J105" s="11"/>
      <c r="K105" s="7">
        <f>K100</f>
        <v>412764.45</v>
      </c>
    </row>
    <row r="106" spans="1:26" ht="15.5">
      <c r="B106" s="90"/>
      <c r="C106" s="90"/>
      <c r="D106" s="90"/>
      <c r="E106" s="90"/>
      <c r="F106" s="90"/>
      <c r="G106" s="12" t="s">
        <v>322</v>
      </c>
      <c r="H106" s="13"/>
      <c r="I106" s="13"/>
      <c r="J106" s="13"/>
      <c r="K106" s="127">
        <f>SUM(L100:Z100)</f>
        <v>1617.3</v>
      </c>
    </row>
    <row r="107" spans="1:26" ht="15.5">
      <c r="B107" s="90"/>
      <c r="C107" s="90"/>
      <c r="D107" s="90"/>
      <c r="E107" s="90"/>
      <c r="F107" s="90"/>
      <c r="G107" s="12"/>
      <c r="H107" s="13"/>
      <c r="I107" s="13"/>
      <c r="J107" s="13"/>
      <c r="K107" s="9"/>
    </row>
    <row r="108" spans="1:26" ht="15.5">
      <c r="B108" s="90"/>
      <c r="C108" s="90"/>
      <c r="D108" s="90"/>
      <c r="E108" s="90"/>
      <c r="F108" s="90"/>
      <c r="G108" s="14" t="s">
        <v>323</v>
      </c>
      <c r="H108" s="15"/>
      <c r="I108" s="15"/>
      <c r="J108" s="15"/>
      <c r="K108" s="30">
        <f>K106/K105</f>
        <v>3.918215340492622E-3</v>
      </c>
    </row>
    <row r="109" spans="1:26" ht="15.5">
      <c r="B109" s="90"/>
      <c r="C109" s="90"/>
      <c r="D109" s="90"/>
      <c r="E109" s="90"/>
      <c r="F109" s="90"/>
      <c r="G109" s="116" t="s">
        <v>324</v>
      </c>
      <c r="H109" s="117"/>
      <c r="I109" s="117"/>
      <c r="J109" s="117"/>
      <c r="K109" s="118"/>
    </row>
  </sheetData>
  <mergeCells count="70">
    <mergeCell ref="X1:X2"/>
    <mergeCell ref="Y1:Y2"/>
    <mergeCell ref="Z1:Z2"/>
    <mergeCell ref="S1:S2"/>
    <mergeCell ref="T1:T2"/>
    <mergeCell ref="U1:U2"/>
    <mergeCell ref="V1:V2"/>
    <mergeCell ref="W1:W2"/>
    <mergeCell ref="P1:P2"/>
    <mergeCell ref="Q1:Q2"/>
    <mergeCell ref="R1:R2"/>
    <mergeCell ref="G102:K102"/>
    <mergeCell ref="G103:K103"/>
    <mergeCell ref="A2:K2"/>
    <mergeCell ref="G1:K1"/>
    <mergeCell ref="M1:M2"/>
    <mergeCell ref="N1:N2"/>
    <mergeCell ref="O1:O2"/>
    <mergeCell ref="A1:C1"/>
    <mergeCell ref="D1:F1"/>
    <mergeCell ref="A80:A81"/>
    <mergeCell ref="B80:B81"/>
    <mergeCell ref="A66:A67"/>
    <mergeCell ref="B66:B67"/>
    <mergeCell ref="G104:K104"/>
    <mergeCell ref="L1:L2"/>
    <mergeCell ref="A93:A95"/>
    <mergeCell ref="B93:B95"/>
    <mergeCell ref="A98:A99"/>
    <mergeCell ref="B98:B99"/>
    <mergeCell ref="A82:A83"/>
    <mergeCell ref="B82:B83"/>
    <mergeCell ref="A84:A88"/>
    <mergeCell ref="B84:B88"/>
    <mergeCell ref="A89:A92"/>
    <mergeCell ref="B89:B92"/>
    <mergeCell ref="A74:A77"/>
    <mergeCell ref="B74:B77"/>
    <mergeCell ref="A78:A79"/>
    <mergeCell ref="B78:B79"/>
    <mergeCell ref="A68:A71"/>
    <mergeCell ref="B68:B71"/>
    <mergeCell ref="A64:A65"/>
    <mergeCell ref="B64:B65"/>
    <mergeCell ref="A48:A52"/>
    <mergeCell ref="B48:B52"/>
    <mergeCell ref="A53:A56"/>
    <mergeCell ref="B53:B56"/>
    <mergeCell ref="A57:A60"/>
    <mergeCell ref="B57:B60"/>
    <mergeCell ref="A40:A43"/>
    <mergeCell ref="B40:B43"/>
    <mergeCell ref="A44:A46"/>
    <mergeCell ref="B44:B46"/>
    <mergeCell ref="A30:A33"/>
    <mergeCell ref="B30:B33"/>
    <mergeCell ref="A34:A37"/>
    <mergeCell ref="B34:B37"/>
    <mergeCell ref="A38:A39"/>
    <mergeCell ref="B38:B39"/>
    <mergeCell ref="A4:A6"/>
    <mergeCell ref="B4:B6"/>
    <mergeCell ref="A18:A20"/>
    <mergeCell ref="B18:B20"/>
    <mergeCell ref="A21:A28"/>
    <mergeCell ref="B21:B28"/>
    <mergeCell ref="A8:A14"/>
    <mergeCell ref="B8:B14"/>
    <mergeCell ref="A15:A17"/>
    <mergeCell ref="B15:B17"/>
  </mergeCells>
  <conditionalFormatting sqref="L4:Z99">
    <cfRule type="cellIs" dxfId="2" priority="5" operator="greaterThan">
      <formula>0</formula>
    </cfRule>
  </conditionalFormatting>
  <conditionalFormatting sqref="L61">
    <cfRule type="cellIs" dxfId="1" priority="3" operator="greaterThan">
      <formula>55</formula>
    </cfRule>
  </conditionalFormatting>
  <conditionalFormatting sqref="L81:Z81">
    <cfRule type="cellIs" dxfId="0" priority="1" operator="greaterThan">
      <formula>25</formula>
    </cfRule>
  </conditionalFormatting>
  <pageMargins left="0.511811024" right="0.511811024" top="0.78740157499999996" bottom="0.78740157499999996" header="0.31496062000000002" footer="0.31496062000000002"/>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F133"/>
  <sheetViews>
    <sheetView topLeftCell="A114" zoomScale="80" zoomScaleNormal="80" workbookViewId="0">
      <selection activeCell="Q125" sqref="Q125"/>
    </sheetView>
  </sheetViews>
  <sheetFormatPr defaultColWidth="9.7265625" defaultRowHeight="30.25" customHeight="1"/>
  <cols>
    <col min="1" max="1" width="7.1796875" style="31" customWidth="1"/>
    <col min="2" max="2" width="33.26953125" style="31" customWidth="1"/>
    <col min="3" max="3" width="6.7265625" style="26" bestFit="1" customWidth="1"/>
    <col min="4" max="4" width="36" style="31" customWidth="1"/>
    <col min="5" max="8" width="19" style="31" customWidth="1"/>
    <col min="9" max="9" width="8.81640625" style="31" customWidth="1"/>
    <col min="10" max="10" width="12.453125" style="31" customWidth="1"/>
    <col min="11" max="11" width="13.453125" style="33" bestFit="1" customWidth="1"/>
    <col min="12" max="12" width="12.7265625" style="4" customWidth="1"/>
    <col min="13" max="13" width="13.26953125" style="27" customWidth="1"/>
    <col min="14" max="14" width="12.54296875" style="5" customWidth="1"/>
    <col min="15" max="15" width="13.81640625" style="6" customWidth="1"/>
    <col min="16" max="16" width="12.7265625" style="6" customWidth="1"/>
    <col min="17" max="17" width="14.81640625" style="6" customWidth="1"/>
    <col min="18" max="18" width="14.1796875" style="6" customWidth="1"/>
    <col min="19" max="19" width="15.26953125" style="6" customWidth="1"/>
    <col min="20" max="20" width="15.453125" style="6" customWidth="1"/>
    <col min="21" max="21" width="10.453125" style="6" customWidth="1"/>
    <col min="22" max="22" width="14" style="6" customWidth="1"/>
    <col min="23" max="23" width="13.54296875" style="6" customWidth="1"/>
    <col min="24" max="24" width="14.54296875" style="6" customWidth="1"/>
    <col min="25" max="25" width="14" style="6" customWidth="1"/>
    <col min="26" max="26" width="14.26953125" style="6" customWidth="1"/>
    <col min="27" max="32" width="12.7265625" style="2" customWidth="1"/>
    <col min="33" max="16384" width="9.7265625" style="2"/>
  </cols>
  <sheetData>
    <row r="1" spans="1:32" ht="30.25" customHeight="1">
      <c r="A1" s="248" t="s">
        <v>22</v>
      </c>
      <c r="B1" s="248"/>
      <c r="C1" s="248"/>
      <c r="D1" s="248" t="s">
        <v>23</v>
      </c>
      <c r="E1" s="248"/>
      <c r="F1" s="248"/>
      <c r="G1" s="248"/>
      <c r="H1" s="248"/>
      <c r="I1" s="248"/>
      <c r="J1" s="248"/>
      <c r="K1" s="248"/>
      <c r="L1" s="248" t="s">
        <v>24</v>
      </c>
      <c r="M1" s="248"/>
      <c r="N1" s="248"/>
      <c r="O1" s="222" t="s">
        <v>278</v>
      </c>
      <c r="P1" s="222" t="s">
        <v>279</v>
      </c>
      <c r="Q1" s="222" t="s">
        <v>280</v>
      </c>
      <c r="R1" s="222" t="s">
        <v>281</v>
      </c>
      <c r="S1" s="247" t="s">
        <v>20</v>
      </c>
      <c r="T1" s="247" t="s">
        <v>20</v>
      </c>
      <c r="U1" s="247" t="s">
        <v>20</v>
      </c>
      <c r="V1" s="247" t="s">
        <v>20</v>
      </c>
      <c r="W1" s="247" t="s">
        <v>20</v>
      </c>
      <c r="X1" s="247" t="s">
        <v>20</v>
      </c>
      <c r="Y1" s="247" t="s">
        <v>20</v>
      </c>
      <c r="Z1" s="247" t="s">
        <v>20</v>
      </c>
      <c r="AA1" s="247" t="s">
        <v>20</v>
      </c>
      <c r="AB1" s="247" t="s">
        <v>20</v>
      </c>
      <c r="AC1" s="247" t="s">
        <v>20</v>
      </c>
      <c r="AD1" s="247" t="s">
        <v>20</v>
      </c>
      <c r="AE1" s="247" t="s">
        <v>20</v>
      </c>
      <c r="AF1" s="247" t="s">
        <v>20</v>
      </c>
    </row>
    <row r="2" spans="1:32" ht="30.25" customHeight="1">
      <c r="A2" s="248" t="s">
        <v>527</v>
      </c>
      <c r="B2" s="248"/>
      <c r="C2" s="248"/>
      <c r="D2" s="248"/>
      <c r="E2" s="248"/>
      <c r="F2" s="248"/>
      <c r="G2" s="248"/>
      <c r="H2" s="248"/>
      <c r="I2" s="248"/>
      <c r="J2" s="248"/>
      <c r="K2" s="248"/>
      <c r="L2" s="248"/>
      <c r="M2" s="248"/>
      <c r="N2" s="248"/>
      <c r="O2" s="222"/>
      <c r="P2" s="222"/>
      <c r="Q2" s="222"/>
      <c r="R2" s="222"/>
      <c r="S2" s="247"/>
      <c r="T2" s="247"/>
      <c r="U2" s="247"/>
      <c r="V2" s="247"/>
      <c r="W2" s="247"/>
      <c r="X2" s="247"/>
      <c r="Y2" s="247"/>
      <c r="Z2" s="247"/>
      <c r="AA2" s="247"/>
      <c r="AB2" s="247"/>
      <c r="AC2" s="247"/>
      <c r="AD2" s="247"/>
      <c r="AE2" s="247"/>
      <c r="AF2" s="247"/>
    </row>
    <row r="3" spans="1:32" s="3" customFormat="1" ht="30.25" customHeight="1">
      <c r="A3" s="36" t="s">
        <v>25</v>
      </c>
      <c r="B3" s="39" t="s">
        <v>18</v>
      </c>
      <c r="C3" s="36" t="s">
        <v>4</v>
      </c>
      <c r="D3" s="39" t="s">
        <v>146</v>
      </c>
      <c r="E3" s="37" t="s">
        <v>19</v>
      </c>
      <c r="F3" s="37" t="s">
        <v>335</v>
      </c>
      <c r="G3" s="37" t="s">
        <v>336</v>
      </c>
      <c r="H3" s="37" t="s">
        <v>337</v>
      </c>
      <c r="I3" s="37" t="s">
        <v>5</v>
      </c>
      <c r="J3" s="37" t="s">
        <v>328</v>
      </c>
      <c r="K3" s="32" t="s">
        <v>2</v>
      </c>
      <c r="L3" s="21" t="s">
        <v>7</v>
      </c>
      <c r="M3" s="22" t="s">
        <v>0</v>
      </c>
      <c r="N3" s="19" t="s">
        <v>3</v>
      </c>
      <c r="O3" s="86">
        <v>45182</v>
      </c>
      <c r="P3" s="86">
        <v>45182</v>
      </c>
      <c r="Q3" s="86">
        <v>45183</v>
      </c>
      <c r="R3" s="86">
        <v>45183</v>
      </c>
      <c r="S3" s="42" t="s">
        <v>1</v>
      </c>
      <c r="T3" s="42" t="s">
        <v>1</v>
      </c>
      <c r="U3" s="42" t="s">
        <v>1</v>
      </c>
      <c r="V3" s="42" t="s">
        <v>1</v>
      </c>
      <c r="W3" s="42" t="s">
        <v>1</v>
      </c>
      <c r="X3" s="42" t="s">
        <v>1</v>
      </c>
      <c r="Y3" s="42" t="s">
        <v>1</v>
      </c>
      <c r="Z3" s="42" t="s">
        <v>1</v>
      </c>
      <c r="AA3" s="42" t="s">
        <v>1</v>
      </c>
      <c r="AB3" s="42" t="s">
        <v>1</v>
      </c>
      <c r="AC3" s="42" t="s">
        <v>1</v>
      </c>
      <c r="AD3" s="42" t="s">
        <v>1</v>
      </c>
      <c r="AE3" s="42" t="s">
        <v>1</v>
      </c>
      <c r="AF3" s="42" t="s">
        <v>1</v>
      </c>
    </row>
    <row r="4" spans="1:32" ht="30.25" customHeight="1">
      <c r="A4" s="237">
        <v>1</v>
      </c>
      <c r="B4" s="223" t="s">
        <v>26</v>
      </c>
      <c r="C4" s="54">
        <v>1</v>
      </c>
      <c r="D4" s="61" t="s">
        <v>43</v>
      </c>
      <c r="E4" s="46" t="s">
        <v>147</v>
      </c>
      <c r="F4" s="143" t="s">
        <v>338</v>
      </c>
      <c r="G4" s="144"/>
      <c r="H4" s="144" t="s">
        <v>339</v>
      </c>
      <c r="I4" s="46" t="s">
        <v>17</v>
      </c>
      <c r="J4" s="46" t="s">
        <v>330</v>
      </c>
      <c r="K4" s="72">
        <v>62.41</v>
      </c>
      <c r="L4" s="18"/>
      <c r="M4" s="40">
        <f>L4-(SUM(O4:AF4))</f>
        <v>0</v>
      </c>
      <c r="N4" s="25" t="str">
        <f>IF(M4&lt;0,"ATENÇÃO","OK")</f>
        <v>OK</v>
      </c>
      <c r="O4" s="84"/>
      <c r="P4" s="84"/>
      <c r="Q4" s="84"/>
      <c r="R4" s="84"/>
      <c r="S4" s="43"/>
      <c r="T4" s="43"/>
      <c r="U4" s="43"/>
      <c r="V4" s="43"/>
      <c r="W4" s="43"/>
      <c r="X4" s="43"/>
      <c r="Y4" s="43"/>
      <c r="Z4" s="43"/>
      <c r="AA4" s="43"/>
      <c r="AB4" s="43"/>
      <c r="AC4" s="43"/>
      <c r="AD4" s="43"/>
      <c r="AE4" s="43"/>
      <c r="AF4" s="43"/>
    </row>
    <row r="5" spans="1:32" ht="30.25" customHeight="1">
      <c r="A5" s="237"/>
      <c r="B5" s="228"/>
      <c r="C5" s="54">
        <v>2</v>
      </c>
      <c r="D5" s="61" t="s">
        <v>44</v>
      </c>
      <c r="E5" s="46" t="s">
        <v>148</v>
      </c>
      <c r="F5" s="143" t="s">
        <v>340</v>
      </c>
      <c r="G5" s="144" t="s">
        <v>341</v>
      </c>
      <c r="H5" s="144" t="s">
        <v>339</v>
      </c>
      <c r="I5" s="46" t="s">
        <v>17</v>
      </c>
      <c r="J5" s="46" t="s">
        <v>330</v>
      </c>
      <c r="K5" s="72">
        <v>58.41</v>
      </c>
      <c r="L5" s="18">
        <v>2</v>
      </c>
      <c r="M5" s="40">
        <f t="shared" ref="M5:M68" si="0">L5-(SUM(O5:AF5))</f>
        <v>0</v>
      </c>
      <c r="N5" s="25" t="str">
        <f t="shared" ref="N5:N68" si="1">IF(M5&lt;0,"ATENÇÃO","OK")</f>
        <v>OK</v>
      </c>
      <c r="O5" s="84">
        <v>2</v>
      </c>
      <c r="P5" s="84"/>
      <c r="Q5" s="84"/>
      <c r="R5" s="84"/>
      <c r="S5" s="43"/>
      <c r="T5" s="43"/>
      <c r="U5" s="43"/>
      <c r="V5" s="43"/>
      <c r="W5" s="43"/>
      <c r="X5" s="43"/>
      <c r="Y5" s="43"/>
      <c r="Z5" s="43"/>
      <c r="AA5" s="43"/>
      <c r="AB5" s="43"/>
      <c r="AC5" s="43"/>
      <c r="AD5" s="43"/>
      <c r="AE5" s="43"/>
      <c r="AF5" s="43"/>
    </row>
    <row r="6" spans="1:32" ht="30.25" customHeight="1">
      <c r="A6" s="237"/>
      <c r="B6" s="224"/>
      <c r="C6" s="54">
        <v>3</v>
      </c>
      <c r="D6" s="61" t="s">
        <v>45</v>
      </c>
      <c r="E6" s="68" t="s">
        <v>149</v>
      </c>
      <c r="F6" s="143" t="s">
        <v>342</v>
      </c>
      <c r="G6" s="144"/>
      <c r="H6" s="144" t="s">
        <v>339</v>
      </c>
      <c r="I6" s="46" t="s">
        <v>17</v>
      </c>
      <c r="J6" s="46" t="s">
        <v>330</v>
      </c>
      <c r="K6" s="72">
        <v>181.86</v>
      </c>
      <c r="L6" s="18"/>
      <c r="M6" s="40">
        <f t="shared" si="0"/>
        <v>0</v>
      </c>
      <c r="N6" s="25" t="str">
        <f t="shared" si="1"/>
        <v>OK</v>
      </c>
      <c r="O6" s="84"/>
      <c r="P6" s="84"/>
      <c r="Q6" s="84"/>
      <c r="R6" s="84"/>
      <c r="S6" s="43"/>
      <c r="T6" s="43"/>
      <c r="U6" s="43"/>
      <c r="V6" s="43"/>
      <c r="W6" s="43"/>
      <c r="X6" s="43"/>
      <c r="Y6" s="43"/>
      <c r="Z6" s="43"/>
      <c r="AA6" s="43"/>
      <c r="AB6" s="43"/>
      <c r="AC6" s="43"/>
      <c r="AD6" s="43"/>
      <c r="AE6" s="43"/>
      <c r="AF6" s="43"/>
    </row>
    <row r="7" spans="1:32" ht="30.25" hidden="1" customHeight="1">
      <c r="A7" s="48">
        <v>2</v>
      </c>
      <c r="B7" s="55" t="s">
        <v>27</v>
      </c>
      <c r="C7" s="51">
        <v>4</v>
      </c>
      <c r="D7" s="62" t="s">
        <v>46</v>
      </c>
      <c r="E7" s="18"/>
      <c r="F7" s="145" t="s">
        <v>343</v>
      </c>
      <c r="G7" s="146"/>
      <c r="H7" s="144" t="s">
        <v>344</v>
      </c>
      <c r="I7" s="18" t="s">
        <v>17</v>
      </c>
      <c r="J7" s="18" t="s">
        <v>330</v>
      </c>
      <c r="K7" s="73"/>
      <c r="L7" s="18"/>
      <c r="M7" s="40">
        <f t="shared" si="0"/>
        <v>0</v>
      </c>
      <c r="N7" s="25" t="str">
        <f t="shared" si="1"/>
        <v>OK</v>
      </c>
      <c r="O7" s="84"/>
      <c r="P7" s="84"/>
      <c r="Q7" s="84"/>
      <c r="R7" s="84"/>
      <c r="S7" s="43"/>
      <c r="T7" s="43"/>
      <c r="U7" s="43"/>
      <c r="V7" s="43"/>
      <c r="W7" s="43"/>
      <c r="X7" s="43"/>
      <c r="Y7" s="43"/>
      <c r="Z7" s="43"/>
      <c r="AA7" s="43"/>
      <c r="AB7" s="43"/>
      <c r="AC7" s="43"/>
      <c r="AD7" s="43"/>
      <c r="AE7" s="43"/>
      <c r="AF7" s="43"/>
    </row>
    <row r="8" spans="1:32" ht="30.25" customHeight="1">
      <c r="A8" s="49">
        <v>3</v>
      </c>
      <c r="B8" s="56" t="s">
        <v>28</v>
      </c>
      <c r="C8" s="54">
        <v>5</v>
      </c>
      <c r="D8" s="61" t="s">
        <v>47</v>
      </c>
      <c r="E8" s="46" t="s">
        <v>150</v>
      </c>
      <c r="F8" s="145" t="s">
        <v>345</v>
      </c>
      <c r="G8" s="146"/>
      <c r="H8" s="144" t="s">
        <v>344</v>
      </c>
      <c r="I8" s="46" t="s">
        <v>17</v>
      </c>
      <c r="J8" s="46" t="s">
        <v>330</v>
      </c>
      <c r="K8" s="72">
        <v>30.46</v>
      </c>
      <c r="L8" s="18"/>
      <c r="M8" s="40">
        <f t="shared" si="0"/>
        <v>0</v>
      </c>
      <c r="N8" s="25" t="str">
        <f t="shared" si="1"/>
        <v>OK</v>
      </c>
      <c r="O8" s="84"/>
      <c r="P8" s="84"/>
      <c r="Q8" s="84"/>
      <c r="R8" s="84"/>
      <c r="S8" s="43"/>
      <c r="T8" s="43"/>
      <c r="U8" s="43"/>
      <c r="V8" s="43"/>
      <c r="W8" s="43"/>
      <c r="X8" s="43"/>
      <c r="Y8" s="43"/>
      <c r="Z8" s="43"/>
      <c r="AA8" s="43"/>
      <c r="AB8" s="43"/>
      <c r="AC8" s="43"/>
      <c r="AD8" s="43"/>
      <c r="AE8" s="43"/>
      <c r="AF8" s="43"/>
    </row>
    <row r="9" spans="1:32" ht="30.25" hidden="1" customHeight="1">
      <c r="A9" s="238">
        <v>4</v>
      </c>
      <c r="B9" s="229" t="s">
        <v>27</v>
      </c>
      <c r="C9" s="51">
        <v>6</v>
      </c>
      <c r="D9" s="62" t="s">
        <v>48</v>
      </c>
      <c r="E9" s="18" t="s">
        <v>151</v>
      </c>
      <c r="F9" s="143" t="s">
        <v>346</v>
      </c>
      <c r="G9" s="144" t="s">
        <v>347</v>
      </c>
      <c r="H9" s="144" t="s">
        <v>344</v>
      </c>
      <c r="I9" s="18" t="s">
        <v>228</v>
      </c>
      <c r="J9" s="18" t="s">
        <v>330</v>
      </c>
      <c r="K9" s="73"/>
      <c r="L9" s="18"/>
      <c r="M9" s="40">
        <f t="shared" si="0"/>
        <v>0</v>
      </c>
      <c r="N9" s="25" t="str">
        <f t="shared" si="1"/>
        <v>OK</v>
      </c>
      <c r="O9" s="84"/>
      <c r="P9" s="84"/>
      <c r="Q9" s="84"/>
      <c r="R9" s="84"/>
      <c r="S9" s="43"/>
      <c r="T9" s="43"/>
      <c r="U9" s="43"/>
      <c r="V9" s="43"/>
      <c r="W9" s="43"/>
      <c r="X9" s="43"/>
      <c r="Y9" s="43"/>
      <c r="Z9" s="43"/>
      <c r="AA9" s="43"/>
      <c r="AB9" s="43"/>
      <c r="AC9" s="43"/>
      <c r="AD9" s="43"/>
      <c r="AE9" s="43"/>
      <c r="AF9" s="43"/>
    </row>
    <row r="10" spans="1:32" ht="30.25" hidden="1" customHeight="1">
      <c r="A10" s="238"/>
      <c r="B10" s="230"/>
      <c r="C10" s="51">
        <v>7</v>
      </c>
      <c r="D10" s="62" t="s">
        <v>48</v>
      </c>
      <c r="E10" s="18" t="s">
        <v>151</v>
      </c>
      <c r="F10" s="143" t="s">
        <v>348</v>
      </c>
      <c r="G10" s="144" t="s">
        <v>349</v>
      </c>
      <c r="H10" s="144" t="s">
        <v>344</v>
      </c>
      <c r="I10" s="18" t="s">
        <v>229</v>
      </c>
      <c r="J10" s="18" t="s">
        <v>330</v>
      </c>
      <c r="K10" s="73"/>
      <c r="L10" s="18"/>
      <c r="M10" s="40">
        <f t="shared" si="0"/>
        <v>0</v>
      </c>
      <c r="N10" s="25" t="str">
        <f t="shared" si="1"/>
        <v>OK</v>
      </c>
      <c r="O10" s="84"/>
      <c r="P10" s="84"/>
      <c r="Q10" s="84"/>
      <c r="R10" s="84"/>
      <c r="S10" s="43"/>
      <c r="T10" s="43"/>
      <c r="U10" s="43"/>
      <c r="V10" s="43"/>
      <c r="W10" s="43"/>
      <c r="X10" s="43"/>
      <c r="Y10" s="43"/>
      <c r="Z10" s="43"/>
      <c r="AA10" s="43"/>
      <c r="AB10" s="43"/>
      <c r="AC10" s="43"/>
      <c r="AD10" s="43"/>
      <c r="AE10" s="43"/>
      <c r="AF10" s="43"/>
    </row>
    <row r="11" spans="1:32" ht="30.25" customHeight="1">
      <c r="A11" s="237">
        <v>5</v>
      </c>
      <c r="B11" s="223" t="s">
        <v>29</v>
      </c>
      <c r="C11" s="54">
        <v>8</v>
      </c>
      <c r="D11" s="61" t="s">
        <v>49</v>
      </c>
      <c r="E11" s="46" t="s">
        <v>152</v>
      </c>
      <c r="F11" s="145" t="s">
        <v>350</v>
      </c>
      <c r="G11" s="146" t="s">
        <v>351</v>
      </c>
      <c r="H11" s="144" t="s">
        <v>344</v>
      </c>
      <c r="I11" s="46" t="s">
        <v>17</v>
      </c>
      <c r="J11" s="46" t="s">
        <v>330</v>
      </c>
      <c r="K11" s="72">
        <v>4</v>
      </c>
      <c r="L11" s="18"/>
      <c r="M11" s="40">
        <f t="shared" si="0"/>
        <v>0</v>
      </c>
      <c r="N11" s="25" t="str">
        <f t="shared" si="1"/>
        <v>OK</v>
      </c>
      <c r="O11" s="84"/>
      <c r="P11" s="84"/>
      <c r="Q11" s="84"/>
      <c r="R11" s="84"/>
      <c r="S11" s="43"/>
      <c r="T11" s="43"/>
      <c r="U11" s="43"/>
      <c r="V11" s="43"/>
      <c r="W11" s="43"/>
      <c r="X11" s="43"/>
      <c r="Y11" s="43"/>
      <c r="Z11" s="43"/>
      <c r="AA11" s="43"/>
      <c r="AB11" s="43"/>
      <c r="AC11" s="43"/>
      <c r="AD11" s="43"/>
      <c r="AE11" s="43"/>
      <c r="AF11" s="43"/>
    </row>
    <row r="12" spans="1:32" ht="30.25" customHeight="1">
      <c r="A12" s="237"/>
      <c r="B12" s="228"/>
      <c r="C12" s="54">
        <v>9</v>
      </c>
      <c r="D12" s="61" t="s">
        <v>49</v>
      </c>
      <c r="E12" s="46" t="s">
        <v>152</v>
      </c>
      <c r="F12" s="143" t="s">
        <v>352</v>
      </c>
      <c r="G12" s="146" t="s">
        <v>353</v>
      </c>
      <c r="H12" s="144" t="s">
        <v>344</v>
      </c>
      <c r="I12" s="46" t="s">
        <v>17</v>
      </c>
      <c r="J12" s="46" t="s">
        <v>330</v>
      </c>
      <c r="K12" s="72">
        <v>4</v>
      </c>
      <c r="L12" s="18"/>
      <c r="M12" s="40">
        <f t="shared" si="0"/>
        <v>0</v>
      </c>
      <c r="N12" s="25" t="str">
        <f t="shared" si="1"/>
        <v>OK</v>
      </c>
      <c r="O12" s="84"/>
      <c r="P12" s="84"/>
      <c r="Q12" s="84"/>
      <c r="R12" s="84"/>
      <c r="S12" s="43"/>
      <c r="T12" s="43"/>
      <c r="U12" s="43"/>
      <c r="V12" s="43"/>
      <c r="W12" s="43"/>
      <c r="X12" s="43"/>
      <c r="Y12" s="43"/>
      <c r="Z12" s="43"/>
      <c r="AA12" s="43"/>
      <c r="AB12" s="43"/>
      <c r="AC12" s="43"/>
      <c r="AD12" s="43"/>
      <c r="AE12" s="43"/>
      <c r="AF12" s="43"/>
    </row>
    <row r="13" spans="1:32" ht="30.25" customHeight="1">
      <c r="A13" s="237"/>
      <c r="B13" s="228"/>
      <c r="C13" s="54">
        <v>10</v>
      </c>
      <c r="D13" s="61" t="s">
        <v>49</v>
      </c>
      <c r="E13" s="46" t="s">
        <v>152</v>
      </c>
      <c r="F13" s="143" t="s">
        <v>354</v>
      </c>
      <c r="G13" s="146" t="s">
        <v>355</v>
      </c>
      <c r="H13" s="144" t="s">
        <v>344</v>
      </c>
      <c r="I13" s="46" t="s">
        <v>17</v>
      </c>
      <c r="J13" s="46" t="s">
        <v>330</v>
      </c>
      <c r="K13" s="72">
        <v>4</v>
      </c>
      <c r="L13" s="18"/>
      <c r="M13" s="40">
        <f t="shared" si="0"/>
        <v>0</v>
      </c>
      <c r="N13" s="25" t="str">
        <f t="shared" si="1"/>
        <v>OK</v>
      </c>
      <c r="O13" s="84"/>
      <c r="P13" s="84"/>
      <c r="Q13" s="84"/>
      <c r="R13" s="84"/>
      <c r="S13" s="43"/>
      <c r="T13" s="43"/>
      <c r="U13" s="43"/>
      <c r="V13" s="43"/>
      <c r="W13" s="43"/>
      <c r="X13" s="43"/>
      <c r="Y13" s="43"/>
      <c r="Z13" s="43"/>
      <c r="AA13" s="43"/>
      <c r="AB13" s="43"/>
      <c r="AC13" s="43"/>
      <c r="AD13" s="43"/>
      <c r="AE13" s="43"/>
      <c r="AF13" s="43"/>
    </row>
    <row r="14" spans="1:32" ht="30.25" customHeight="1">
      <c r="A14" s="237"/>
      <c r="B14" s="228"/>
      <c r="C14" s="54">
        <v>11</v>
      </c>
      <c r="D14" s="61" t="s">
        <v>49</v>
      </c>
      <c r="E14" s="46" t="s">
        <v>152</v>
      </c>
      <c r="F14" s="143" t="s">
        <v>354</v>
      </c>
      <c r="G14" s="146" t="s">
        <v>356</v>
      </c>
      <c r="H14" s="144" t="s">
        <v>344</v>
      </c>
      <c r="I14" s="46" t="s">
        <v>17</v>
      </c>
      <c r="J14" s="46" t="s">
        <v>330</v>
      </c>
      <c r="K14" s="72">
        <v>6</v>
      </c>
      <c r="L14" s="18"/>
      <c r="M14" s="40">
        <f t="shared" si="0"/>
        <v>0</v>
      </c>
      <c r="N14" s="25" t="str">
        <f t="shared" si="1"/>
        <v>OK</v>
      </c>
      <c r="O14" s="84"/>
      <c r="P14" s="84"/>
      <c r="Q14" s="84"/>
      <c r="R14" s="84"/>
      <c r="S14" s="43"/>
      <c r="T14" s="43"/>
      <c r="U14" s="43"/>
      <c r="V14" s="43"/>
      <c r="W14" s="43"/>
      <c r="X14" s="43"/>
      <c r="Y14" s="43"/>
      <c r="Z14" s="43"/>
      <c r="AA14" s="43"/>
      <c r="AB14" s="43"/>
      <c r="AC14" s="43"/>
      <c r="AD14" s="43"/>
      <c r="AE14" s="43"/>
      <c r="AF14" s="43"/>
    </row>
    <row r="15" spans="1:32" ht="30.25" customHeight="1">
      <c r="A15" s="237"/>
      <c r="B15" s="228"/>
      <c r="C15" s="54">
        <v>12</v>
      </c>
      <c r="D15" s="46" t="s">
        <v>50</v>
      </c>
      <c r="E15" s="46" t="s">
        <v>153</v>
      </c>
      <c r="F15" s="143" t="s">
        <v>357</v>
      </c>
      <c r="G15" s="146" t="s">
        <v>351</v>
      </c>
      <c r="H15" s="144" t="s">
        <v>344</v>
      </c>
      <c r="I15" s="46" t="s">
        <v>17</v>
      </c>
      <c r="J15" s="46" t="s">
        <v>330</v>
      </c>
      <c r="K15" s="72">
        <v>8</v>
      </c>
      <c r="L15" s="18"/>
      <c r="M15" s="40">
        <f t="shared" si="0"/>
        <v>0</v>
      </c>
      <c r="N15" s="25" t="str">
        <f t="shared" si="1"/>
        <v>OK</v>
      </c>
      <c r="O15" s="84"/>
      <c r="P15" s="84"/>
      <c r="Q15" s="84"/>
      <c r="R15" s="84"/>
      <c r="S15" s="43"/>
      <c r="T15" s="43"/>
      <c r="U15" s="43"/>
      <c r="V15" s="43"/>
      <c r="W15" s="43"/>
      <c r="X15" s="43"/>
      <c r="Y15" s="43"/>
      <c r="Z15" s="43"/>
      <c r="AA15" s="43"/>
      <c r="AB15" s="43"/>
      <c r="AC15" s="43"/>
      <c r="AD15" s="43"/>
      <c r="AE15" s="43"/>
      <c r="AF15" s="43"/>
    </row>
    <row r="16" spans="1:32" ht="30.25" customHeight="1">
      <c r="A16" s="237"/>
      <c r="B16" s="228"/>
      <c r="C16" s="54">
        <v>13</v>
      </c>
      <c r="D16" s="46" t="s">
        <v>50</v>
      </c>
      <c r="E16" s="46" t="s">
        <v>153</v>
      </c>
      <c r="F16" s="143" t="s">
        <v>357</v>
      </c>
      <c r="G16" s="146" t="s">
        <v>353</v>
      </c>
      <c r="H16" s="144" t="s">
        <v>344</v>
      </c>
      <c r="I16" s="46" t="s">
        <v>17</v>
      </c>
      <c r="J16" s="46" t="s">
        <v>330</v>
      </c>
      <c r="K16" s="72">
        <v>8</v>
      </c>
      <c r="L16" s="18"/>
      <c r="M16" s="40">
        <f t="shared" si="0"/>
        <v>0</v>
      </c>
      <c r="N16" s="25" t="str">
        <f t="shared" si="1"/>
        <v>OK</v>
      </c>
      <c r="O16" s="84"/>
      <c r="P16" s="84"/>
      <c r="Q16" s="84"/>
      <c r="R16" s="84"/>
      <c r="S16" s="43"/>
      <c r="T16" s="43"/>
      <c r="U16" s="43"/>
      <c r="V16" s="43"/>
      <c r="W16" s="43"/>
      <c r="X16" s="43"/>
      <c r="Y16" s="43"/>
      <c r="Z16" s="43"/>
      <c r="AA16" s="43"/>
      <c r="AB16" s="43"/>
      <c r="AC16" s="43"/>
      <c r="AD16" s="43"/>
      <c r="AE16" s="43"/>
      <c r="AF16" s="43"/>
    </row>
    <row r="17" spans="1:32" ht="30.25" customHeight="1">
      <c r="A17" s="237"/>
      <c r="B17" s="224"/>
      <c r="C17" s="54">
        <v>14</v>
      </c>
      <c r="D17" s="46" t="s">
        <v>51</v>
      </c>
      <c r="E17" s="46" t="s">
        <v>154</v>
      </c>
      <c r="F17" s="143" t="s">
        <v>358</v>
      </c>
      <c r="G17" s="144"/>
      <c r="H17" s="144" t="s">
        <v>344</v>
      </c>
      <c r="I17" s="46" t="s">
        <v>17</v>
      </c>
      <c r="J17" s="46" t="s">
        <v>330</v>
      </c>
      <c r="K17" s="72">
        <v>14</v>
      </c>
      <c r="L17" s="18"/>
      <c r="M17" s="40">
        <f t="shared" si="0"/>
        <v>0</v>
      </c>
      <c r="N17" s="25" t="str">
        <f t="shared" si="1"/>
        <v>OK</v>
      </c>
      <c r="O17" s="84"/>
      <c r="P17" s="84"/>
      <c r="Q17" s="84"/>
      <c r="R17" s="84"/>
      <c r="S17" s="43"/>
      <c r="T17" s="43"/>
      <c r="U17" s="43"/>
      <c r="V17" s="43"/>
      <c r="W17" s="43"/>
      <c r="X17" s="43"/>
      <c r="Y17" s="43"/>
      <c r="Z17" s="43"/>
      <c r="AA17" s="43"/>
      <c r="AB17" s="43"/>
      <c r="AC17" s="43"/>
      <c r="AD17" s="43"/>
      <c r="AE17" s="43"/>
      <c r="AF17" s="43"/>
    </row>
    <row r="18" spans="1:32" ht="30.25" hidden="1" customHeight="1">
      <c r="A18" s="48">
        <v>6</v>
      </c>
      <c r="B18" s="57" t="s">
        <v>27</v>
      </c>
      <c r="C18" s="51">
        <v>15</v>
      </c>
      <c r="D18" s="62" t="s">
        <v>52</v>
      </c>
      <c r="E18" s="69"/>
      <c r="F18" s="143" t="s">
        <v>359</v>
      </c>
      <c r="G18" s="144"/>
      <c r="H18" s="144" t="s">
        <v>360</v>
      </c>
      <c r="I18" s="18" t="s">
        <v>17</v>
      </c>
      <c r="J18" s="18"/>
      <c r="K18" s="73"/>
      <c r="L18" s="18"/>
      <c r="M18" s="40">
        <f t="shared" si="0"/>
        <v>0</v>
      </c>
      <c r="N18" s="25" t="str">
        <f t="shared" si="1"/>
        <v>OK</v>
      </c>
      <c r="O18" s="84"/>
      <c r="P18" s="84"/>
      <c r="Q18" s="84"/>
      <c r="R18" s="84"/>
      <c r="S18" s="43"/>
      <c r="T18" s="43"/>
      <c r="U18" s="43"/>
      <c r="V18" s="43"/>
      <c r="W18" s="43"/>
      <c r="X18" s="43"/>
      <c r="Y18" s="43"/>
      <c r="Z18" s="43"/>
      <c r="AA18" s="43"/>
      <c r="AB18" s="43"/>
      <c r="AC18" s="43"/>
      <c r="AD18" s="43"/>
      <c r="AE18" s="43"/>
      <c r="AF18" s="43"/>
    </row>
    <row r="19" spans="1:32" ht="30.25" customHeight="1">
      <c r="A19" s="237">
        <v>7</v>
      </c>
      <c r="B19" s="223" t="s">
        <v>26</v>
      </c>
      <c r="C19" s="54">
        <v>16</v>
      </c>
      <c r="D19" s="46" t="s">
        <v>53</v>
      </c>
      <c r="E19" s="46" t="s">
        <v>155</v>
      </c>
      <c r="F19" s="143" t="s">
        <v>361</v>
      </c>
      <c r="G19" s="144"/>
      <c r="H19" s="144" t="s">
        <v>344</v>
      </c>
      <c r="I19" s="46" t="s">
        <v>17</v>
      </c>
      <c r="J19" s="46" t="s">
        <v>330</v>
      </c>
      <c r="K19" s="72">
        <v>30.24</v>
      </c>
      <c r="L19" s="18"/>
      <c r="M19" s="40">
        <f t="shared" si="0"/>
        <v>0</v>
      </c>
      <c r="N19" s="25" t="str">
        <f t="shared" si="1"/>
        <v>OK</v>
      </c>
      <c r="O19" s="84"/>
      <c r="P19" s="84"/>
      <c r="Q19" s="84"/>
      <c r="R19" s="84"/>
      <c r="S19" s="43"/>
      <c r="T19" s="43"/>
      <c r="U19" s="43"/>
      <c r="V19" s="43"/>
      <c r="W19" s="43"/>
      <c r="X19" s="43"/>
      <c r="Y19" s="43"/>
      <c r="Z19" s="43"/>
      <c r="AA19" s="43"/>
      <c r="AB19" s="43"/>
      <c r="AC19" s="43"/>
      <c r="AD19" s="43"/>
      <c r="AE19" s="43"/>
      <c r="AF19" s="43"/>
    </row>
    <row r="20" spans="1:32" ht="30.25" customHeight="1">
      <c r="A20" s="237"/>
      <c r="B20" s="228"/>
      <c r="C20" s="54">
        <v>17</v>
      </c>
      <c r="D20" s="61" t="s">
        <v>54</v>
      </c>
      <c r="E20" s="46" t="s">
        <v>156</v>
      </c>
      <c r="F20" s="143" t="s">
        <v>362</v>
      </c>
      <c r="G20" s="146"/>
      <c r="H20" s="144" t="s">
        <v>344</v>
      </c>
      <c r="I20" s="46" t="s">
        <v>17</v>
      </c>
      <c r="J20" s="46" t="s">
        <v>330</v>
      </c>
      <c r="K20" s="72">
        <v>88.38</v>
      </c>
      <c r="L20" s="18"/>
      <c r="M20" s="40">
        <f t="shared" si="0"/>
        <v>0</v>
      </c>
      <c r="N20" s="25" t="str">
        <f t="shared" si="1"/>
        <v>OK</v>
      </c>
      <c r="O20" s="84"/>
      <c r="P20" s="84"/>
      <c r="Q20" s="84"/>
      <c r="R20" s="84"/>
      <c r="S20" s="43"/>
      <c r="T20" s="43"/>
      <c r="U20" s="43"/>
      <c r="V20" s="43"/>
      <c r="W20" s="43"/>
      <c r="X20" s="43"/>
      <c r="Y20" s="43"/>
      <c r="Z20" s="43"/>
      <c r="AA20" s="43"/>
      <c r="AB20" s="43"/>
      <c r="AC20" s="43"/>
      <c r="AD20" s="43"/>
      <c r="AE20" s="43"/>
      <c r="AF20" s="43"/>
    </row>
    <row r="21" spans="1:32" ht="30.25" customHeight="1">
      <c r="A21" s="237"/>
      <c r="B21" s="224"/>
      <c r="C21" s="54">
        <v>18</v>
      </c>
      <c r="D21" s="61" t="s">
        <v>55</v>
      </c>
      <c r="E21" s="68" t="s">
        <v>157</v>
      </c>
      <c r="F21" s="147" t="s">
        <v>363</v>
      </c>
      <c r="G21" s="146"/>
      <c r="H21" s="144" t="s">
        <v>5</v>
      </c>
      <c r="I21" s="46" t="s">
        <v>17</v>
      </c>
      <c r="J21" s="46" t="s">
        <v>330</v>
      </c>
      <c r="K21" s="72">
        <v>159.52000000000001</v>
      </c>
      <c r="L21" s="18"/>
      <c r="M21" s="40">
        <f t="shared" si="0"/>
        <v>0</v>
      </c>
      <c r="N21" s="25" t="str">
        <f t="shared" si="1"/>
        <v>OK</v>
      </c>
      <c r="O21" s="84"/>
      <c r="P21" s="84"/>
      <c r="Q21" s="84"/>
      <c r="R21" s="84"/>
      <c r="S21" s="43"/>
      <c r="T21" s="43"/>
      <c r="U21" s="43"/>
      <c r="V21" s="43"/>
      <c r="W21" s="43"/>
      <c r="X21" s="43"/>
      <c r="Y21" s="43"/>
      <c r="Z21" s="43"/>
      <c r="AA21" s="43"/>
      <c r="AB21" s="43"/>
      <c r="AC21" s="43"/>
      <c r="AD21" s="43"/>
      <c r="AE21" s="43"/>
      <c r="AF21" s="43"/>
    </row>
    <row r="22" spans="1:32" ht="30.25" customHeight="1">
      <c r="A22" s="239">
        <v>8</v>
      </c>
      <c r="B22" s="225" t="s">
        <v>30</v>
      </c>
      <c r="C22" s="53">
        <v>19</v>
      </c>
      <c r="D22" s="35" t="s">
        <v>56</v>
      </c>
      <c r="E22" s="47" t="s">
        <v>158</v>
      </c>
      <c r="F22" s="155" t="s">
        <v>364</v>
      </c>
      <c r="G22" s="151"/>
      <c r="H22" s="151" t="s">
        <v>344</v>
      </c>
      <c r="I22" s="63" t="s">
        <v>17</v>
      </c>
      <c r="J22" s="63" t="s">
        <v>330</v>
      </c>
      <c r="K22" s="74">
        <v>32.39</v>
      </c>
      <c r="L22" s="18"/>
      <c r="M22" s="40">
        <f t="shared" si="0"/>
        <v>0</v>
      </c>
      <c r="N22" s="25" t="str">
        <f t="shared" si="1"/>
        <v>OK</v>
      </c>
      <c r="O22" s="84"/>
      <c r="P22" s="84"/>
      <c r="Q22" s="84"/>
      <c r="R22" s="84"/>
      <c r="S22" s="43"/>
      <c r="T22" s="43"/>
      <c r="U22" s="43"/>
      <c r="V22" s="43"/>
      <c r="W22" s="43"/>
      <c r="X22" s="43"/>
      <c r="Y22" s="43"/>
      <c r="Z22" s="43"/>
      <c r="AA22" s="43"/>
      <c r="AB22" s="43"/>
      <c r="AC22" s="43"/>
      <c r="AD22" s="43"/>
      <c r="AE22" s="43"/>
      <c r="AF22" s="43"/>
    </row>
    <row r="23" spans="1:32" ht="30.25" customHeight="1">
      <c r="A23" s="239"/>
      <c r="B23" s="226"/>
      <c r="C23" s="53">
        <v>20</v>
      </c>
      <c r="D23" s="35" t="s">
        <v>57</v>
      </c>
      <c r="E23" s="47" t="s">
        <v>159</v>
      </c>
      <c r="F23" s="155" t="s">
        <v>365</v>
      </c>
      <c r="G23" s="151"/>
      <c r="H23" s="151" t="s">
        <v>344</v>
      </c>
      <c r="I23" s="47" t="s">
        <v>230</v>
      </c>
      <c r="J23" s="47" t="s">
        <v>330</v>
      </c>
      <c r="K23" s="74">
        <v>199.81</v>
      </c>
      <c r="L23" s="18"/>
      <c r="M23" s="40">
        <f t="shared" si="0"/>
        <v>0</v>
      </c>
      <c r="N23" s="25" t="str">
        <f t="shared" si="1"/>
        <v>OK</v>
      </c>
      <c r="O23" s="84"/>
      <c r="P23" s="84"/>
      <c r="Q23" s="84"/>
      <c r="R23" s="84"/>
      <c r="S23" s="43"/>
      <c r="T23" s="43"/>
      <c r="U23" s="43"/>
      <c r="V23" s="43"/>
      <c r="W23" s="43"/>
      <c r="X23" s="43"/>
      <c r="Y23" s="43"/>
      <c r="Z23" s="43"/>
      <c r="AA23" s="43"/>
      <c r="AB23" s="43"/>
      <c r="AC23" s="43"/>
      <c r="AD23" s="43"/>
      <c r="AE23" s="43"/>
      <c r="AF23" s="43"/>
    </row>
    <row r="24" spans="1:32" ht="30.25" customHeight="1">
      <c r="A24" s="239"/>
      <c r="B24" s="227"/>
      <c r="C24" s="53">
        <v>21</v>
      </c>
      <c r="D24" s="35" t="s">
        <v>58</v>
      </c>
      <c r="E24" s="47" t="s">
        <v>160</v>
      </c>
      <c r="F24" s="155" t="s">
        <v>366</v>
      </c>
      <c r="G24" s="151"/>
      <c r="H24" s="151" t="s">
        <v>344</v>
      </c>
      <c r="I24" s="47" t="s">
        <v>231</v>
      </c>
      <c r="J24" s="47" t="s">
        <v>330</v>
      </c>
      <c r="K24" s="74">
        <v>310.83999999999997</v>
      </c>
      <c r="L24" s="18"/>
      <c r="M24" s="40">
        <f t="shared" si="0"/>
        <v>0</v>
      </c>
      <c r="N24" s="25" t="str">
        <f t="shared" si="1"/>
        <v>OK</v>
      </c>
      <c r="O24" s="84"/>
      <c r="P24" s="84"/>
      <c r="Q24" s="84"/>
      <c r="R24" s="84"/>
      <c r="S24" s="43"/>
      <c r="T24" s="43"/>
      <c r="U24" s="43"/>
      <c r="V24" s="43"/>
      <c r="W24" s="43"/>
      <c r="X24" s="43"/>
      <c r="Y24" s="43"/>
      <c r="Z24" s="43"/>
      <c r="AA24" s="43"/>
      <c r="AB24" s="43"/>
      <c r="AC24" s="43"/>
      <c r="AD24" s="43"/>
      <c r="AE24" s="43"/>
      <c r="AF24" s="43"/>
    </row>
    <row r="25" spans="1:32" ht="30.25" customHeight="1">
      <c r="A25" s="237">
        <v>9</v>
      </c>
      <c r="B25" s="223" t="s">
        <v>30</v>
      </c>
      <c r="C25" s="54">
        <v>22</v>
      </c>
      <c r="D25" s="46" t="s">
        <v>59</v>
      </c>
      <c r="E25" s="46" t="s">
        <v>161</v>
      </c>
      <c r="F25" s="143" t="s">
        <v>367</v>
      </c>
      <c r="G25" s="144" t="s">
        <v>368</v>
      </c>
      <c r="H25" s="144" t="s">
        <v>344</v>
      </c>
      <c r="I25" s="46" t="s">
        <v>17</v>
      </c>
      <c r="J25" s="46" t="s">
        <v>330</v>
      </c>
      <c r="K25" s="72">
        <v>2.25</v>
      </c>
      <c r="L25" s="18"/>
      <c r="M25" s="40">
        <f t="shared" si="0"/>
        <v>0</v>
      </c>
      <c r="N25" s="25" t="str">
        <f t="shared" si="1"/>
        <v>OK</v>
      </c>
      <c r="O25" s="84"/>
      <c r="P25" s="84"/>
      <c r="Q25" s="84"/>
      <c r="R25" s="84"/>
      <c r="S25" s="43"/>
      <c r="T25" s="43"/>
      <c r="U25" s="43"/>
      <c r="V25" s="43"/>
      <c r="W25" s="43"/>
      <c r="X25" s="43"/>
      <c r="Y25" s="43"/>
      <c r="Z25" s="43"/>
      <c r="AA25" s="43"/>
      <c r="AB25" s="43"/>
      <c r="AC25" s="43"/>
      <c r="AD25" s="43"/>
      <c r="AE25" s="43"/>
      <c r="AF25" s="43"/>
    </row>
    <row r="26" spans="1:32" ht="30.25" customHeight="1">
      <c r="A26" s="237"/>
      <c r="B26" s="228"/>
      <c r="C26" s="54">
        <v>23</v>
      </c>
      <c r="D26" s="46" t="s">
        <v>59</v>
      </c>
      <c r="E26" s="46" t="s">
        <v>162</v>
      </c>
      <c r="F26" s="143" t="s">
        <v>369</v>
      </c>
      <c r="G26" s="144" t="s">
        <v>370</v>
      </c>
      <c r="H26" s="144" t="s">
        <v>344</v>
      </c>
      <c r="I26" s="46" t="s">
        <v>17</v>
      </c>
      <c r="J26" s="46" t="s">
        <v>330</v>
      </c>
      <c r="K26" s="72">
        <v>1.68</v>
      </c>
      <c r="L26" s="18"/>
      <c r="M26" s="40">
        <f t="shared" si="0"/>
        <v>0</v>
      </c>
      <c r="N26" s="25" t="str">
        <f t="shared" si="1"/>
        <v>OK</v>
      </c>
      <c r="O26" s="84"/>
      <c r="P26" s="84"/>
      <c r="Q26" s="84"/>
      <c r="R26" s="84"/>
      <c r="S26" s="43"/>
      <c r="T26" s="43"/>
      <c r="U26" s="43"/>
      <c r="V26" s="43"/>
      <c r="W26" s="43"/>
      <c r="X26" s="43"/>
      <c r="Y26" s="43"/>
      <c r="Z26" s="43"/>
      <c r="AA26" s="43"/>
      <c r="AB26" s="43"/>
      <c r="AC26" s="43"/>
      <c r="AD26" s="43"/>
      <c r="AE26" s="43"/>
      <c r="AF26" s="43"/>
    </row>
    <row r="27" spans="1:32" ht="30.25" customHeight="1">
      <c r="A27" s="237"/>
      <c r="B27" s="228"/>
      <c r="C27" s="54">
        <v>24</v>
      </c>
      <c r="D27" s="46" t="s">
        <v>60</v>
      </c>
      <c r="E27" s="46" t="s">
        <v>163</v>
      </c>
      <c r="F27" s="143" t="s">
        <v>371</v>
      </c>
      <c r="G27" s="144" t="s">
        <v>372</v>
      </c>
      <c r="H27" s="144" t="s">
        <v>344</v>
      </c>
      <c r="I27" s="46" t="s">
        <v>17</v>
      </c>
      <c r="J27" s="46" t="s">
        <v>330</v>
      </c>
      <c r="K27" s="72">
        <v>2.4900000000000002</v>
      </c>
      <c r="L27" s="18"/>
      <c r="M27" s="40">
        <f t="shared" si="0"/>
        <v>0</v>
      </c>
      <c r="N27" s="25" t="str">
        <f t="shared" si="1"/>
        <v>OK</v>
      </c>
      <c r="O27" s="84"/>
      <c r="P27" s="84"/>
      <c r="Q27" s="84"/>
      <c r="R27" s="84"/>
      <c r="S27" s="43"/>
      <c r="T27" s="43"/>
      <c r="U27" s="43"/>
      <c r="V27" s="43"/>
      <c r="W27" s="43"/>
      <c r="X27" s="43"/>
      <c r="Y27" s="43"/>
      <c r="Z27" s="43"/>
      <c r="AA27" s="43"/>
      <c r="AB27" s="43"/>
      <c r="AC27" s="43"/>
      <c r="AD27" s="43"/>
      <c r="AE27" s="43"/>
      <c r="AF27" s="43"/>
    </row>
    <row r="28" spans="1:32" ht="30.25" customHeight="1">
      <c r="A28" s="237"/>
      <c r="B28" s="228"/>
      <c r="C28" s="54">
        <v>25</v>
      </c>
      <c r="D28" s="46" t="s">
        <v>60</v>
      </c>
      <c r="E28" s="46" t="s">
        <v>164</v>
      </c>
      <c r="F28" s="143" t="s">
        <v>371</v>
      </c>
      <c r="G28" s="144" t="s">
        <v>373</v>
      </c>
      <c r="H28" s="144" t="s">
        <v>344</v>
      </c>
      <c r="I28" s="46" t="s">
        <v>17</v>
      </c>
      <c r="J28" s="46" t="s">
        <v>330</v>
      </c>
      <c r="K28" s="72">
        <v>1.57</v>
      </c>
      <c r="L28" s="18"/>
      <c r="M28" s="40">
        <f t="shared" si="0"/>
        <v>0</v>
      </c>
      <c r="N28" s="25" t="str">
        <f t="shared" si="1"/>
        <v>OK</v>
      </c>
      <c r="O28" s="84"/>
      <c r="P28" s="84"/>
      <c r="Q28" s="84"/>
      <c r="R28" s="84"/>
      <c r="S28" s="43"/>
      <c r="T28" s="43"/>
      <c r="U28" s="43"/>
      <c r="V28" s="43"/>
      <c r="W28" s="43"/>
      <c r="X28" s="43"/>
      <c r="Y28" s="43"/>
      <c r="Z28" s="43"/>
      <c r="AA28" s="43"/>
      <c r="AB28" s="43"/>
      <c r="AC28" s="43"/>
      <c r="AD28" s="43"/>
      <c r="AE28" s="43"/>
      <c r="AF28" s="43"/>
    </row>
    <row r="29" spans="1:32" ht="30.25" customHeight="1">
      <c r="A29" s="237"/>
      <c r="B29" s="228"/>
      <c r="C29" s="54">
        <v>26</v>
      </c>
      <c r="D29" s="46" t="s">
        <v>61</v>
      </c>
      <c r="E29" s="68" t="s">
        <v>165</v>
      </c>
      <c r="F29" s="143" t="s">
        <v>374</v>
      </c>
      <c r="G29" s="146" t="s">
        <v>375</v>
      </c>
      <c r="H29" s="144" t="s">
        <v>344</v>
      </c>
      <c r="I29" s="46" t="s">
        <v>17</v>
      </c>
      <c r="J29" s="46" t="s">
        <v>330</v>
      </c>
      <c r="K29" s="72">
        <v>5.37</v>
      </c>
      <c r="L29" s="18"/>
      <c r="M29" s="40">
        <f t="shared" si="0"/>
        <v>0</v>
      </c>
      <c r="N29" s="25" t="str">
        <f t="shared" si="1"/>
        <v>OK</v>
      </c>
      <c r="O29" s="84"/>
      <c r="P29" s="84"/>
      <c r="Q29" s="84"/>
      <c r="R29" s="84"/>
      <c r="S29" s="43"/>
      <c r="T29" s="43"/>
      <c r="U29" s="43"/>
      <c r="V29" s="43"/>
      <c r="W29" s="43"/>
      <c r="X29" s="43"/>
      <c r="Y29" s="43"/>
      <c r="Z29" s="43"/>
      <c r="AA29" s="43"/>
      <c r="AB29" s="43"/>
      <c r="AC29" s="43"/>
      <c r="AD29" s="43"/>
      <c r="AE29" s="43"/>
      <c r="AF29" s="43"/>
    </row>
    <row r="30" spans="1:32" ht="30.25" customHeight="1">
      <c r="A30" s="237"/>
      <c r="B30" s="228"/>
      <c r="C30" s="54">
        <v>27</v>
      </c>
      <c r="D30" s="46" t="s">
        <v>61</v>
      </c>
      <c r="E30" s="68" t="s">
        <v>166</v>
      </c>
      <c r="F30" s="143" t="s">
        <v>374</v>
      </c>
      <c r="G30" s="144" t="s">
        <v>376</v>
      </c>
      <c r="H30" s="144" t="s">
        <v>344</v>
      </c>
      <c r="I30" s="46" t="s">
        <v>17</v>
      </c>
      <c r="J30" s="46" t="s">
        <v>330</v>
      </c>
      <c r="K30" s="72">
        <v>2.6</v>
      </c>
      <c r="L30" s="18"/>
      <c r="M30" s="40">
        <f t="shared" si="0"/>
        <v>0</v>
      </c>
      <c r="N30" s="25" t="str">
        <f t="shared" si="1"/>
        <v>OK</v>
      </c>
      <c r="O30" s="84"/>
      <c r="P30" s="84"/>
      <c r="Q30" s="84"/>
      <c r="R30" s="84"/>
      <c r="S30" s="43"/>
      <c r="T30" s="43"/>
      <c r="U30" s="43"/>
      <c r="V30" s="43"/>
      <c r="W30" s="43"/>
      <c r="X30" s="43"/>
      <c r="Y30" s="43"/>
      <c r="Z30" s="43"/>
      <c r="AA30" s="43"/>
      <c r="AB30" s="43"/>
      <c r="AC30" s="43"/>
      <c r="AD30" s="43"/>
      <c r="AE30" s="43"/>
      <c r="AF30" s="43"/>
    </row>
    <row r="31" spans="1:32" ht="30.25" customHeight="1">
      <c r="A31" s="237"/>
      <c r="B31" s="228"/>
      <c r="C31" s="54">
        <v>28</v>
      </c>
      <c r="D31" s="46" t="s">
        <v>62</v>
      </c>
      <c r="E31" s="68" t="s">
        <v>167</v>
      </c>
      <c r="F31" s="143" t="s">
        <v>377</v>
      </c>
      <c r="G31" s="146" t="s">
        <v>378</v>
      </c>
      <c r="H31" s="144" t="s">
        <v>344</v>
      </c>
      <c r="I31" s="46" t="s">
        <v>232</v>
      </c>
      <c r="J31" s="46" t="s">
        <v>330</v>
      </c>
      <c r="K31" s="72">
        <v>15.99</v>
      </c>
      <c r="L31" s="18"/>
      <c r="M31" s="40">
        <f t="shared" si="0"/>
        <v>0</v>
      </c>
      <c r="N31" s="25" t="str">
        <f t="shared" si="1"/>
        <v>OK</v>
      </c>
      <c r="O31" s="84"/>
      <c r="P31" s="84"/>
      <c r="Q31" s="84"/>
      <c r="R31" s="84"/>
      <c r="S31" s="43"/>
      <c r="T31" s="43"/>
      <c r="U31" s="43"/>
      <c r="V31" s="43"/>
      <c r="W31" s="43"/>
      <c r="X31" s="43"/>
      <c r="Y31" s="43"/>
      <c r="Z31" s="43"/>
      <c r="AA31" s="43"/>
      <c r="AB31" s="43"/>
      <c r="AC31" s="43"/>
      <c r="AD31" s="43"/>
      <c r="AE31" s="43"/>
      <c r="AF31" s="43"/>
    </row>
    <row r="32" spans="1:32" ht="30.25" customHeight="1">
      <c r="A32" s="237"/>
      <c r="B32" s="224"/>
      <c r="C32" s="54">
        <v>29</v>
      </c>
      <c r="D32" s="46" t="s">
        <v>63</v>
      </c>
      <c r="E32" s="46" t="s">
        <v>168</v>
      </c>
      <c r="F32" s="145" t="s">
        <v>379</v>
      </c>
      <c r="G32" s="144"/>
      <c r="H32" s="144" t="s">
        <v>344</v>
      </c>
      <c r="I32" s="46" t="s">
        <v>17</v>
      </c>
      <c r="J32" s="46" t="s">
        <v>330</v>
      </c>
      <c r="K32" s="72">
        <v>4.9000000000000004</v>
      </c>
      <c r="L32" s="18"/>
      <c r="M32" s="40">
        <f t="shared" si="0"/>
        <v>0</v>
      </c>
      <c r="N32" s="25" t="str">
        <f t="shared" si="1"/>
        <v>OK</v>
      </c>
      <c r="O32" s="84"/>
      <c r="P32" s="84"/>
      <c r="Q32" s="84"/>
      <c r="R32" s="84"/>
      <c r="S32" s="43"/>
      <c r="T32" s="43"/>
      <c r="U32" s="43"/>
      <c r="V32" s="43"/>
      <c r="W32" s="43"/>
      <c r="X32" s="43"/>
      <c r="Y32" s="43"/>
      <c r="Z32" s="43"/>
      <c r="AA32" s="43"/>
      <c r="AB32" s="43"/>
      <c r="AC32" s="43"/>
      <c r="AD32" s="43"/>
      <c r="AE32" s="43"/>
      <c r="AF32" s="43"/>
    </row>
    <row r="33" spans="1:32" ht="30.25" customHeight="1">
      <c r="A33" s="50">
        <v>10</v>
      </c>
      <c r="B33" s="58" t="s">
        <v>31</v>
      </c>
      <c r="C33" s="53">
        <v>30</v>
      </c>
      <c r="D33" s="47" t="s">
        <v>62</v>
      </c>
      <c r="E33" s="70" t="s">
        <v>169</v>
      </c>
      <c r="F33" s="155" t="s">
        <v>377</v>
      </c>
      <c r="G33" s="150" t="s">
        <v>380</v>
      </c>
      <c r="H33" s="151" t="s">
        <v>344</v>
      </c>
      <c r="I33" s="47" t="s">
        <v>232</v>
      </c>
      <c r="J33" s="47" t="s">
        <v>330</v>
      </c>
      <c r="K33" s="74">
        <v>5.64</v>
      </c>
      <c r="L33" s="18">
        <v>1</v>
      </c>
      <c r="M33" s="40">
        <f t="shared" si="0"/>
        <v>1</v>
      </c>
      <c r="N33" s="25" t="str">
        <f t="shared" si="1"/>
        <v>OK</v>
      </c>
      <c r="O33" s="84"/>
      <c r="P33" s="84"/>
      <c r="Q33" s="84"/>
      <c r="R33" s="84"/>
      <c r="S33" s="43"/>
      <c r="T33" s="43"/>
      <c r="U33" s="43"/>
      <c r="V33" s="43"/>
      <c r="W33" s="43"/>
      <c r="X33" s="43"/>
      <c r="Y33" s="43"/>
      <c r="Z33" s="43"/>
      <c r="AA33" s="43"/>
      <c r="AB33" s="43"/>
      <c r="AC33" s="43"/>
      <c r="AD33" s="43"/>
      <c r="AE33" s="43"/>
      <c r="AF33" s="43"/>
    </row>
    <row r="34" spans="1:32" ht="30.25" hidden="1" customHeight="1">
      <c r="A34" s="238">
        <v>11</v>
      </c>
      <c r="B34" s="229" t="s">
        <v>27</v>
      </c>
      <c r="C34" s="51">
        <v>31</v>
      </c>
      <c r="D34" s="18" t="s">
        <v>64</v>
      </c>
      <c r="E34" s="18"/>
      <c r="F34" s="155" t="s">
        <v>381</v>
      </c>
      <c r="G34" s="151" t="s">
        <v>382</v>
      </c>
      <c r="H34" s="151" t="s">
        <v>383</v>
      </c>
      <c r="I34" s="18" t="s">
        <v>17</v>
      </c>
      <c r="J34" s="18"/>
      <c r="K34" s="73"/>
      <c r="L34" s="18"/>
      <c r="M34" s="40">
        <f t="shared" si="0"/>
        <v>0</v>
      </c>
      <c r="N34" s="25" t="str">
        <f t="shared" si="1"/>
        <v>OK</v>
      </c>
      <c r="O34" s="84"/>
      <c r="P34" s="84"/>
      <c r="Q34" s="84"/>
      <c r="R34" s="84"/>
      <c r="S34" s="43"/>
      <c r="T34" s="43"/>
      <c r="U34" s="43"/>
      <c r="V34" s="43"/>
      <c r="W34" s="43"/>
      <c r="X34" s="43"/>
      <c r="Y34" s="43"/>
      <c r="Z34" s="43"/>
      <c r="AA34" s="43"/>
      <c r="AB34" s="43"/>
      <c r="AC34" s="43"/>
      <c r="AD34" s="43"/>
      <c r="AE34" s="43"/>
      <c r="AF34" s="43"/>
    </row>
    <row r="35" spans="1:32" ht="30.25" hidden="1" customHeight="1">
      <c r="A35" s="238"/>
      <c r="B35" s="236"/>
      <c r="C35" s="51">
        <v>32</v>
      </c>
      <c r="D35" s="18"/>
      <c r="E35" s="69"/>
      <c r="F35" s="155" t="s">
        <v>384</v>
      </c>
      <c r="G35" s="151" t="s">
        <v>385</v>
      </c>
      <c r="H35" s="151" t="s">
        <v>383</v>
      </c>
      <c r="I35" s="18" t="s">
        <v>17</v>
      </c>
      <c r="J35" s="18"/>
      <c r="K35" s="73"/>
      <c r="L35" s="18"/>
      <c r="M35" s="40">
        <f t="shared" si="0"/>
        <v>0</v>
      </c>
      <c r="N35" s="25" t="str">
        <f t="shared" si="1"/>
        <v>OK</v>
      </c>
      <c r="O35" s="84"/>
      <c r="P35" s="84"/>
      <c r="Q35" s="84"/>
      <c r="R35" s="84"/>
      <c r="S35" s="43"/>
      <c r="T35" s="43"/>
      <c r="U35" s="43"/>
      <c r="V35" s="43"/>
      <c r="W35" s="43"/>
      <c r="X35" s="43"/>
      <c r="Y35" s="43"/>
      <c r="Z35" s="43"/>
      <c r="AA35" s="43"/>
      <c r="AB35" s="43"/>
      <c r="AC35" s="43"/>
      <c r="AD35" s="43"/>
      <c r="AE35" s="43"/>
      <c r="AF35" s="43"/>
    </row>
    <row r="36" spans="1:32" ht="30.25" hidden="1" customHeight="1">
      <c r="A36" s="238"/>
      <c r="B36" s="236"/>
      <c r="C36" s="51">
        <v>33</v>
      </c>
      <c r="D36" s="62" t="s">
        <v>65</v>
      </c>
      <c r="E36" s="69"/>
      <c r="F36" s="155" t="s">
        <v>386</v>
      </c>
      <c r="G36" s="151" t="s">
        <v>387</v>
      </c>
      <c r="H36" s="151" t="s">
        <v>344</v>
      </c>
      <c r="I36" s="18" t="s">
        <v>233</v>
      </c>
      <c r="J36" s="18"/>
      <c r="K36" s="73"/>
      <c r="L36" s="18"/>
      <c r="M36" s="40">
        <f t="shared" si="0"/>
        <v>0</v>
      </c>
      <c r="N36" s="25" t="str">
        <f t="shared" si="1"/>
        <v>OK</v>
      </c>
      <c r="O36" s="84"/>
      <c r="P36" s="84"/>
      <c r="Q36" s="84"/>
      <c r="R36" s="84"/>
      <c r="S36" s="43"/>
      <c r="T36" s="43"/>
      <c r="U36" s="43"/>
      <c r="V36" s="43"/>
      <c r="W36" s="43"/>
      <c r="X36" s="43"/>
      <c r="Y36" s="43"/>
      <c r="Z36" s="43"/>
      <c r="AA36" s="43"/>
      <c r="AB36" s="43"/>
      <c r="AC36" s="43"/>
      <c r="AD36" s="43"/>
      <c r="AE36" s="43"/>
      <c r="AF36" s="43"/>
    </row>
    <row r="37" spans="1:32" ht="30.25" hidden="1" customHeight="1">
      <c r="A37" s="238"/>
      <c r="B37" s="236"/>
      <c r="C37" s="51">
        <v>34</v>
      </c>
      <c r="D37" s="62" t="s">
        <v>65</v>
      </c>
      <c r="E37" s="69"/>
      <c r="F37" s="155" t="s">
        <v>388</v>
      </c>
      <c r="G37" s="151" t="s">
        <v>389</v>
      </c>
      <c r="H37" s="151" t="s">
        <v>344</v>
      </c>
      <c r="I37" s="18" t="s">
        <v>233</v>
      </c>
      <c r="J37" s="18"/>
      <c r="K37" s="73"/>
      <c r="L37" s="18"/>
      <c r="M37" s="40">
        <f t="shared" si="0"/>
        <v>0</v>
      </c>
      <c r="N37" s="25" t="str">
        <f t="shared" si="1"/>
        <v>OK</v>
      </c>
      <c r="O37" s="84"/>
      <c r="P37" s="84"/>
      <c r="Q37" s="84"/>
      <c r="R37" s="84"/>
      <c r="S37" s="43"/>
      <c r="T37" s="43"/>
      <c r="U37" s="43"/>
      <c r="V37" s="43"/>
      <c r="W37" s="43"/>
      <c r="X37" s="43"/>
      <c r="Y37" s="43"/>
      <c r="Z37" s="43"/>
      <c r="AA37" s="43"/>
      <c r="AB37" s="43"/>
      <c r="AC37" s="43"/>
      <c r="AD37" s="43"/>
      <c r="AE37" s="43"/>
      <c r="AF37" s="43"/>
    </row>
    <row r="38" spans="1:32" ht="30.25" hidden="1" customHeight="1">
      <c r="A38" s="238"/>
      <c r="B38" s="236"/>
      <c r="C38" s="51">
        <v>35</v>
      </c>
      <c r="D38" s="62" t="s">
        <v>65</v>
      </c>
      <c r="E38" s="69"/>
      <c r="F38" s="155" t="s">
        <v>390</v>
      </c>
      <c r="G38" s="151" t="s">
        <v>391</v>
      </c>
      <c r="H38" s="151" t="s">
        <v>344</v>
      </c>
      <c r="I38" s="18" t="s">
        <v>234</v>
      </c>
      <c r="J38" s="18"/>
      <c r="K38" s="73"/>
      <c r="L38" s="18"/>
      <c r="M38" s="40">
        <f t="shared" si="0"/>
        <v>0</v>
      </c>
      <c r="N38" s="25" t="str">
        <f t="shared" si="1"/>
        <v>OK</v>
      </c>
      <c r="O38" s="84"/>
      <c r="P38" s="84"/>
      <c r="Q38" s="84"/>
      <c r="R38" s="84"/>
      <c r="S38" s="43"/>
      <c r="T38" s="43"/>
      <c r="U38" s="43"/>
      <c r="V38" s="43"/>
      <c r="W38" s="43"/>
      <c r="X38" s="43"/>
      <c r="Y38" s="43"/>
      <c r="Z38" s="43"/>
      <c r="AA38" s="43"/>
      <c r="AB38" s="43"/>
      <c r="AC38" s="43"/>
      <c r="AD38" s="43"/>
      <c r="AE38" s="43"/>
      <c r="AF38" s="43"/>
    </row>
    <row r="39" spans="1:32" ht="30.25" hidden="1" customHeight="1">
      <c r="A39" s="238"/>
      <c r="B39" s="236"/>
      <c r="C39" s="51">
        <v>36</v>
      </c>
      <c r="D39" s="62" t="s">
        <v>66</v>
      </c>
      <c r="E39" s="18"/>
      <c r="F39" s="155" t="s">
        <v>392</v>
      </c>
      <c r="G39" s="150" t="s">
        <v>393</v>
      </c>
      <c r="H39" s="151" t="s">
        <v>344</v>
      </c>
      <c r="I39" s="18" t="s">
        <v>234</v>
      </c>
      <c r="J39" s="18"/>
      <c r="K39" s="73"/>
      <c r="L39" s="18"/>
      <c r="M39" s="40">
        <f t="shared" si="0"/>
        <v>0</v>
      </c>
      <c r="N39" s="25" t="str">
        <f t="shared" si="1"/>
        <v>OK</v>
      </c>
      <c r="O39" s="84"/>
      <c r="P39" s="84"/>
      <c r="Q39" s="84"/>
      <c r="R39" s="84"/>
      <c r="S39" s="43"/>
      <c r="T39" s="43"/>
      <c r="U39" s="43"/>
      <c r="V39" s="43"/>
      <c r="W39" s="43"/>
      <c r="X39" s="43"/>
      <c r="Y39" s="43"/>
      <c r="Z39" s="43"/>
      <c r="AA39" s="43"/>
      <c r="AB39" s="43"/>
      <c r="AC39" s="43"/>
      <c r="AD39" s="43"/>
      <c r="AE39" s="43"/>
      <c r="AF39" s="43"/>
    </row>
    <row r="40" spans="1:32" ht="30.25" hidden="1" customHeight="1">
      <c r="A40" s="238"/>
      <c r="B40" s="236"/>
      <c r="C40" s="51">
        <v>37</v>
      </c>
      <c r="D40" s="62" t="s">
        <v>66</v>
      </c>
      <c r="E40" s="18"/>
      <c r="F40" s="155" t="s">
        <v>394</v>
      </c>
      <c r="G40" s="150" t="s">
        <v>395</v>
      </c>
      <c r="H40" s="151" t="s">
        <v>344</v>
      </c>
      <c r="I40" s="18" t="s">
        <v>234</v>
      </c>
      <c r="J40" s="18"/>
      <c r="K40" s="73"/>
      <c r="L40" s="18"/>
      <c r="M40" s="40">
        <f t="shared" si="0"/>
        <v>0</v>
      </c>
      <c r="N40" s="25" t="str">
        <f t="shared" si="1"/>
        <v>OK</v>
      </c>
      <c r="O40" s="84"/>
      <c r="P40" s="84"/>
      <c r="Q40" s="84"/>
      <c r="R40" s="84"/>
      <c r="S40" s="43"/>
      <c r="T40" s="43"/>
      <c r="U40" s="43"/>
      <c r="V40" s="43"/>
      <c r="W40" s="43"/>
      <c r="X40" s="43"/>
      <c r="Y40" s="43"/>
      <c r="Z40" s="43"/>
      <c r="AA40" s="43"/>
      <c r="AB40" s="43"/>
      <c r="AC40" s="43"/>
      <c r="AD40" s="43"/>
      <c r="AE40" s="43"/>
      <c r="AF40" s="43"/>
    </row>
    <row r="41" spans="1:32" ht="30.25" hidden="1" customHeight="1">
      <c r="A41" s="238"/>
      <c r="B41" s="236"/>
      <c r="C41" s="51">
        <v>38</v>
      </c>
      <c r="D41" s="62" t="s">
        <v>66</v>
      </c>
      <c r="E41" s="18"/>
      <c r="F41" s="155" t="s">
        <v>396</v>
      </c>
      <c r="G41" s="150" t="s">
        <v>397</v>
      </c>
      <c r="H41" s="151" t="s">
        <v>344</v>
      </c>
      <c r="I41" s="18" t="s">
        <v>234</v>
      </c>
      <c r="J41" s="18"/>
      <c r="K41" s="73"/>
      <c r="L41" s="18"/>
      <c r="M41" s="40">
        <f t="shared" si="0"/>
        <v>0</v>
      </c>
      <c r="N41" s="25" t="str">
        <f t="shared" si="1"/>
        <v>OK</v>
      </c>
      <c r="O41" s="84"/>
      <c r="P41" s="84"/>
      <c r="Q41" s="84"/>
      <c r="R41" s="84"/>
      <c r="S41" s="43"/>
      <c r="T41" s="43"/>
      <c r="U41" s="43"/>
      <c r="V41" s="43"/>
      <c r="W41" s="43"/>
      <c r="X41" s="43"/>
      <c r="Y41" s="43"/>
      <c r="Z41" s="43"/>
      <c r="AA41" s="43"/>
      <c r="AB41" s="43"/>
      <c r="AC41" s="43"/>
      <c r="AD41" s="43"/>
      <c r="AE41" s="43"/>
      <c r="AF41" s="43"/>
    </row>
    <row r="42" spans="1:32" ht="30.25" hidden="1" customHeight="1">
      <c r="A42" s="238"/>
      <c r="B42" s="236"/>
      <c r="C42" s="51">
        <v>39</v>
      </c>
      <c r="D42" s="62" t="s">
        <v>66</v>
      </c>
      <c r="E42" s="18"/>
      <c r="F42" s="155" t="s">
        <v>398</v>
      </c>
      <c r="G42" s="150" t="s">
        <v>399</v>
      </c>
      <c r="H42" s="151" t="s">
        <v>344</v>
      </c>
      <c r="I42" s="18" t="s">
        <v>234</v>
      </c>
      <c r="J42" s="18"/>
      <c r="K42" s="73"/>
      <c r="L42" s="18"/>
      <c r="M42" s="40">
        <f t="shared" si="0"/>
        <v>0</v>
      </c>
      <c r="N42" s="25" t="str">
        <f t="shared" si="1"/>
        <v>OK</v>
      </c>
      <c r="O42" s="84"/>
      <c r="P42" s="84"/>
      <c r="Q42" s="84"/>
      <c r="R42" s="84"/>
      <c r="S42" s="43"/>
      <c r="T42" s="43"/>
      <c r="U42" s="43"/>
      <c r="V42" s="43"/>
      <c r="W42" s="43"/>
      <c r="X42" s="43"/>
      <c r="Y42" s="43"/>
      <c r="Z42" s="43"/>
      <c r="AA42" s="43"/>
      <c r="AB42" s="43"/>
      <c r="AC42" s="43"/>
      <c r="AD42" s="43"/>
      <c r="AE42" s="43"/>
      <c r="AF42" s="43"/>
    </row>
    <row r="43" spans="1:32" ht="30.25" hidden="1" customHeight="1">
      <c r="A43" s="238"/>
      <c r="B43" s="236"/>
      <c r="C43" s="51">
        <v>40</v>
      </c>
      <c r="D43" s="62" t="s">
        <v>66</v>
      </c>
      <c r="E43" s="18"/>
      <c r="F43" s="155" t="s">
        <v>400</v>
      </c>
      <c r="G43" s="150" t="s">
        <v>401</v>
      </c>
      <c r="H43" s="151" t="s">
        <v>344</v>
      </c>
      <c r="I43" s="18" t="s">
        <v>234</v>
      </c>
      <c r="J43" s="18"/>
      <c r="K43" s="73"/>
      <c r="L43" s="18"/>
      <c r="M43" s="40">
        <f t="shared" si="0"/>
        <v>0</v>
      </c>
      <c r="N43" s="25" t="str">
        <f t="shared" si="1"/>
        <v>OK</v>
      </c>
      <c r="O43" s="84"/>
      <c r="P43" s="84"/>
      <c r="Q43" s="84"/>
      <c r="R43" s="84"/>
      <c r="S43" s="43"/>
      <c r="T43" s="43"/>
      <c r="U43" s="43"/>
      <c r="V43" s="43"/>
      <c r="W43" s="43"/>
      <c r="X43" s="43"/>
      <c r="Y43" s="43"/>
      <c r="Z43" s="43"/>
      <c r="AA43" s="43"/>
      <c r="AB43" s="43"/>
      <c r="AC43" s="43"/>
      <c r="AD43" s="43"/>
      <c r="AE43" s="43"/>
      <c r="AF43" s="43"/>
    </row>
    <row r="44" spans="1:32" ht="30.25" hidden="1" customHeight="1">
      <c r="A44" s="238"/>
      <c r="B44" s="230"/>
      <c r="C44" s="51">
        <v>41</v>
      </c>
      <c r="D44" s="62" t="s">
        <v>67</v>
      </c>
      <c r="E44" s="18"/>
      <c r="F44" s="155" t="s">
        <v>402</v>
      </c>
      <c r="G44" s="151"/>
      <c r="H44" s="151" t="s">
        <v>344</v>
      </c>
      <c r="I44" s="18" t="s">
        <v>235</v>
      </c>
      <c r="J44" s="18"/>
      <c r="K44" s="73"/>
      <c r="L44" s="18"/>
      <c r="M44" s="40">
        <f t="shared" si="0"/>
        <v>0</v>
      </c>
      <c r="N44" s="25" t="str">
        <f t="shared" si="1"/>
        <v>OK</v>
      </c>
      <c r="O44" s="84"/>
      <c r="P44" s="84"/>
      <c r="Q44" s="84"/>
      <c r="R44" s="84"/>
      <c r="S44" s="43"/>
      <c r="T44" s="43"/>
      <c r="U44" s="43"/>
      <c r="V44" s="43"/>
      <c r="W44" s="43"/>
      <c r="X44" s="43"/>
      <c r="Y44" s="43"/>
      <c r="Z44" s="43"/>
      <c r="AA44" s="43"/>
      <c r="AB44" s="43"/>
      <c r="AC44" s="43"/>
      <c r="AD44" s="43"/>
      <c r="AE44" s="43"/>
      <c r="AF44" s="43"/>
    </row>
    <row r="45" spans="1:32" ht="30.25" customHeight="1">
      <c r="A45" s="239">
        <v>12</v>
      </c>
      <c r="B45" s="225" t="s">
        <v>30</v>
      </c>
      <c r="C45" s="53">
        <v>42</v>
      </c>
      <c r="D45" s="47" t="s">
        <v>68</v>
      </c>
      <c r="E45" s="47" t="s">
        <v>170</v>
      </c>
      <c r="F45" s="155" t="s">
        <v>403</v>
      </c>
      <c r="G45" s="151"/>
      <c r="H45" s="151" t="s">
        <v>404</v>
      </c>
      <c r="I45" s="47" t="s">
        <v>236</v>
      </c>
      <c r="J45" s="47" t="s">
        <v>330</v>
      </c>
      <c r="K45" s="74">
        <v>28</v>
      </c>
      <c r="L45" s="18"/>
      <c r="M45" s="40">
        <f t="shared" si="0"/>
        <v>0</v>
      </c>
      <c r="N45" s="25" t="str">
        <f t="shared" si="1"/>
        <v>OK</v>
      </c>
      <c r="O45" s="84"/>
      <c r="P45" s="84"/>
      <c r="Q45" s="84"/>
      <c r="R45" s="84"/>
      <c r="S45" s="43"/>
      <c r="T45" s="43"/>
      <c r="U45" s="43"/>
      <c r="V45" s="43"/>
      <c r="W45" s="43"/>
      <c r="X45" s="43"/>
      <c r="Y45" s="43"/>
      <c r="Z45" s="43"/>
      <c r="AA45" s="43"/>
      <c r="AB45" s="43"/>
      <c r="AC45" s="43"/>
      <c r="AD45" s="43"/>
      <c r="AE45" s="43"/>
      <c r="AF45" s="43"/>
    </row>
    <row r="46" spans="1:32" ht="30.25" customHeight="1">
      <c r="A46" s="239"/>
      <c r="B46" s="226"/>
      <c r="C46" s="53">
        <v>43</v>
      </c>
      <c r="D46" s="47" t="s">
        <v>69</v>
      </c>
      <c r="E46" s="47" t="s">
        <v>171</v>
      </c>
      <c r="F46" s="155" t="s">
        <v>405</v>
      </c>
      <c r="G46" s="151"/>
      <c r="H46" s="151" t="s">
        <v>404</v>
      </c>
      <c r="I46" s="47" t="s">
        <v>236</v>
      </c>
      <c r="J46" s="47" t="s">
        <v>330</v>
      </c>
      <c r="K46" s="74">
        <v>28.14</v>
      </c>
      <c r="L46" s="18"/>
      <c r="M46" s="40">
        <f t="shared" si="0"/>
        <v>0</v>
      </c>
      <c r="N46" s="25" t="str">
        <f t="shared" si="1"/>
        <v>OK</v>
      </c>
      <c r="O46" s="84"/>
      <c r="P46" s="84"/>
      <c r="Q46" s="84"/>
      <c r="R46" s="84"/>
      <c r="S46" s="43"/>
      <c r="T46" s="43"/>
      <c r="U46" s="43"/>
      <c r="V46" s="43"/>
      <c r="W46" s="43"/>
      <c r="X46" s="43"/>
      <c r="Y46" s="43"/>
      <c r="Z46" s="43"/>
      <c r="AA46" s="43"/>
      <c r="AB46" s="43"/>
      <c r="AC46" s="43"/>
      <c r="AD46" s="43"/>
      <c r="AE46" s="43"/>
      <c r="AF46" s="43"/>
    </row>
    <row r="47" spans="1:32" ht="30.25" customHeight="1">
      <c r="A47" s="239"/>
      <c r="B47" s="226"/>
      <c r="C47" s="53">
        <v>44</v>
      </c>
      <c r="D47" s="63" t="s">
        <v>70</v>
      </c>
      <c r="E47" s="47" t="s">
        <v>172</v>
      </c>
      <c r="F47" s="155" t="s">
        <v>406</v>
      </c>
      <c r="G47" s="151" t="s">
        <v>407</v>
      </c>
      <c r="H47" s="151" t="s">
        <v>404</v>
      </c>
      <c r="I47" s="47" t="s">
        <v>236</v>
      </c>
      <c r="J47" s="47" t="s">
        <v>330</v>
      </c>
      <c r="K47" s="74">
        <v>19</v>
      </c>
      <c r="L47" s="18"/>
      <c r="M47" s="40">
        <f t="shared" si="0"/>
        <v>0</v>
      </c>
      <c r="N47" s="25" t="str">
        <f t="shared" si="1"/>
        <v>OK</v>
      </c>
      <c r="O47" s="84"/>
      <c r="P47" s="84"/>
      <c r="Q47" s="84"/>
      <c r="R47" s="84"/>
      <c r="S47" s="43"/>
      <c r="T47" s="43"/>
      <c r="U47" s="43"/>
      <c r="V47" s="43"/>
      <c r="W47" s="43"/>
      <c r="X47" s="43"/>
      <c r="Y47" s="43"/>
      <c r="Z47" s="43"/>
      <c r="AA47" s="43"/>
      <c r="AB47" s="43"/>
      <c r="AC47" s="43"/>
      <c r="AD47" s="43"/>
      <c r="AE47" s="43"/>
      <c r="AF47" s="43"/>
    </row>
    <row r="48" spans="1:32" ht="30.25" customHeight="1">
      <c r="A48" s="239"/>
      <c r="B48" s="227"/>
      <c r="C48" s="53">
        <v>45</v>
      </c>
      <c r="D48" s="63" t="s">
        <v>70</v>
      </c>
      <c r="E48" s="47" t="s">
        <v>173</v>
      </c>
      <c r="F48" s="155" t="s">
        <v>406</v>
      </c>
      <c r="G48" s="151" t="s">
        <v>408</v>
      </c>
      <c r="H48" s="151" t="s">
        <v>404</v>
      </c>
      <c r="I48" s="47" t="s">
        <v>236</v>
      </c>
      <c r="J48" s="47" t="s">
        <v>330</v>
      </c>
      <c r="K48" s="74">
        <v>19</v>
      </c>
      <c r="L48" s="18"/>
      <c r="M48" s="40">
        <f t="shared" si="0"/>
        <v>0</v>
      </c>
      <c r="N48" s="25" t="str">
        <f t="shared" si="1"/>
        <v>OK</v>
      </c>
      <c r="O48" s="84"/>
      <c r="P48" s="84"/>
      <c r="Q48" s="84"/>
      <c r="R48" s="84"/>
      <c r="S48" s="43"/>
      <c r="T48" s="43"/>
      <c r="U48" s="43"/>
      <c r="V48" s="43"/>
      <c r="W48" s="43"/>
      <c r="X48" s="43"/>
      <c r="Y48" s="43"/>
      <c r="Z48" s="43"/>
      <c r="AA48" s="43"/>
      <c r="AB48" s="43"/>
      <c r="AC48" s="43"/>
      <c r="AD48" s="43"/>
      <c r="AE48" s="43"/>
      <c r="AF48" s="43"/>
    </row>
    <row r="49" spans="1:32" ht="30.25" customHeight="1">
      <c r="A49" s="237">
        <v>13</v>
      </c>
      <c r="B49" s="223" t="s">
        <v>30</v>
      </c>
      <c r="C49" s="54">
        <v>46</v>
      </c>
      <c r="D49" s="46" t="s">
        <v>71</v>
      </c>
      <c r="E49" s="46" t="s">
        <v>174</v>
      </c>
      <c r="F49" s="143" t="s">
        <v>409</v>
      </c>
      <c r="G49" s="144"/>
      <c r="H49" s="144" t="s">
        <v>404</v>
      </c>
      <c r="I49" s="46" t="s">
        <v>236</v>
      </c>
      <c r="J49" s="46" t="s">
        <v>330</v>
      </c>
      <c r="K49" s="72">
        <v>15.41</v>
      </c>
      <c r="L49" s="18"/>
      <c r="M49" s="40">
        <f t="shared" si="0"/>
        <v>0</v>
      </c>
      <c r="N49" s="25" t="str">
        <f t="shared" si="1"/>
        <v>OK</v>
      </c>
      <c r="O49" s="84"/>
      <c r="P49" s="84"/>
      <c r="Q49" s="84"/>
      <c r="R49" s="84"/>
      <c r="S49" s="43"/>
      <c r="T49" s="43"/>
      <c r="U49" s="43"/>
      <c r="V49" s="43"/>
      <c r="W49" s="43"/>
      <c r="X49" s="43"/>
      <c r="Y49" s="43"/>
      <c r="Z49" s="43"/>
      <c r="AA49" s="43"/>
      <c r="AB49" s="43"/>
      <c r="AC49" s="43"/>
      <c r="AD49" s="43"/>
      <c r="AE49" s="43"/>
      <c r="AF49" s="43"/>
    </row>
    <row r="50" spans="1:32" ht="30.25" customHeight="1">
      <c r="A50" s="237"/>
      <c r="B50" s="228"/>
      <c r="C50" s="54">
        <v>47</v>
      </c>
      <c r="D50" s="46" t="s">
        <v>72</v>
      </c>
      <c r="E50" s="46" t="s">
        <v>175</v>
      </c>
      <c r="F50" s="143" t="s">
        <v>410</v>
      </c>
      <c r="G50" s="144" t="s">
        <v>407</v>
      </c>
      <c r="H50" s="144" t="s">
        <v>404</v>
      </c>
      <c r="I50" s="46" t="s">
        <v>236</v>
      </c>
      <c r="J50" s="46" t="s">
        <v>330</v>
      </c>
      <c r="K50" s="72">
        <v>15.41</v>
      </c>
      <c r="L50" s="18"/>
      <c r="M50" s="40">
        <f t="shared" si="0"/>
        <v>0</v>
      </c>
      <c r="N50" s="25" t="str">
        <f t="shared" si="1"/>
        <v>OK</v>
      </c>
      <c r="O50" s="84"/>
      <c r="P50" s="84"/>
      <c r="Q50" s="84"/>
      <c r="R50" s="84"/>
      <c r="S50" s="43"/>
      <c r="T50" s="43"/>
      <c r="U50" s="43"/>
      <c r="V50" s="43"/>
      <c r="W50" s="43"/>
      <c r="X50" s="43"/>
      <c r="Y50" s="43"/>
      <c r="Z50" s="43"/>
      <c r="AA50" s="43"/>
      <c r="AB50" s="43"/>
      <c r="AC50" s="43"/>
      <c r="AD50" s="43"/>
      <c r="AE50" s="43"/>
      <c r="AF50" s="43"/>
    </row>
    <row r="51" spans="1:32" ht="30.25" customHeight="1">
      <c r="A51" s="237"/>
      <c r="B51" s="228"/>
      <c r="C51" s="54">
        <v>48</v>
      </c>
      <c r="D51" s="46" t="s">
        <v>72</v>
      </c>
      <c r="E51" s="46" t="s">
        <v>175</v>
      </c>
      <c r="F51" s="143" t="s">
        <v>410</v>
      </c>
      <c r="G51" s="144" t="s">
        <v>408</v>
      </c>
      <c r="H51" s="144" t="s">
        <v>404</v>
      </c>
      <c r="I51" s="46" t="s">
        <v>236</v>
      </c>
      <c r="J51" s="46" t="s">
        <v>330</v>
      </c>
      <c r="K51" s="72">
        <v>15.41</v>
      </c>
      <c r="L51" s="18">
        <v>1</v>
      </c>
      <c r="M51" s="40">
        <f t="shared" si="0"/>
        <v>1</v>
      </c>
      <c r="N51" s="25" t="str">
        <f t="shared" si="1"/>
        <v>OK</v>
      </c>
      <c r="O51" s="84"/>
      <c r="P51" s="84"/>
      <c r="Q51" s="84"/>
      <c r="R51" s="84"/>
      <c r="S51" s="43"/>
      <c r="T51" s="43"/>
      <c r="U51" s="43"/>
      <c r="V51" s="43"/>
      <c r="W51" s="43"/>
      <c r="X51" s="43"/>
      <c r="Y51" s="43"/>
      <c r="Z51" s="43"/>
      <c r="AA51" s="43"/>
      <c r="AB51" s="43"/>
      <c r="AC51" s="43"/>
      <c r="AD51" s="43"/>
      <c r="AE51" s="43"/>
      <c r="AF51" s="43"/>
    </row>
    <row r="52" spans="1:32" ht="30.25" customHeight="1">
      <c r="A52" s="237"/>
      <c r="B52" s="224"/>
      <c r="C52" s="54">
        <v>49</v>
      </c>
      <c r="D52" s="46" t="s">
        <v>73</v>
      </c>
      <c r="E52" s="46" t="s">
        <v>176</v>
      </c>
      <c r="F52" s="143" t="s">
        <v>411</v>
      </c>
      <c r="G52" s="144" t="s">
        <v>407</v>
      </c>
      <c r="H52" s="144" t="s">
        <v>404</v>
      </c>
      <c r="I52" s="46" t="s">
        <v>237</v>
      </c>
      <c r="J52" s="46" t="s">
        <v>330</v>
      </c>
      <c r="K52" s="72">
        <v>1.29</v>
      </c>
      <c r="L52" s="18"/>
      <c r="M52" s="40">
        <f t="shared" si="0"/>
        <v>0</v>
      </c>
      <c r="N52" s="25" t="str">
        <f t="shared" si="1"/>
        <v>OK</v>
      </c>
      <c r="O52" s="84"/>
      <c r="P52" s="84"/>
      <c r="Q52" s="84"/>
      <c r="R52" s="84"/>
      <c r="S52" s="43"/>
      <c r="T52" s="43"/>
      <c r="U52" s="43"/>
      <c r="V52" s="43"/>
      <c r="W52" s="43"/>
      <c r="X52" s="43"/>
      <c r="Y52" s="43"/>
      <c r="Z52" s="43"/>
      <c r="AA52" s="43"/>
      <c r="AB52" s="43"/>
      <c r="AC52" s="43"/>
      <c r="AD52" s="43"/>
      <c r="AE52" s="43"/>
      <c r="AF52" s="43"/>
    </row>
    <row r="53" spans="1:32" ht="30.25" customHeight="1">
      <c r="A53" s="239">
        <v>14</v>
      </c>
      <c r="B53" s="225" t="s">
        <v>32</v>
      </c>
      <c r="C53" s="53">
        <v>50</v>
      </c>
      <c r="D53" s="35" t="s">
        <v>74</v>
      </c>
      <c r="E53" s="47" t="s">
        <v>177</v>
      </c>
      <c r="F53" s="155" t="s">
        <v>412</v>
      </c>
      <c r="G53" s="151"/>
      <c r="H53" s="151" t="s">
        <v>404</v>
      </c>
      <c r="I53" s="47" t="s">
        <v>237</v>
      </c>
      <c r="J53" s="47" t="s">
        <v>330</v>
      </c>
      <c r="K53" s="74">
        <v>2.91</v>
      </c>
      <c r="L53" s="18"/>
      <c r="M53" s="40">
        <f t="shared" si="0"/>
        <v>0</v>
      </c>
      <c r="N53" s="25" t="str">
        <f t="shared" si="1"/>
        <v>OK</v>
      </c>
      <c r="O53" s="84"/>
      <c r="P53" s="84"/>
      <c r="Q53" s="84"/>
      <c r="R53" s="84"/>
      <c r="S53" s="43"/>
      <c r="T53" s="43"/>
      <c r="U53" s="43"/>
      <c r="V53" s="43"/>
      <c r="W53" s="43"/>
      <c r="X53" s="43"/>
      <c r="Y53" s="43"/>
      <c r="Z53" s="43"/>
      <c r="AA53" s="43"/>
      <c r="AB53" s="43"/>
      <c r="AC53" s="43"/>
      <c r="AD53" s="43"/>
      <c r="AE53" s="43"/>
      <c r="AF53" s="43"/>
    </row>
    <row r="54" spans="1:32" ht="30.25" customHeight="1">
      <c r="A54" s="239"/>
      <c r="B54" s="227"/>
      <c r="C54" s="53">
        <v>51</v>
      </c>
      <c r="D54" s="35" t="s">
        <v>75</v>
      </c>
      <c r="E54" s="47" t="s">
        <v>177</v>
      </c>
      <c r="F54" s="155" t="s">
        <v>413</v>
      </c>
      <c r="G54" s="151"/>
      <c r="H54" s="151" t="s">
        <v>404</v>
      </c>
      <c r="I54" s="47" t="s">
        <v>237</v>
      </c>
      <c r="J54" s="47" t="s">
        <v>330</v>
      </c>
      <c r="K54" s="74">
        <v>5.83</v>
      </c>
      <c r="L54" s="18"/>
      <c r="M54" s="40">
        <f t="shared" si="0"/>
        <v>0</v>
      </c>
      <c r="N54" s="25" t="str">
        <f t="shared" si="1"/>
        <v>OK</v>
      </c>
      <c r="O54" s="84"/>
      <c r="P54" s="84"/>
      <c r="Q54" s="84"/>
      <c r="R54" s="84"/>
      <c r="S54" s="43"/>
      <c r="T54" s="43"/>
      <c r="U54" s="43"/>
      <c r="V54" s="43"/>
      <c r="W54" s="43"/>
      <c r="X54" s="43"/>
      <c r="Y54" s="43"/>
      <c r="Z54" s="43"/>
      <c r="AA54" s="43"/>
      <c r="AB54" s="43"/>
      <c r="AC54" s="43"/>
      <c r="AD54" s="43"/>
      <c r="AE54" s="43"/>
      <c r="AF54" s="43"/>
    </row>
    <row r="55" spans="1:32" ht="30.25" customHeight="1">
      <c r="A55" s="237">
        <v>15</v>
      </c>
      <c r="B55" s="223" t="s">
        <v>28</v>
      </c>
      <c r="C55" s="54">
        <v>52</v>
      </c>
      <c r="D55" s="61" t="s">
        <v>76</v>
      </c>
      <c r="E55" s="46" t="s">
        <v>178</v>
      </c>
      <c r="F55" s="143" t="s">
        <v>414</v>
      </c>
      <c r="G55" s="146"/>
      <c r="H55" s="144" t="s">
        <v>404</v>
      </c>
      <c r="I55" s="46" t="s">
        <v>237</v>
      </c>
      <c r="J55" s="46" t="s">
        <v>330</v>
      </c>
      <c r="K55" s="72">
        <v>47.83</v>
      </c>
      <c r="L55" s="18"/>
      <c r="M55" s="40">
        <f t="shared" si="0"/>
        <v>0</v>
      </c>
      <c r="N55" s="25" t="str">
        <f t="shared" si="1"/>
        <v>OK</v>
      </c>
      <c r="O55" s="84"/>
      <c r="P55" s="84"/>
      <c r="Q55" s="84"/>
      <c r="R55" s="84"/>
      <c r="S55" s="43"/>
      <c r="T55" s="43"/>
      <c r="U55" s="43"/>
      <c r="V55" s="43"/>
      <c r="W55" s="43"/>
      <c r="X55" s="43"/>
      <c r="Y55" s="43"/>
      <c r="Z55" s="43"/>
      <c r="AA55" s="43"/>
      <c r="AB55" s="43"/>
      <c r="AC55" s="43"/>
      <c r="AD55" s="43"/>
      <c r="AE55" s="43"/>
      <c r="AF55" s="43"/>
    </row>
    <row r="56" spans="1:32" ht="30.25" customHeight="1">
      <c r="A56" s="237"/>
      <c r="B56" s="228"/>
      <c r="C56" s="54">
        <v>53</v>
      </c>
      <c r="D56" s="61" t="s">
        <v>77</v>
      </c>
      <c r="E56" s="46" t="s">
        <v>179</v>
      </c>
      <c r="F56" s="143" t="s">
        <v>415</v>
      </c>
      <c r="G56" s="144"/>
      <c r="H56" s="144" t="s">
        <v>404</v>
      </c>
      <c r="I56" s="46" t="s">
        <v>237</v>
      </c>
      <c r="J56" s="46" t="s">
        <v>330</v>
      </c>
      <c r="K56" s="72">
        <v>15.94</v>
      </c>
      <c r="L56" s="18"/>
      <c r="M56" s="40">
        <f t="shared" si="0"/>
        <v>0</v>
      </c>
      <c r="N56" s="25" t="str">
        <f t="shared" si="1"/>
        <v>OK</v>
      </c>
      <c r="O56" s="84"/>
      <c r="P56" s="84"/>
      <c r="Q56" s="84"/>
      <c r="R56" s="84"/>
      <c r="S56" s="43"/>
      <c r="T56" s="43"/>
      <c r="U56" s="43"/>
      <c r="V56" s="43"/>
      <c r="W56" s="43"/>
      <c r="X56" s="43"/>
      <c r="Y56" s="43"/>
      <c r="Z56" s="43"/>
      <c r="AA56" s="43"/>
      <c r="AB56" s="43"/>
      <c r="AC56" s="43"/>
      <c r="AD56" s="43"/>
      <c r="AE56" s="43"/>
      <c r="AF56" s="43"/>
    </row>
    <row r="57" spans="1:32" ht="30.25" customHeight="1">
      <c r="A57" s="237"/>
      <c r="B57" s="228"/>
      <c r="C57" s="54">
        <v>54</v>
      </c>
      <c r="D57" s="61" t="s">
        <v>78</v>
      </c>
      <c r="E57" s="46" t="s">
        <v>180</v>
      </c>
      <c r="F57" s="143" t="s">
        <v>416</v>
      </c>
      <c r="G57" s="144"/>
      <c r="H57" s="144" t="s">
        <v>404</v>
      </c>
      <c r="I57" s="46" t="s">
        <v>237</v>
      </c>
      <c r="J57" s="46" t="s">
        <v>330</v>
      </c>
      <c r="K57" s="72">
        <v>25.51</v>
      </c>
      <c r="L57" s="18"/>
      <c r="M57" s="40">
        <f t="shared" si="0"/>
        <v>0</v>
      </c>
      <c r="N57" s="25" t="str">
        <f t="shared" si="1"/>
        <v>OK</v>
      </c>
      <c r="O57" s="84"/>
      <c r="P57" s="84"/>
      <c r="Q57" s="84"/>
      <c r="R57" s="84"/>
      <c r="S57" s="43"/>
      <c r="T57" s="43"/>
      <c r="U57" s="43"/>
      <c r="V57" s="43"/>
      <c r="W57" s="43"/>
      <c r="X57" s="43"/>
      <c r="Y57" s="43"/>
      <c r="Z57" s="43"/>
      <c r="AA57" s="43"/>
      <c r="AB57" s="43"/>
      <c r="AC57" s="43"/>
      <c r="AD57" s="43"/>
      <c r="AE57" s="43"/>
      <c r="AF57" s="43"/>
    </row>
    <row r="58" spans="1:32" ht="30.25" customHeight="1">
      <c r="A58" s="237"/>
      <c r="B58" s="224"/>
      <c r="C58" s="54">
        <v>55</v>
      </c>
      <c r="D58" s="61" t="s">
        <v>79</v>
      </c>
      <c r="E58" s="46" t="s">
        <v>181</v>
      </c>
      <c r="F58" s="145" t="s">
        <v>417</v>
      </c>
      <c r="G58" s="144"/>
      <c r="H58" s="144"/>
      <c r="I58" s="46"/>
      <c r="J58" s="46" t="s">
        <v>330</v>
      </c>
      <c r="K58" s="72">
        <v>44.64</v>
      </c>
      <c r="L58" s="18"/>
      <c r="M58" s="40">
        <f t="shared" si="0"/>
        <v>0</v>
      </c>
      <c r="N58" s="25" t="str">
        <f t="shared" si="1"/>
        <v>OK</v>
      </c>
      <c r="O58" s="84"/>
      <c r="P58" s="84"/>
      <c r="Q58" s="84"/>
      <c r="R58" s="84"/>
      <c r="S58" s="43"/>
      <c r="T58" s="43"/>
      <c r="U58" s="43"/>
      <c r="V58" s="43"/>
      <c r="W58" s="43"/>
      <c r="X58" s="43"/>
      <c r="Y58" s="43"/>
      <c r="Z58" s="43"/>
      <c r="AA58" s="43"/>
      <c r="AB58" s="43"/>
      <c r="AC58" s="43"/>
      <c r="AD58" s="43"/>
      <c r="AE58" s="43"/>
      <c r="AF58" s="43"/>
    </row>
    <row r="59" spans="1:32" ht="30.25" customHeight="1">
      <c r="A59" s="240">
        <v>16</v>
      </c>
      <c r="B59" s="225" t="s">
        <v>32</v>
      </c>
      <c r="C59" s="53">
        <v>56</v>
      </c>
      <c r="D59" s="35" t="s">
        <v>80</v>
      </c>
      <c r="E59" s="47" t="s">
        <v>177</v>
      </c>
      <c r="F59" s="155" t="s">
        <v>418</v>
      </c>
      <c r="G59" s="151"/>
      <c r="H59" s="151" t="s">
        <v>419</v>
      </c>
      <c r="I59" s="47" t="s">
        <v>237</v>
      </c>
      <c r="J59" s="47" t="s">
        <v>330</v>
      </c>
      <c r="K59" s="74">
        <v>3.4</v>
      </c>
      <c r="L59" s="18"/>
      <c r="M59" s="40">
        <f t="shared" si="0"/>
        <v>0</v>
      </c>
      <c r="N59" s="25" t="str">
        <f t="shared" si="1"/>
        <v>OK</v>
      </c>
      <c r="O59" s="84"/>
      <c r="P59" s="84"/>
      <c r="Q59" s="84"/>
      <c r="R59" s="84"/>
      <c r="S59" s="43"/>
      <c r="T59" s="43"/>
      <c r="U59" s="43"/>
      <c r="V59" s="43"/>
      <c r="W59" s="43"/>
      <c r="X59" s="43"/>
      <c r="Y59" s="43"/>
      <c r="Z59" s="43"/>
      <c r="AA59" s="43"/>
      <c r="AB59" s="43"/>
      <c r="AC59" s="43"/>
      <c r="AD59" s="43"/>
      <c r="AE59" s="43"/>
      <c r="AF59" s="43"/>
    </row>
    <row r="60" spans="1:32" ht="30.25" customHeight="1">
      <c r="A60" s="241"/>
      <c r="B60" s="226"/>
      <c r="C60" s="53">
        <v>57</v>
      </c>
      <c r="D60" s="35" t="s">
        <v>81</v>
      </c>
      <c r="E60" s="47" t="s">
        <v>177</v>
      </c>
      <c r="F60" s="157" t="s">
        <v>420</v>
      </c>
      <c r="G60" s="150"/>
      <c r="H60" s="151" t="s">
        <v>419</v>
      </c>
      <c r="I60" s="47" t="s">
        <v>237</v>
      </c>
      <c r="J60" s="47" t="s">
        <v>330</v>
      </c>
      <c r="K60" s="74">
        <v>34.049999999999997</v>
      </c>
      <c r="L60" s="18"/>
      <c r="M60" s="40">
        <f t="shared" si="0"/>
        <v>0</v>
      </c>
      <c r="N60" s="25" t="str">
        <f t="shared" si="1"/>
        <v>OK</v>
      </c>
      <c r="O60" s="84"/>
      <c r="P60" s="84"/>
      <c r="Q60" s="84"/>
      <c r="R60" s="84"/>
      <c r="S60" s="43"/>
      <c r="T60" s="43"/>
      <c r="U60" s="43"/>
      <c r="V60" s="43"/>
      <c r="W60" s="43"/>
      <c r="X60" s="43"/>
      <c r="Y60" s="43"/>
      <c r="Z60" s="43"/>
      <c r="AA60" s="43"/>
      <c r="AB60" s="43"/>
      <c r="AC60" s="43"/>
      <c r="AD60" s="43"/>
      <c r="AE60" s="43"/>
      <c r="AF60" s="43"/>
    </row>
    <row r="61" spans="1:32" ht="30.25" customHeight="1">
      <c r="A61" s="242"/>
      <c r="B61" s="227"/>
      <c r="C61" s="53">
        <v>58</v>
      </c>
      <c r="D61" s="35" t="s">
        <v>82</v>
      </c>
      <c r="E61" s="35" t="s">
        <v>177</v>
      </c>
      <c r="F61" s="155" t="s">
        <v>421</v>
      </c>
      <c r="G61" s="150"/>
      <c r="H61" s="151" t="s">
        <v>419</v>
      </c>
      <c r="I61" s="47" t="s">
        <v>238</v>
      </c>
      <c r="J61" s="47" t="s">
        <v>330</v>
      </c>
      <c r="K61" s="74">
        <v>51.07</v>
      </c>
      <c r="L61" s="18"/>
      <c r="M61" s="40">
        <f t="shared" si="0"/>
        <v>0</v>
      </c>
      <c r="N61" s="25" t="str">
        <f t="shared" si="1"/>
        <v>OK</v>
      </c>
      <c r="O61" s="84"/>
      <c r="P61" s="84"/>
      <c r="Q61" s="84"/>
      <c r="R61" s="84"/>
      <c r="S61" s="43"/>
      <c r="T61" s="43"/>
      <c r="U61" s="43"/>
      <c r="V61" s="43"/>
      <c r="W61" s="43"/>
      <c r="X61" s="43"/>
      <c r="Y61" s="43"/>
      <c r="Z61" s="43"/>
      <c r="AA61" s="43"/>
      <c r="AB61" s="43"/>
      <c r="AC61" s="43"/>
      <c r="AD61" s="43"/>
      <c r="AE61" s="43"/>
      <c r="AF61" s="43"/>
    </row>
    <row r="62" spans="1:32" ht="30.25" hidden="1" customHeight="1">
      <c r="A62" s="238">
        <v>17</v>
      </c>
      <c r="B62" s="229" t="s">
        <v>27</v>
      </c>
      <c r="C62" s="51">
        <v>59</v>
      </c>
      <c r="D62" s="62" t="s">
        <v>83</v>
      </c>
      <c r="E62" s="18" t="s">
        <v>182</v>
      </c>
      <c r="F62" s="157" t="s">
        <v>422</v>
      </c>
      <c r="G62" s="150" t="s">
        <v>423</v>
      </c>
      <c r="H62" s="151" t="s">
        <v>419</v>
      </c>
      <c r="I62" s="18" t="s">
        <v>237</v>
      </c>
      <c r="J62" s="18" t="s">
        <v>330</v>
      </c>
      <c r="K62" s="73"/>
      <c r="L62" s="18"/>
      <c r="M62" s="40">
        <f t="shared" si="0"/>
        <v>0</v>
      </c>
      <c r="N62" s="25" t="str">
        <f t="shared" si="1"/>
        <v>OK</v>
      </c>
      <c r="O62" s="84"/>
      <c r="P62" s="84"/>
      <c r="Q62" s="84"/>
      <c r="R62" s="84"/>
      <c r="S62" s="43"/>
      <c r="T62" s="43"/>
      <c r="U62" s="43"/>
      <c r="V62" s="43"/>
      <c r="W62" s="43"/>
      <c r="X62" s="43"/>
      <c r="Y62" s="43"/>
      <c r="Z62" s="43"/>
      <c r="AA62" s="43"/>
      <c r="AB62" s="43"/>
      <c r="AC62" s="43"/>
      <c r="AD62" s="43"/>
      <c r="AE62" s="43"/>
      <c r="AF62" s="43"/>
    </row>
    <row r="63" spans="1:32" ht="30.25" hidden="1" customHeight="1">
      <c r="A63" s="238"/>
      <c r="B63" s="236"/>
      <c r="C63" s="51">
        <v>60</v>
      </c>
      <c r="D63" s="62" t="s">
        <v>83</v>
      </c>
      <c r="E63" s="18" t="s">
        <v>183</v>
      </c>
      <c r="F63" s="157" t="s">
        <v>422</v>
      </c>
      <c r="G63" s="150" t="s">
        <v>424</v>
      </c>
      <c r="H63" s="151" t="s">
        <v>419</v>
      </c>
      <c r="I63" s="18" t="s">
        <v>237</v>
      </c>
      <c r="J63" s="18" t="s">
        <v>330</v>
      </c>
      <c r="K63" s="73"/>
      <c r="L63" s="18"/>
      <c r="M63" s="40">
        <f t="shared" si="0"/>
        <v>0</v>
      </c>
      <c r="N63" s="25" t="str">
        <f t="shared" si="1"/>
        <v>OK</v>
      </c>
      <c r="O63" s="84"/>
      <c r="P63" s="84"/>
      <c r="Q63" s="84"/>
      <c r="R63" s="84"/>
      <c r="S63" s="43"/>
      <c r="T63" s="43"/>
      <c r="U63" s="43"/>
      <c r="V63" s="43"/>
      <c r="W63" s="43"/>
      <c r="X63" s="43"/>
      <c r="Y63" s="43"/>
      <c r="Z63" s="43"/>
      <c r="AA63" s="43"/>
      <c r="AB63" s="43"/>
      <c r="AC63" s="43"/>
      <c r="AD63" s="43"/>
      <c r="AE63" s="43"/>
      <c r="AF63" s="43"/>
    </row>
    <row r="64" spans="1:32" ht="30.25" hidden="1" customHeight="1">
      <c r="A64" s="238"/>
      <c r="B64" s="230"/>
      <c r="C64" s="51">
        <v>61</v>
      </c>
      <c r="D64" s="62" t="s">
        <v>83</v>
      </c>
      <c r="E64" s="18" t="s">
        <v>184</v>
      </c>
      <c r="F64" s="157" t="s">
        <v>422</v>
      </c>
      <c r="G64" s="150" t="s">
        <v>425</v>
      </c>
      <c r="H64" s="151" t="s">
        <v>419</v>
      </c>
      <c r="I64" s="18" t="s">
        <v>237</v>
      </c>
      <c r="J64" s="18" t="s">
        <v>330</v>
      </c>
      <c r="K64" s="73"/>
      <c r="L64" s="18"/>
      <c r="M64" s="40">
        <f t="shared" si="0"/>
        <v>0</v>
      </c>
      <c r="N64" s="25" t="str">
        <f t="shared" si="1"/>
        <v>OK</v>
      </c>
      <c r="O64" s="84"/>
      <c r="P64" s="84"/>
      <c r="Q64" s="84"/>
      <c r="R64" s="84"/>
      <c r="S64" s="43"/>
      <c r="T64" s="43"/>
      <c r="U64" s="43"/>
      <c r="V64" s="43"/>
      <c r="W64" s="43"/>
      <c r="X64" s="43"/>
      <c r="Y64" s="43"/>
      <c r="Z64" s="43"/>
      <c r="AA64" s="43"/>
      <c r="AB64" s="43"/>
      <c r="AC64" s="43"/>
      <c r="AD64" s="43"/>
      <c r="AE64" s="43"/>
      <c r="AF64" s="43"/>
    </row>
    <row r="65" spans="1:32" ht="30.25" customHeight="1">
      <c r="A65" s="50">
        <v>18</v>
      </c>
      <c r="B65" s="59" t="s">
        <v>26</v>
      </c>
      <c r="C65" s="53">
        <v>62</v>
      </c>
      <c r="D65" s="35" t="s">
        <v>84</v>
      </c>
      <c r="E65" s="47" t="s">
        <v>185</v>
      </c>
      <c r="F65" s="157" t="s">
        <v>426</v>
      </c>
      <c r="G65" s="151"/>
      <c r="H65" s="151" t="s">
        <v>427</v>
      </c>
      <c r="I65" s="47" t="s">
        <v>239</v>
      </c>
      <c r="J65" s="47" t="s">
        <v>330</v>
      </c>
      <c r="K65" s="74">
        <v>35.130000000000003</v>
      </c>
      <c r="L65" s="18"/>
      <c r="M65" s="40">
        <f t="shared" si="0"/>
        <v>0</v>
      </c>
      <c r="N65" s="25" t="str">
        <f t="shared" si="1"/>
        <v>OK</v>
      </c>
      <c r="O65" s="84"/>
      <c r="P65" s="84"/>
      <c r="Q65" s="84"/>
      <c r="R65" s="84"/>
      <c r="S65" s="43"/>
      <c r="T65" s="43"/>
      <c r="U65" s="43"/>
      <c r="V65" s="43"/>
      <c r="W65" s="43"/>
      <c r="X65" s="43"/>
      <c r="Y65" s="43"/>
      <c r="Z65" s="43"/>
      <c r="AA65" s="43"/>
      <c r="AB65" s="43"/>
      <c r="AC65" s="43"/>
      <c r="AD65" s="43"/>
      <c r="AE65" s="43"/>
      <c r="AF65" s="43"/>
    </row>
    <row r="66" spans="1:32" ht="30.25" customHeight="1">
      <c r="A66" s="237">
        <v>19</v>
      </c>
      <c r="B66" s="223" t="s">
        <v>32</v>
      </c>
      <c r="C66" s="54">
        <v>63</v>
      </c>
      <c r="D66" s="61" t="s">
        <v>85</v>
      </c>
      <c r="E66" s="46" t="s">
        <v>186</v>
      </c>
      <c r="F66" s="143" t="s">
        <v>428</v>
      </c>
      <c r="G66" s="146"/>
      <c r="H66" s="144" t="s">
        <v>429</v>
      </c>
      <c r="I66" s="46" t="s">
        <v>5</v>
      </c>
      <c r="J66" s="46" t="s">
        <v>330</v>
      </c>
      <c r="K66" s="72">
        <v>11.28</v>
      </c>
      <c r="L66" s="18"/>
      <c r="M66" s="40">
        <f t="shared" si="0"/>
        <v>0</v>
      </c>
      <c r="N66" s="25" t="str">
        <f t="shared" si="1"/>
        <v>OK</v>
      </c>
      <c r="O66" s="84"/>
      <c r="P66" s="84"/>
      <c r="Q66" s="84"/>
      <c r="R66" s="84"/>
      <c r="S66" s="43"/>
      <c r="T66" s="43"/>
      <c r="U66" s="43"/>
      <c r="V66" s="43"/>
      <c r="W66" s="43"/>
      <c r="X66" s="43"/>
      <c r="Y66" s="43"/>
      <c r="Z66" s="43"/>
      <c r="AA66" s="43"/>
      <c r="AB66" s="43"/>
      <c r="AC66" s="43"/>
      <c r="AD66" s="43"/>
      <c r="AE66" s="43"/>
      <c r="AF66" s="43"/>
    </row>
    <row r="67" spans="1:32" ht="30.25" customHeight="1">
      <c r="A67" s="237"/>
      <c r="B67" s="228"/>
      <c r="C67" s="54">
        <v>64</v>
      </c>
      <c r="D67" s="61" t="s">
        <v>86</v>
      </c>
      <c r="E67" s="46" t="s">
        <v>186</v>
      </c>
      <c r="F67" s="143" t="s">
        <v>430</v>
      </c>
      <c r="G67" s="146"/>
      <c r="H67" s="144" t="s">
        <v>429</v>
      </c>
      <c r="I67" s="46" t="s">
        <v>5</v>
      </c>
      <c r="J67" s="46" t="s">
        <v>330</v>
      </c>
      <c r="K67" s="72">
        <v>11.28</v>
      </c>
      <c r="L67" s="18"/>
      <c r="M67" s="40">
        <f t="shared" si="0"/>
        <v>0</v>
      </c>
      <c r="N67" s="25" t="str">
        <f t="shared" si="1"/>
        <v>OK</v>
      </c>
      <c r="O67" s="84"/>
      <c r="P67" s="84"/>
      <c r="Q67" s="84"/>
      <c r="R67" s="84"/>
      <c r="S67" s="43"/>
      <c r="T67" s="43"/>
      <c r="U67" s="43"/>
      <c r="V67" s="43"/>
      <c r="W67" s="43"/>
      <c r="X67" s="43"/>
      <c r="Y67" s="43"/>
      <c r="Z67" s="43"/>
      <c r="AA67" s="43"/>
      <c r="AB67" s="43"/>
      <c r="AC67" s="43"/>
      <c r="AD67" s="43"/>
      <c r="AE67" s="43"/>
      <c r="AF67" s="43"/>
    </row>
    <row r="68" spans="1:32" ht="30.25" customHeight="1">
      <c r="A68" s="237"/>
      <c r="B68" s="228"/>
      <c r="C68" s="54">
        <v>65</v>
      </c>
      <c r="D68" s="61" t="s">
        <v>87</v>
      </c>
      <c r="E68" s="46" t="s">
        <v>186</v>
      </c>
      <c r="F68" s="143" t="s">
        <v>431</v>
      </c>
      <c r="G68" s="146" t="s">
        <v>432</v>
      </c>
      <c r="H68" s="144" t="s">
        <v>433</v>
      </c>
      <c r="I68" s="46" t="s">
        <v>5</v>
      </c>
      <c r="J68" s="46" t="s">
        <v>330</v>
      </c>
      <c r="K68" s="72">
        <v>28.22</v>
      </c>
      <c r="L68" s="18"/>
      <c r="M68" s="40">
        <f t="shared" si="0"/>
        <v>0</v>
      </c>
      <c r="N68" s="25" t="str">
        <f t="shared" si="1"/>
        <v>OK</v>
      </c>
      <c r="O68" s="84"/>
      <c r="P68" s="84"/>
      <c r="Q68" s="84"/>
      <c r="R68" s="84"/>
      <c r="S68" s="43"/>
      <c r="T68" s="43"/>
      <c r="U68" s="43"/>
      <c r="V68" s="43"/>
      <c r="W68" s="43"/>
      <c r="X68" s="43"/>
      <c r="Y68" s="43"/>
      <c r="Z68" s="43"/>
      <c r="AA68" s="43"/>
      <c r="AB68" s="43"/>
      <c r="AC68" s="43"/>
      <c r="AD68" s="43"/>
      <c r="AE68" s="43"/>
      <c r="AF68" s="43"/>
    </row>
    <row r="69" spans="1:32" ht="30.25" customHeight="1">
      <c r="A69" s="237"/>
      <c r="B69" s="228"/>
      <c r="C69" s="54">
        <v>66</v>
      </c>
      <c r="D69" s="61" t="s">
        <v>87</v>
      </c>
      <c r="E69" s="46" t="s">
        <v>186</v>
      </c>
      <c r="F69" s="143" t="s">
        <v>431</v>
      </c>
      <c r="G69" s="146" t="s">
        <v>434</v>
      </c>
      <c r="H69" s="144" t="s">
        <v>433</v>
      </c>
      <c r="I69" s="46" t="s">
        <v>5</v>
      </c>
      <c r="J69" s="46" t="s">
        <v>330</v>
      </c>
      <c r="K69" s="72">
        <v>28.22</v>
      </c>
      <c r="L69" s="18"/>
      <c r="M69" s="40">
        <f t="shared" ref="M69:M131" si="2">L69-(SUM(O69:AF69))</f>
        <v>0</v>
      </c>
      <c r="N69" s="25" t="str">
        <f t="shared" ref="N69:N132" si="3">IF(M69&lt;0,"ATENÇÃO","OK")</f>
        <v>OK</v>
      </c>
      <c r="O69" s="84"/>
      <c r="P69" s="84"/>
      <c r="Q69" s="84"/>
      <c r="R69" s="84"/>
      <c r="S69" s="43"/>
      <c r="T69" s="43"/>
      <c r="U69" s="43"/>
      <c r="V69" s="43"/>
      <c r="W69" s="43"/>
      <c r="X69" s="43"/>
      <c r="Y69" s="43"/>
      <c r="Z69" s="43"/>
      <c r="AA69" s="43"/>
      <c r="AB69" s="43"/>
      <c r="AC69" s="43"/>
      <c r="AD69" s="43"/>
      <c r="AE69" s="43"/>
      <c r="AF69" s="43"/>
    </row>
    <row r="70" spans="1:32" ht="30.25" customHeight="1">
      <c r="A70" s="237"/>
      <c r="B70" s="224"/>
      <c r="C70" s="54">
        <v>67</v>
      </c>
      <c r="D70" s="61" t="s">
        <v>88</v>
      </c>
      <c r="E70" s="46" t="s">
        <v>186</v>
      </c>
      <c r="F70" s="143" t="s">
        <v>435</v>
      </c>
      <c r="G70" s="146"/>
      <c r="H70" s="144" t="s">
        <v>436</v>
      </c>
      <c r="I70" s="46" t="s">
        <v>5</v>
      </c>
      <c r="J70" s="46" t="s">
        <v>330</v>
      </c>
      <c r="K70" s="72">
        <v>14.11</v>
      </c>
      <c r="L70" s="18"/>
      <c r="M70" s="40">
        <f t="shared" si="2"/>
        <v>0</v>
      </c>
      <c r="N70" s="25" t="str">
        <f t="shared" si="3"/>
        <v>OK</v>
      </c>
      <c r="O70" s="84"/>
      <c r="P70" s="84"/>
      <c r="Q70" s="84"/>
      <c r="R70" s="84"/>
      <c r="S70" s="43"/>
      <c r="T70" s="43"/>
      <c r="U70" s="43"/>
      <c r="V70" s="43"/>
      <c r="W70" s="43"/>
      <c r="X70" s="43"/>
      <c r="Y70" s="43"/>
      <c r="Z70" s="43"/>
      <c r="AA70" s="43"/>
      <c r="AB70" s="43"/>
      <c r="AC70" s="43"/>
      <c r="AD70" s="43"/>
      <c r="AE70" s="43"/>
      <c r="AF70" s="43"/>
    </row>
    <row r="71" spans="1:32" ht="30.25" customHeight="1">
      <c r="A71" s="239">
        <v>20</v>
      </c>
      <c r="B71" s="225" t="s">
        <v>33</v>
      </c>
      <c r="C71" s="53">
        <v>68</v>
      </c>
      <c r="D71" s="35" t="s">
        <v>89</v>
      </c>
      <c r="E71" s="47" t="s">
        <v>187</v>
      </c>
      <c r="F71" s="157" t="s">
        <v>437</v>
      </c>
      <c r="G71" s="151"/>
      <c r="H71" s="151" t="s">
        <v>438</v>
      </c>
      <c r="I71" s="47" t="s">
        <v>237</v>
      </c>
      <c r="J71" s="47" t="s">
        <v>330</v>
      </c>
      <c r="K71" s="74">
        <v>61.77</v>
      </c>
      <c r="L71" s="18"/>
      <c r="M71" s="40">
        <f t="shared" si="2"/>
        <v>0</v>
      </c>
      <c r="N71" s="25" t="str">
        <f t="shared" si="3"/>
        <v>OK</v>
      </c>
      <c r="O71" s="84"/>
      <c r="P71" s="84"/>
      <c r="Q71" s="84"/>
      <c r="R71" s="84"/>
      <c r="S71" s="43"/>
      <c r="T71" s="43"/>
      <c r="U71" s="43"/>
      <c r="V71" s="43"/>
      <c r="W71" s="43"/>
      <c r="X71" s="43"/>
      <c r="Y71" s="43"/>
      <c r="Z71" s="43"/>
      <c r="AA71" s="43"/>
      <c r="AB71" s="43"/>
      <c r="AC71" s="43"/>
      <c r="AD71" s="43"/>
      <c r="AE71" s="43"/>
      <c r="AF71" s="43"/>
    </row>
    <row r="72" spans="1:32" ht="30.25" customHeight="1">
      <c r="A72" s="239"/>
      <c r="B72" s="226"/>
      <c r="C72" s="53">
        <v>69</v>
      </c>
      <c r="D72" s="35" t="s">
        <v>90</v>
      </c>
      <c r="E72" s="47" t="s">
        <v>188</v>
      </c>
      <c r="F72" s="155" t="s">
        <v>439</v>
      </c>
      <c r="G72" s="151"/>
      <c r="H72" s="151" t="s">
        <v>438</v>
      </c>
      <c r="I72" s="47" t="s">
        <v>237</v>
      </c>
      <c r="J72" s="47" t="s">
        <v>330</v>
      </c>
      <c r="K72" s="74">
        <v>42.55</v>
      </c>
      <c r="L72" s="18"/>
      <c r="M72" s="40">
        <f t="shared" si="2"/>
        <v>0</v>
      </c>
      <c r="N72" s="25" t="str">
        <f t="shared" si="3"/>
        <v>OK</v>
      </c>
      <c r="O72" s="84"/>
      <c r="P72" s="84"/>
      <c r="Q72" s="84"/>
      <c r="R72" s="84"/>
      <c r="S72" s="43"/>
      <c r="T72" s="43"/>
      <c r="U72" s="43"/>
      <c r="V72" s="43"/>
      <c r="W72" s="43"/>
      <c r="X72" s="43"/>
      <c r="Y72" s="43"/>
      <c r="Z72" s="43"/>
      <c r="AA72" s="43"/>
      <c r="AB72" s="43"/>
      <c r="AC72" s="43"/>
      <c r="AD72" s="43"/>
      <c r="AE72" s="43"/>
      <c r="AF72" s="43"/>
    </row>
    <row r="73" spans="1:32" ht="30.25" customHeight="1">
      <c r="A73" s="239"/>
      <c r="B73" s="226"/>
      <c r="C73" s="53">
        <v>70</v>
      </c>
      <c r="D73" s="35" t="s">
        <v>91</v>
      </c>
      <c r="E73" s="47" t="s">
        <v>189</v>
      </c>
      <c r="F73" s="155" t="s">
        <v>440</v>
      </c>
      <c r="G73" s="151"/>
      <c r="H73" s="151" t="s">
        <v>441</v>
      </c>
      <c r="I73" s="47" t="s">
        <v>237</v>
      </c>
      <c r="J73" s="47" t="s">
        <v>330</v>
      </c>
      <c r="K73" s="74">
        <v>69.38</v>
      </c>
      <c r="L73" s="18">
        <f>1+2</f>
        <v>3</v>
      </c>
      <c r="M73" s="40">
        <f t="shared" si="2"/>
        <v>2</v>
      </c>
      <c r="N73" s="25" t="str">
        <f t="shared" si="3"/>
        <v>OK</v>
      </c>
      <c r="O73" s="84"/>
      <c r="P73" s="84">
        <v>1</v>
      </c>
      <c r="Q73" s="84"/>
      <c r="R73" s="84"/>
      <c r="S73" s="43"/>
      <c r="T73" s="43"/>
      <c r="U73" s="43"/>
      <c r="V73" s="43"/>
      <c r="W73" s="43"/>
      <c r="X73" s="43"/>
      <c r="Y73" s="43"/>
      <c r="Z73" s="43"/>
      <c r="AA73" s="43"/>
      <c r="AB73" s="43"/>
      <c r="AC73" s="43"/>
      <c r="AD73" s="43"/>
      <c r="AE73" s="43"/>
      <c r="AF73" s="43"/>
    </row>
    <row r="74" spans="1:32" ht="30.25" customHeight="1">
      <c r="A74" s="239"/>
      <c r="B74" s="227"/>
      <c r="C74" s="53">
        <v>71</v>
      </c>
      <c r="D74" s="35" t="s">
        <v>92</v>
      </c>
      <c r="E74" s="47" t="s">
        <v>190</v>
      </c>
      <c r="F74" s="155" t="s">
        <v>442</v>
      </c>
      <c r="G74" s="151"/>
      <c r="H74" s="151" t="s">
        <v>441</v>
      </c>
      <c r="I74" s="47" t="s">
        <v>237</v>
      </c>
      <c r="J74" s="47" t="s">
        <v>330</v>
      </c>
      <c r="K74" s="74">
        <v>61.85</v>
      </c>
      <c r="L74" s="18"/>
      <c r="M74" s="40">
        <f t="shared" si="2"/>
        <v>0</v>
      </c>
      <c r="N74" s="25" t="str">
        <f t="shared" si="3"/>
        <v>OK</v>
      </c>
      <c r="O74" s="84"/>
      <c r="P74" s="84"/>
      <c r="Q74" s="84"/>
      <c r="R74" s="84"/>
      <c r="S74" s="43"/>
      <c r="T74" s="43"/>
      <c r="U74" s="43"/>
      <c r="V74" s="43"/>
      <c r="W74" s="43"/>
      <c r="X74" s="43"/>
      <c r="Y74" s="43"/>
      <c r="Z74" s="43"/>
      <c r="AA74" s="43"/>
      <c r="AB74" s="43"/>
      <c r="AC74" s="43"/>
      <c r="AD74" s="43"/>
      <c r="AE74" s="43"/>
      <c r="AF74" s="43"/>
    </row>
    <row r="75" spans="1:32" ht="30.25" hidden="1" customHeight="1">
      <c r="A75" s="51">
        <v>21</v>
      </c>
      <c r="B75" s="55" t="s">
        <v>27</v>
      </c>
      <c r="C75" s="51">
        <v>72</v>
      </c>
      <c r="D75" s="64" t="s">
        <v>93</v>
      </c>
      <c r="E75" s="18" t="s">
        <v>191</v>
      </c>
      <c r="F75" s="158" t="s">
        <v>443</v>
      </c>
      <c r="G75" s="159"/>
      <c r="H75" s="151" t="s">
        <v>444</v>
      </c>
      <c r="I75" s="18" t="s">
        <v>240</v>
      </c>
      <c r="J75" s="18" t="s">
        <v>330</v>
      </c>
      <c r="K75" s="73">
        <v>34</v>
      </c>
      <c r="L75" s="18"/>
      <c r="M75" s="40">
        <f t="shared" si="2"/>
        <v>0</v>
      </c>
      <c r="N75" s="25" t="str">
        <f t="shared" si="3"/>
        <v>OK</v>
      </c>
      <c r="O75" s="84"/>
      <c r="P75" s="84"/>
      <c r="Q75" s="84"/>
      <c r="R75" s="84"/>
      <c r="S75" s="43"/>
      <c r="T75" s="43"/>
      <c r="U75" s="43"/>
      <c r="V75" s="43"/>
      <c r="W75" s="43"/>
      <c r="X75" s="43"/>
      <c r="Y75" s="43"/>
      <c r="Z75" s="43"/>
      <c r="AA75" s="43"/>
      <c r="AB75" s="43"/>
      <c r="AC75" s="43"/>
      <c r="AD75" s="43"/>
      <c r="AE75" s="43"/>
      <c r="AF75" s="43"/>
    </row>
    <row r="76" spans="1:32" ht="30.25" customHeight="1">
      <c r="A76" s="239">
        <v>22</v>
      </c>
      <c r="B76" s="225" t="s">
        <v>33</v>
      </c>
      <c r="C76" s="53">
        <v>73</v>
      </c>
      <c r="D76" s="35" t="s">
        <v>94</v>
      </c>
      <c r="E76" s="47" t="s">
        <v>192</v>
      </c>
      <c r="F76" s="155" t="s">
        <v>445</v>
      </c>
      <c r="G76" s="150"/>
      <c r="H76" s="151" t="s">
        <v>344</v>
      </c>
      <c r="I76" s="47" t="s">
        <v>237</v>
      </c>
      <c r="J76" s="47" t="s">
        <v>330</v>
      </c>
      <c r="K76" s="74">
        <v>29.45</v>
      </c>
      <c r="L76" s="18"/>
      <c r="M76" s="40">
        <f t="shared" si="2"/>
        <v>0</v>
      </c>
      <c r="N76" s="25" t="str">
        <f t="shared" si="3"/>
        <v>OK</v>
      </c>
      <c r="O76" s="84"/>
      <c r="P76" s="84"/>
      <c r="Q76" s="84"/>
      <c r="R76" s="84"/>
      <c r="S76" s="43"/>
      <c r="T76" s="43"/>
      <c r="U76" s="43"/>
      <c r="V76" s="43"/>
      <c r="W76" s="43"/>
      <c r="X76" s="43"/>
      <c r="Y76" s="43"/>
      <c r="Z76" s="43"/>
      <c r="AA76" s="43"/>
      <c r="AB76" s="43"/>
      <c r="AC76" s="43"/>
      <c r="AD76" s="43"/>
      <c r="AE76" s="43"/>
      <c r="AF76" s="43"/>
    </row>
    <row r="77" spans="1:32" ht="30.25" customHeight="1">
      <c r="A77" s="239"/>
      <c r="B77" s="226"/>
      <c r="C77" s="53">
        <v>74</v>
      </c>
      <c r="D77" s="35" t="s">
        <v>95</v>
      </c>
      <c r="E77" s="47" t="s">
        <v>193</v>
      </c>
      <c r="F77" s="155" t="s">
        <v>446</v>
      </c>
      <c r="G77" s="150"/>
      <c r="H77" s="151" t="s">
        <v>344</v>
      </c>
      <c r="I77" s="47" t="s">
        <v>237</v>
      </c>
      <c r="J77" s="47" t="s">
        <v>330</v>
      </c>
      <c r="K77" s="74">
        <v>27.95</v>
      </c>
      <c r="L77" s="18"/>
      <c r="M77" s="40">
        <f t="shared" si="2"/>
        <v>0</v>
      </c>
      <c r="N77" s="25" t="str">
        <f t="shared" si="3"/>
        <v>OK</v>
      </c>
      <c r="O77" s="84"/>
      <c r="P77" s="84"/>
      <c r="Q77" s="84"/>
      <c r="R77" s="84"/>
      <c r="S77" s="43"/>
      <c r="T77" s="43"/>
      <c r="U77" s="43"/>
      <c r="V77" s="43"/>
      <c r="W77" s="43"/>
      <c r="X77" s="43"/>
      <c r="Y77" s="43"/>
      <c r="Z77" s="43"/>
      <c r="AA77" s="43"/>
      <c r="AB77" s="43"/>
      <c r="AC77" s="43"/>
      <c r="AD77" s="43"/>
      <c r="AE77" s="43"/>
      <c r="AF77" s="43"/>
    </row>
    <row r="78" spans="1:32" ht="30.25" customHeight="1">
      <c r="A78" s="239"/>
      <c r="B78" s="226"/>
      <c r="C78" s="53">
        <v>75</v>
      </c>
      <c r="D78" s="35" t="s">
        <v>96</v>
      </c>
      <c r="E78" s="47" t="s">
        <v>194</v>
      </c>
      <c r="F78" s="155" t="s">
        <v>447</v>
      </c>
      <c r="G78" s="151"/>
      <c r="H78" s="151" t="s">
        <v>344</v>
      </c>
      <c r="I78" s="47" t="s">
        <v>17</v>
      </c>
      <c r="J78" s="47" t="s">
        <v>330</v>
      </c>
      <c r="K78" s="74">
        <v>41.45</v>
      </c>
      <c r="L78" s="18"/>
      <c r="M78" s="40">
        <f t="shared" si="2"/>
        <v>0</v>
      </c>
      <c r="N78" s="25" t="str">
        <f t="shared" si="3"/>
        <v>OK</v>
      </c>
      <c r="O78" s="84"/>
      <c r="P78" s="84"/>
      <c r="Q78" s="84"/>
      <c r="R78" s="84"/>
      <c r="S78" s="43"/>
      <c r="T78" s="43"/>
      <c r="U78" s="43"/>
      <c r="V78" s="43"/>
      <c r="W78" s="43"/>
      <c r="X78" s="43"/>
      <c r="Y78" s="43"/>
      <c r="Z78" s="43"/>
      <c r="AA78" s="43"/>
      <c r="AB78" s="43"/>
      <c r="AC78" s="43"/>
      <c r="AD78" s="43"/>
      <c r="AE78" s="43"/>
      <c r="AF78" s="43"/>
    </row>
    <row r="79" spans="1:32" ht="30.25" customHeight="1">
      <c r="A79" s="239"/>
      <c r="B79" s="227"/>
      <c r="C79" s="53">
        <v>76</v>
      </c>
      <c r="D79" s="35" t="s">
        <v>97</v>
      </c>
      <c r="E79" s="47" t="s">
        <v>195</v>
      </c>
      <c r="F79" s="155" t="s">
        <v>448</v>
      </c>
      <c r="G79" s="150"/>
      <c r="H79" s="151" t="s">
        <v>344</v>
      </c>
      <c r="I79" s="47" t="s">
        <v>17</v>
      </c>
      <c r="J79" s="47" t="s">
        <v>330</v>
      </c>
      <c r="K79" s="74">
        <v>93.95</v>
      </c>
      <c r="L79" s="18"/>
      <c r="M79" s="40">
        <f t="shared" si="2"/>
        <v>0</v>
      </c>
      <c r="N79" s="25" t="str">
        <f t="shared" si="3"/>
        <v>OK</v>
      </c>
      <c r="O79" s="84"/>
      <c r="P79" s="84"/>
      <c r="Q79" s="84"/>
      <c r="R79" s="84"/>
      <c r="S79" s="43"/>
      <c r="T79" s="43"/>
      <c r="U79" s="43"/>
      <c r="V79" s="43"/>
      <c r="W79" s="43"/>
      <c r="X79" s="43"/>
      <c r="Y79" s="43"/>
      <c r="Z79" s="43"/>
      <c r="AA79" s="43"/>
      <c r="AB79" s="43"/>
      <c r="AC79" s="43"/>
      <c r="AD79" s="43"/>
      <c r="AE79" s="43"/>
      <c r="AF79" s="43"/>
    </row>
    <row r="80" spans="1:32" ht="30.25" customHeight="1">
      <c r="A80" s="49">
        <v>23</v>
      </c>
      <c r="B80" s="56" t="s">
        <v>30</v>
      </c>
      <c r="C80" s="54">
        <v>77</v>
      </c>
      <c r="D80" s="61" t="s">
        <v>98</v>
      </c>
      <c r="E80" s="46" t="s">
        <v>196</v>
      </c>
      <c r="F80" s="143" t="s">
        <v>449</v>
      </c>
      <c r="G80" s="146"/>
      <c r="H80" s="144" t="s">
        <v>344</v>
      </c>
      <c r="I80" s="46" t="s">
        <v>17</v>
      </c>
      <c r="J80" s="46" t="s">
        <v>330</v>
      </c>
      <c r="K80" s="72">
        <v>13.27</v>
      </c>
      <c r="L80" s="18"/>
      <c r="M80" s="40">
        <f t="shared" si="2"/>
        <v>0</v>
      </c>
      <c r="N80" s="25" t="str">
        <f t="shared" si="3"/>
        <v>OK</v>
      </c>
      <c r="O80" s="84"/>
      <c r="P80" s="84"/>
      <c r="Q80" s="84"/>
      <c r="R80" s="84"/>
      <c r="S80" s="43"/>
      <c r="T80" s="43"/>
      <c r="U80" s="43"/>
      <c r="V80" s="43"/>
      <c r="W80" s="43"/>
      <c r="X80" s="43"/>
      <c r="Y80" s="43"/>
      <c r="Z80" s="43"/>
      <c r="AA80" s="43"/>
      <c r="AB80" s="43"/>
      <c r="AC80" s="43"/>
      <c r="AD80" s="43"/>
      <c r="AE80" s="43"/>
      <c r="AF80" s="43"/>
    </row>
    <row r="81" spans="1:32" ht="30.25" customHeight="1">
      <c r="A81" s="50">
        <v>24</v>
      </c>
      <c r="B81" s="59" t="s">
        <v>34</v>
      </c>
      <c r="C81" s="53">
        <v>78</v>
      </c>
      <c r="D81" s="35" t="s">
        <v>99</v>
      </c>
      <c r="E81" s="47" t="s">
        <v>197</v>
      </c>
      <c r="F81" s="155" t="s">
        <v>450</v>
      </c>
      <c r="G81" s="150"/>
      <c r="H81" s="151" t="s">
        <v>451</v>
      </c>
      <c r="I81" s="47" t="s">
        <v>17</v>
      </c>
      <c r="J81" s="47" t="s">
        <v>330</v>
      </c>
      <c r="K81" s="74">
        <v>127.8</v>
      </c>
      <c r="L81" s="18"/>
      <c r="M81" s="40">
        <f t="shared" si="2"/>
        <v>0</v>
      </c>
      <c r="N81" s="25" t="str">
        <f t="shared" si="3"/>
        <v>OK</v>
      </c>
      <c r="O81" s="84"/>
      <c r="P81" s="84"/>
      <c r="Q81" s="84"/>
      <c r="R81" s="84"/>
      <c r="S81" s="43"/>
      <c r="T81" s="43"/>
      <c r="U81" s="43"/>
      <c r="V81" s="43"/>
      <c r="W81" s="43"/>
      <c r="X81" s="43"/>
      <c r="Y81" s="43"/>
      <c r="Z81" s="43"/>
      <c r="AA81" s="43"/>
      <c r="AB81" s="43"/>
      <c r="AC81" s="43"/>
      <c r="AD81" s="43"/>
      <c r="AE81" s="43"/>
      <c r="AF81" s="43"/>
    </row>
    <row r="82" spans="1:32" ht="30.25" customHeight="1">
      <c r="A82" s="49">
        <v>25</v>
      </c>
      <c r="B82" s="56" t="s">
        <v>35</v>
      </c>
      <c r="C82" s="54">
        <v>79</v>
      </c>
      <c r="D82" s="61" t="s">
        <v>100</v>
      </c>
      <c r="E82" s="46" t="s">
        <v>198</v>
      </c>
      <c r="F82" s="143" t="s">
        <v>452</v>
      </c>
      <c r="G82" s="144"/>
      <c r="H82" s="144" t="s">
        <v>451</v>
      </c>
      <c r="I82" s="46" t="s">
        <v>17</v>
      </c>
      <c r="J82" s="46" t="s">
        <v>330</v>
      </c>
      <c r="K82" s="72">
        <v>117.73</v>
      </c>
      <c r="L82" s="18"/>
      <c r="M82" s="40">
        <f t="shared" si="2"/>
        <v>0</v>
      </c>
      <c r="N82" s="25" t="str">
        <f t="shared" si="3"/>
        <v>OK</v>
      </c>
      <c r="O82" s="84"/>
      <c r="P82" s="84"/>
      <c r="Q82" s="84"/>
      <c r="R82" s="84"/>
      <c r="S82" s="43"/>
      <c r="T82" s="43"/>
      <c r="U82" s="43"/>
      <c r="V82" s="43"/>
      <c r="W82" s="43"/>
      <c r="X82" s="43"/>
      <c r="Y82" s="43"/>
      <c r="Z82" s="43"/>
      <c r="AA82" s="43"/>
      <c r="AB82" s="43"/>
      <c r="AC82" s="43"/>
      <c r="AD82" s="43"/>
      <c r="AE82" s="43"/>
      <c r="AF82" s="43"/>
    </row>
    <row r="83" spans="1:32" ht="30.25" hidden="1" customHeight="1">
      <c r="A83" s="244">
        <v>26</v>
      </c>
      <c r="B83" s="229" t="s">
        <v>27</v>
      </c>
      <c r="C83" s="51">
        <v>80</v>
      </c>
      <c r="D83" s="62" t="s">
        <v>101</v>
      </c>
      <c r="E83" s="18"/>
      <c r="F83" s="143" t="s">
        <v>453</v>
      </c>
      <c r="G83" s="144"/>
      <c r="H83" s="144" t="s">
        <v>454</v>
      </c>
      <c r="I83" s="18" t="s">
        <v>17</v>
      </c>
      <c r="J83" s="18" t="s">
        <v>330</v>
      </c>
      <c r="K83" s="73"/>
      <c r="L83" s="18"/>
      <c r="M83" s="40">
        <f t="shared" si="2"/>
        <v>0</v>
      </c>
      <c r="N83" s="25" t="str">
        <f t="shared" si="3"/>
        <v>OK</v>
      </c>
      <c r="O83" s="84"/>
      <c r="P83" s="84"/>
      <c r="Q83" s="84"/>
      <c r="R83" s="84"/>
      <c r="S83" s="43"/>
      <c r="T83" s="43"/>
      <c r="U83" s="43"/>
      <c r="V83" s="43"/>
      <c r="W83" s="43"/>
      <c r="X83" s="43"/>
      <c r="Y83" s="43"/>
      <c r="Z83" s="43"/>
      <c r="AA83" s="43"/>
      <c r="AB83" s="43"/>
      <c r="AC83" s="43"/>
      <c r="AD83" s="43"/>
      <c r="AE83" s="43"/>
      <c r="AF83" s="43"/>
    </row>
    <row r="84" spans="1:32" ht="30.25" hidden="1" customHeight="1">
      <c r="A84" s="245"/>
      <c r="B84" s="230"/>
      <c r="C84" s="51">
        <v>81</v>
      </c>
      <c r="D84" s="62" t="s">
        <v>102</v>
      </c>
      <c r="E84" s="18"/>
      <c r="F84" s="143" t="s">
        <v>455</v>
      </c>
      <c r="G84" s="144"/>
      <c r="H84" s="144" t="s">
        <v>344</v>
      </c>
      <c r="I84" s="18" t="s">
        <v>17</v>
      </c>
      <c r="J84" s="18" t="s">
        <v>330</v>
      </c>
      <c r="K84" s="73"/>
      <c r="L84" s="18"/>
      <c r="M84" s="40">
        <f t="shared" si="2"/>
        <v>0</v>
      </c>
      <c r="N84" s="25" t="str">
        <f t="shared" si="3"/>
        <v>OK</v>
      </c>
      <c r="O84" s="84"/>
      <c r="P84" s="84"/>
      <c r="Q84" s="84"/>
      <c r="R84" s="84"/>
      <c r="S84" s="43"/>
      <c r="T84" s="43"/>
      <c r="U84" s="43"/>
      <c r="V84" s="43"/>
      <c r="W84" s="43"/>
      <c r="X84" s="43"/>
      <c r="Y84" s="43"/>
      <c r="Z84" s="43"/>
      <c r="AA84" s="43"/>
      <c r="AB84" s="43"/>
      <c r="AC84" s="43"/>
      <c r="AD84" s="43"/>
      <c r="AE84" s="43"/>
      <c r="AF84" s="43"/>
    </row>
    <row r="85" spans="1:32" ht="30.25" hidden="1" customHeight="1">
      <c r="A85" s="246">
        <v>27</v>
      </c>
      <c r="B85" s="229" t="s">
        <v>27</v>
      </c>
      <c r="C85" s="51">
        <v>82</v>
      </c>
      <c r="D85" s="62" t="s">
        <v>103</v>
      </c>
      <c r="E85" s="18"/>
      <c r="F85" s="145" t="s">
        <v>456</v>
      </c>
      <c r="G85" s="144" t="s">
        <v>349</v>
      </c>
      <c r="H85" s="144" t="s">
        <v>457</v>
      </c>
      <c r="I85" s="18" t="s">
        <v>241</v>
      </c>
      <c r="J85" s="18" t="s">
        <v>330</v>
      </c>
      <c r="K85" s="73"/>
      <c r="L85" s="18"/>
      <c r="M85" s="40">
        <f t="shared" si="2"/>
        <v>0</v>
      </c>
      <c r="N85" s="25" t="str">
        <f t="shared" si="3"/>
        <v>OK</v>
      </c>
      <c r="O85" s="84"/>
      <c r="P85" s="84"/>
      <c r="Q85" s="84"/>
      <c r="R85" s="84"/>
      <c r="S85" s="43"/>
      <c r="T85" s="43"/>
      <c r="U85" s="43"/>
      <c r="V85" s="43"/>
      <c r="W85" s="43"/>
      <c r="X85" s="43"/>
      <c r="Y85" s="43"/>
      <c r="Z85" s="43"/>
      <c r="AA85" s="43"/>
      <c r="AB85" s="43"/>
      <c r="AC85" s="43"/>
      <c r="AD85" s="43"/>
      <c r="AE85" s="43"/>
      <c r="AF85" s="43"/>
    </row>
    <row r="86" spans="1:32" ht="30.25" hidden="1" customHeight="1">
      <c r="A86" s="246"/>
      <c r="B86" s="230"/>
      <c r="C86" s="51">
        <v>83</v>
      </c>
      <c r="D86" s="62" t="s">
        <v>103</v>
      </c>
      <c r="E86" s="18"/>
      <c r="F86" s="145" t="s">
        <v>456</v>
      </c>
      <c r="G86" s="144" t="s">
        <v>458</v>
      </c>
      <c r="H86" s="144" t="s">
        <v>459</v>
      </c>
      <c r="I86" s="18" t="s">
        <v>241</v>
      </c>
      <c r="J86" s="18" t="s">
        <v>330</v>
      </c>
      <c r="K86" s="73"/>
      <c r="L86" s="18"/>
      <c r="M86" s="40">
        <f t="shared" si="2"/>
        <v>0</v>
      </c>
      <c r="N86" s="25" t="str">
        <f t="shared" si="3"/>
        <v>OK</v>
      </c>
      <c r="O86" s="84"/>
      <c r="P86" s="84"/>
      <c r="Q86" s="84"/>
      <c r="R86" s="84"/>
      <c r="S86" s="43"/>
      <c r="T86" s="43"/>
      <c r="U86" s="43"/>
      <c r="V86" s="43"/>
      <c r="W86" s="43"/>
      <c r="X86" s="43"/>
      <c r="Y86" s="43"/>
      <c r="Z86" s="43"/>
      <c r="AA86" s="43"/>
      <c r="AB86" s="43"/>
      <c r="AC86" s="43"/>
      <c r="AD86" s="43"/>
      <c r="AE86" s="43"/>
      <c r="AF86" s="43"/>
    </row>
    <row r="87" spans="1:32" ht="30.25" customHeight="1">
      <c r="A87" s="239">
        <v>28</v>
      </c>
      <c r="B87" s="225" t="s">
        <v>33</v>
      </c>
      <c r="C87" s="53">
        <v>84</v>
      </c>
      <c r="D87" s="35" t="s">
        <v>104</v>
      </c>
      <c r="E87" s="47" t="s">
        <v>199</v>
      </c>
      <c r="F87" s="157" t="s">
        <v>460</v>
      </c>
      <c r="G87" s="150"/>
      <c r="H87" s="151" t="s">
        <v>457</v>
      </c>
      <c r="I87" s="47" t="s">
        <v>17</v>
      </c>
      <c r="J87" s="47" t="s">
        <v>330</v>
      </c>
      <c r="K87" s="74">
        <v>19.21</v>
      </c>
      <c r="L87" s="18"/>
      <c r="M87" s="40">
        <f t="shared" si="2"/>
        <v>0</v>
      </c>
      <c r="N87" s="25" t="str">
        <f t="shared" si="3"/>
        <v>OK</v>
      </c>
      <c r="O87" s="84"/>
      <c r="P87" s="84"/>
      <c r="Q87" s="84"/>
      <c r="R87" s="84"/>
      <c r="S87" s="43"/>
      <c r="T87" s="43"/>
      <c r="U87" s="43"/>
      <c r="V87" s="43"/>
      <c r="W87" s="43"/>
      <c r="X87" s="43"/>
      <c r="Y87" s="43"/>
      <c r="Z87" s="43"/>
      <c r="AA87" s="43"/>
      <c r="AB87" s="43"/>
      <c r="AC87" s="43"/>
      <c r="AD87" s="43"/>
      <c r="AE87" s="43"/>
      <c r="AF87" s="43"/>
    </row>
    <row r="88" spans="1:32" ht="30.25" customHeight="1">
      <c r="A88" s="239"/>
      <c r="B88" s="227"/>
      <c r="C88" s="53">
        <v>85</v>
      </c>
      <c r="D88" s="35" t="s">
        <v>105</v>
      </c>
      <c r="E88" s="47" t="s">
        <v>200</v>
      </c>
      <c r="F88" s="157" t="s">
        <v>461</v>
      </c>
      <c r="G88" s="150"/>
      <c r="H88" s="151" t="s">
        <v>451</v>
      </c>
      <c r="I88" s="47" t="s">
        <v>17</v>
      </c>
      <c r="J88" s="47" t="s">
        <v>330</v>
      </c>
      <c r="K88" s="74">
        <v>19.09</v>
      </c>
      <c r="L88" s="18"/>
      <c r="M88" s="40">
        <f t="shared" si="2"/>
        <v>0</v>
      </c>
      <c r="N88" s="25" t="str">
        <f t="shared" si="3"/>
        <v>OK</v>
      </c>
      <c r="O88" s="84"/>
      <c r="P88" s="84"/>
      <c r="Q88" s="84"/>
      <c r="R88" s="84"/>
      <c r="S88" s="43"/>
      <c r="T88" s="43"/>
      <c r="U88" s="43"/>
      <c r="V88" s="43"/>
      <c r="W88" s="43"/>
      <c r="X88" s="43"/>
      <c r="Y88" s="43"/>
      <c r="Z88" s="43"/>
      <c r="AA88" s="43"/>
      <c r="AB88" s="43"/>
      <c r="AC88" s="43"/>
      <c r="AD88" s="43"/>
      <c r="AE88" s="43"/>
      <c r="AF88" s="43"/>
    </row>
    <row r="89" spans="1:32" ht="30.25" customHeight="1">
      <c r="A89" s="237">
        <v>29</v>
      </c>
      <c r="B89" s="223" t="s">
        <v>36</v>
      </c>
      <c r="C89" s="54">
        <v>86</v>
      </c>
      <c r="D89" s="61" t="s">
        <v>106</v>
      </c>
      <c r="E89" s="46" t="s">
        <v>201</v>
      </c>
      <c r="F89" s="145" t="s">
        <v>462</v>
      </c>
      <c r="G89" s="146"/>
      <c r="H89" s="144" t="s">
        <v>457</v>
      </c>
      <c r="I89" s="46" t="s">
        <v>17</v>
      </c>
      <c r="J89" s="46" t="s">
        <v>330</v>
      </c>
      <c r="K89" s="72">
        <v>91.63</v>
      </c>
      <c r="L89" s="18"/>
      <c r="M89" s="40">
        <f t="shared" si="2"/>
        <v>0</v>
      </c>
      <c r="N89" s="25" t="str">
        <f t="shared" si="3"/>
        <v>OK</v>
      </c>
      <c r="O89" s="84"/>
      <c r="P89" s="84"/>
      <c r="Q89" s="84"/>
      <c r="R89" s="84"/>
      <c r="S89" s="43"/>
      <c r="T89" s="43"/>
      <c r="U89" s="43"/>
      <c r="V89" s="43"/>
      <c r="W89" s="43"/>
      <c r="X89" s="43"/>
      <c r="Y89" s="43"/>
      <c r="Z89" s="43"/>
      <c r="AA89" s="43"/>
      <c r="AB89" s="43"/>
      <c r="AC89" s="43"/>
      <c r="AD89" s="43"/>
      <c r="AE89" s="43"/>
      <c r="AF89" s="43"/>
    </row>
    <row r="90" spans="1:32" ht="30.25" customHeight="1">
      <c r="A90" s="237"/>
      <c r="B90" s="224"/>
      <c r="C90" s="54">
        <v>87</v>
      </c>
      <c r="D90" s="61" t="s">
        <v>107</v>
      </c>
      <c r="E90" s="46" t="s">
        <v>202</v>
      </c>
      <c r="F90" s="145" t="s">
        <v>463</v>
      </c>
      <c r="G90" s="146"/>
      <c r="H90" s="144" t="s">
        <v>457</v>
      </c>
      <c r="I90" s="46" t="s">
        <v>17</v>
      </c>
      <c r="J90" s="46" t="s">
        <v>331</v>
      </c>
      <c r="K90" s="72">
        <v>107.61</v>
      </c>
      <c r="L90" s="18"/>
      <c r="M90" s="40">
        <f t="shared" si="2"/>
        <v>0</v>
      </c>
      <c r="N90" s="25" t="str">
        <f t="shared" si="3"/>
        <v>OK</v>
      </c>
      <c r="O90" s="84"/>
      <c r="P90" s="84"/>
      <c r="Q90" s="84"/>
      <c r="R90" s="84"/>
      <c r="S90" s="43"/>
      <c r="T90" s="43"/>
      <c r="U90" s="43"/>
      <c r="V90" s="43"/>
      <c r="W90" s="43"/>
      <c r="X90" s="43"/>
      <c r="Y90" s="43"/>
      <c r="Z90" s="43"/>
      <c r="AA90" s="43"/>
      <c r="AB90" s="43"/>
      <c r="AC90" s="43"/>
      <c r="AD90" s="43"/>
      <c r="AE90" s="43"/>
      <c r="AF90" s="43"/>
    </row>
    <row r="91" spans="1:32" ht="30.25" customHeight="1">
      <c r="A91" s="239">
        <v>30</v>
      </c>
      <c r="B91" s="225" t="s">
        <v>33</v>
      </c>
      <c r="C91" s="53">
        <v>88</v>
      </c>
      <c r="D91" s="35" t="s">
        <v>108</v>
      </c>
      <c r="E91" s="47" t="s">
        <v>203</v>
      </c>
      <c r="F91" s="155" t="s">
        <v>464</v>
      </c>
      <c r="G91" s="150"/>
      <c r="H91" s="151" t="s">
        <v>451</v>
      </c>
      <c r="I91" s="47" t="s">
        <v>17</v>
      </c>
      <c r="J91" s="47" t="s">
        <v>330</v>
      </c>
      <c r="K91" s="74">
        <v>83.17</v>
      </c>
      <c r="L91" s="18"/>
      <c r="M91" s="40">
        <f t="shared" si="2"/>
        <v>0</v>
      </c>
      <c r="N91" s="25" t="str">
        <f t="shared" si="3"/>
        <v>OK</v>
      </c>
      <c r="O91" s="84"/>
      <c r="P91" s="84"/>
      <c r="Q91" s="84"/>
      <c r="R91" s="84"/>
      <c r="S91" s="43"/>
      <c r="T91" s="43"/>
      <c r="U91" s="43"/>
      <c r="V91" s="43"/>
      <c r="W91" s="43"/>
      <c r="X91" s="43"/>
      <c r="Y91" s="43"/>
      <c r="Z91" s="43"/>
      <c r="AA91" s="43"/>
      <c r="AB91" s="43"/>
      <c r="AC91" s="43"/>
      <c r="AD91" s="43"/>
      <c r="AE91" s="43"/>
      <c r="AF91" s="43"/>
    </row>
    <row r="92" spans="1:32" ht="30.25" customHeight="1">
      <c r="A92" s="239"/>
      <c r="B92" s="226"/>
      <c r="C92" s="53">
        <v>89</v>
      </c>
      <c r="D92" s="35" t="s">
        <v>109</v>
      </c>
      <c r="E92" s="47" t="s">
        <v>204</v>
      </c>
      <c r="F92" s="155" t="s">
        <v>465</v>
      </c>
      <c r="G92" s="150"/>
      <c r="H92" s="151" t="s">
        <v>451</v>
      </c>
      <c r="I92" s="47" t="s">
        <v>17</v>
      </c>
      <c r="J92" s="47" t="s">
        <v>331</v>
      </c>
      <c r="K92" s="74">
        <v>85.12</v>
      </c>
      <c r="L92" s="18"/>
      <c r="M92" s="40">
        <f t="shared" si="2"/>
        <v>0</v>
      </c>
      <c r="N92" s="25" t="str">
        <f t="shared" si="3"/>
        <v>OK</v>
      </c>
      <c r="O92" s="84"/>
      <c r="P92" s="84"/>
      <c r="Q92" s="84"/>
      <c r="R92" s="84"/>
      <c r="S92" s="43"/>
      <c r="T92" s="43"/>
      <c r="U92" s="43"/>
      <c r="V92" s="43"/>
      <c r="W92" s="43"/>
      <c r="X92" s="43"/>
      <c r="Y92" s="43"/>
      <c r="Z92" s="43"/>
      <c r="AA92" s="43"/>
      <c r="AB92" s="43"/>
      <c r="AC92" s="43"/>
      <c r="AD92" s="43"/>
      <c r="AE92" s="43"/>
      <c r="AF92" s="43"/>
    </row>
    <row r="93" spans="1:32" ht="30.25" customHeight="1">
      <c r="A93" s="239"/>
      <c r="B93" s="226"/>
      <c r="C93" s="53">
        <v>90</v>
      </c>
      <c r="D93" s="35" t="s">
        <v>110</v>
      </c>
      <c r="E93" s="47" t="s">
        <v>205</v>
      </c>
      <c r="F93" s="155" t="s">
        <v>466</v>
      </c>
      <c r="G93" s="151"/>
      <c r="H93" s="151"/>
      <c r="I93" s="47" t="s">
        <v>17</v>
      </c>
      <c r="J93" s="47" t="s">
        <v>331</v>
      </c>
      <c r="K93" s="74">
        <v>195.4</v>
      </c>
      <c r="L93" s="18"/>
      <c r="M93" s="40">
        <f t="shared" si="2"/>
        <v>0</v>
      </c>
      <c r="N93" s="25" t="str">
        <f t="shared" si="3"/>
        <v>OK</v>
      </c>
      <c r="O93" s="84"/>
      <c r="P93" s="84"/>
      <c r="Q93" s="84"/>
      <c r="R93" s="84"/>
      <c r="S93" s="43"/>
      <c r="T93" s="43"/>
      <c r="U93" s="43"/>
      <c r="V93" s="43"/>
      <c r="W93" s="43"/>
      <c r="X93" s="43"/>
      <c r="Y93" s="43"/>
      <c r="Z93" s="43"/>
      <c r="AA93" s="43"/>
      <c r="AB93" s="43"/>
      <c r="AC93" s="43"/>
      <c r="AD93" s="43"/>
      <c r="AE93" s="43"/>
      <c r="AF93" s="43"/>
    </row>
    <row r="94" spans="1:32" ht="30.25" customHeight="1">
      <c r="A94" s="239"/>
      <c r="B94" s="227"/>
      <c r="C94" s="53">
        <v>91</v>
      </c>
      <c r="D94" s="35" t="s">
        <v>111</v>
      </c>
      <c r="E94" s="47" t="s">
        <v>206</v>
      </c>
      <c r="F94" s="155" t="s">
        <v>467</v>
      </c>
      <c r="G94" s="151"/>
      <c r="H94" s="151" t="s">
        <v>451</v>
      </c>
      <c r="I94" s="47" t="s">
        <v>242</v>
      </c>
      <c r="J94" s="47" t="s">
        <v>331</v>
      </c>
      <c r="K94" s="74">
        <v>152.54</v>
      </c>
      <c r="L94" s="18"/>
      <c r="M94" s="40">
        <f t="shared" si="2"/>
        <v>0</v>
      </c>
      <c r="N94" s="25" t="str">
        <f t="shared" si="3"/>
        <v>OK</v>
      </c>
      <c r="O94" s="84"/>
      <c r="P94" s="84"/>
      <c r="Q94" s="84"/>
      <c r="R94" s="84"/>
      <c r="S94" s="43"/>
      <c r="T94" s="43"/>
      <c r="U94" s="43"/>
      <c r="V94" s="43"/>
      <c r="W94" s="43"/>
      <c r="X94" s="43"/>
      <c r="Y94" s="43"/>
      <c r="Z94" s="43"/>
      <c r="AA94" s="43"/>
      <c r="AB94" s="43"/>
      <c r="AC94" s="43"/>
      <c r="AD94" s="43"/>
      <c r="AE94" s="43"/>
      <c r="AF94" s="43"/>
    </row>
    <row r="95" spans="1:32" ht="30.25" customHeight="1">
      <c r="A95" s="49">
        <v>31</v>
      </c>
      <c r="B95" s="56" t="s">
        <v>33</v>
      </c>
      <c r="C95" s="54">
        <v>92</v>
      </c>
      <c r="D95" s="61" t="s">
        <v>112</v>
      </c>
      <c r="E95" s="46" t="s">
        <v>207</v>
      </c>
      <c r="F95" s="143" t="s">
        <v>468</v>
      </c>
      <c r="G95" s="144"/>
      <c r="H95" s="144" t="s">
        <v>451</v>
      </c>
      <c r="I95" s="46" t="s">
        <v>17</v>
      </c>
      <c r="J95" s="46" t="s">
        <v>331</v>
      </c>
      <c r="K95" s="72">
        <v>27.01</v>
      </c>
      <c r="L95" s="18"/>
      <c r="M95" s="40">
        <f t="shared" si="2"/>
        <v>0</v>
      </c>
      <c r="N95" s="25" t="str">
        <f t="shared" si="3"/>
        <v>OK</v>
      </c>
      <c r="O95" s="84"/>
      <c r="P95" s="84"/>
      <c r="Q95" s="84"/>
      <c r="R95" s="84"/>
      <c r="S95" s="43"/>
      <c r="T95" s="43"/>
      <c r="U95" s="43"/>
      <c r="V95" s="43"/>
      <c r="W95" s="43"/>
      <c r="X95" s="43"/>
      <c r="Y95" s="43"/>
      <c r="Z95" s="43"/>
      <c r="AA95" s="43"/>
      <c r="AB95" s="43"/>
      <c r="AC95" s="43"/>
      <c r="AD95" s="43"/>
      <c r="AE95" s="43"/>
      <c r="AF95" s="43"/>
    </row>
    <row r="96" spans="1:32" ht="30.25" customHeight="1">
      <c r="A96" s="50">
        <v>32</v>
      </c>
      <c r="B96" s="59" t="s">
        <v>36</v>
      </c>
      <c r="C96" s="53">
        <v>93</v>
      </c>
      <c r="D96" s="35" t="s">
        <v>113</v>
      </c>
      <c r="E96" s="47" t="s">
        <v>208</v>
      </c>
      <c r="F96" s="155" t="s">
        <v>469</v>
      </c>
      <c r="G96" s="151"/>
      <c r="H96" s="151" t="s">
        <v>444</v>
      </c>
      <c r="I96" s="47" t="s">
        <v>17</v>
      </c>
      <c r="J96" s="47" t="s">
        <v>332</v>
      </c>
      <c r="K96" s="74">
        <v>360.9</v>
      </c>
      <c r="L96" s="18"/>
      <c r="M96" s="40">
        <f t="shared" si="2"/>
        <v>0</v>
      </c>
      <c r="N96" s="25" t="str">
        <f t="shared" si="3"/>
        <v>OK</v>
      </c>
      <c r="O96" s="84"/>
      <c r="P96" s="84"/>
      <c r="Q96" s="84"/>
      <c r="R96" s="84"/>
      <c r="S96" s="43"/>
      <c r="T96" s="43"/>
      <c r="U96" s="43"/>
      <c r="V96" s="43"/>
      <c r="W96" s="43"/>
      <c r="X96" s="43"/>
      <c r="Y96" s="43"/>
      <c r="Z96" s="43"/>
      <c r="AA96" s="43"/>
      <c r="AB96" s="43"/>
      <c r="AC96" s="43"/>
      <c r="AD96" s="43"/>
      <c r="AE96" s="43"/>
      <c r="AF96" s="43"/>
    </row>
    <row r="97" spans="1:32" ht="30.25" hidden="1" customHeight="1">
      <c r="A97" s="238">
        <v>33</v>
      </c>
      <c r="B97" s="231" t="s">
        <v>37</v>
      </c>
      <c r="C97" s="51">
        <v>94</v>
      </c>
      <c r="D97" s="62" t="s">
        <v>114</v>
      </c>
      <c r="E97" s="18"/>
      <c r="F97" s="157" t="s">
        <v>470</v>
      </c>
      <c r="G97" s="150"/>
      <c r="H97" s="151" t="s">
        <v>427</v>
      </c>
      <c r="I97" s="18" t="s">
        <v>17</v>
      </c>
      <c r="J97" s="18" t="s">
        <v>332</v>
      </c>
      <c r="K97" s="73"/>
      <c r="L97" s="18"/>
      <c r="M97" s="40">
        <f t="shared" si="2"/>
        <v>0</v>
      </c>
      <c r="N97" s="25" t="str">
        <f t="shared" si="3"/>
        <v>OK</v>
      </c>
      <c r="O97" s="84"/>
      <c r="P97" s="84"/>
      <c r="Q97" s="84"/>
      <c r="R97" s="84"/>
      <c r="S97" s="43"/>
      <c r="T97" s="43"/>
      <c r="U97" s="43"/>
      <c r="V97" s="43"/>
      <c r="W97" s="43"/>
      <c r="X97" s="43"/>
      <c r="Y97" s="43"/>
      <c r="Z97" s="43"/>
      <c r="AA97" s="43"/>
      <c r="AB97" s="43"/>
      <c r="AC97" s="43"/>
      <c r="AD97" s="43"/>
      <c r="AE97" s="43"/>
      <c r="AF97" s="43"/>
    </row>
    <row r="98" spans="1:32" ht="30.25" hidden="1" customHeight="1">
      <c r="A98" s="238"/>
      <c r="B98" s="231"/>
      <c r="C98" s="51">
        <v>95</v>
      </c>
      <c r="D98" s="62" t="s">
        <v>115</v>
      </c>
      <c r="E98" s="18"/>
      <c r="F98" s="157" t="s">
        <v>471</v>
      </c>
      <c r="G98" s="150"/>
      <c r="H98" s="151" t="s">
        <v>427</v>
      </c>
      <c r="I98" s="18" t="s">
        <v>243</v>
      </c>
      <c r="J98" s="18" t="s">
        <v>332</v>
      </c>
      <c r="K98" s="73"/>
      <c r="L98" s="18"/>
      <c r="M98" s="40">
        <f t="shared" si="2"/>
        <v>0</v>
      </c>
      <c r="N98" s="25" t="str">
        <f t="shared" si="3"/>
        <v>OK</v>
      </c>
      <c r="O98" s="84"/>
      <c r="P98" s="84"/>
      <c r="Q98" s="84"/>
      <c r="R98" s="84"/>
      <c r="S98" s="43"/>
      <c r="T98" s="43"/>
      <c r="U98" s="43"/>
      <c r="V98" s="43"/>
      <c r="W98" s="43"/>
      <c r="X98" s="43"/>
      <c r="Y98" s="43"/>
      <c r="Z98" s="43"/>
      <c r="AA98" s="43"/>
      <c r="AB98" s="43"/>
      <c r="AC98" s="43"/>
      <c r="AD98" s="43"/>
      <c r="AE98" s="43"/>
      <c r="AF98" s="43"/>
    </row>
    <row r="99" spans="1:32" ht="30.25" hidden="1" customHeight="1">
      <c r="A99" s="238"/>
      <c r="B99" s="231"/>
      <c r="C99" s="51">
        <v>96</v>
      </c>
      <c r="D99" s="62" t="s">
        <v>116</v>
      </c>
      <c r="E99" s="18"/>
      <c r="F99" s="158" t="s">
        <v>472</v>
      </c>
      <c r="G99" s="150"/>
      <c r="H99" s="151" t="s">
        <v>427</v>
      </c>
      <c r="I99" s="18" t="s">
        <v>244</v>
      </c>
      <c r="J99" s="18" t="s">
        <v>332</v>
      </c>
      <c r="K99" s="73"/>
      <c r="L99" s="18"/>
      <c r="M99" s="40">
        <f t="shared" si="2"/>
        <v>0</v>
      </c>
      <c r="N99" s="25" t="str">
        <f t="shared" si="3"/>
        <v>OK</v>
      </c>
      <c r="O99" s="84"/>
      <c r="P99" s="84"/>
      <c r="Q99" s="84"/>
      <c r="R99" s="84"/>
      <c r="S99" s="43"/>
      <c r="T99" s="43"/>
      <c r="U99" s="43"/>
      <c r="V99" s="43"/>
      <c r="W99" s="43"/>
      <c r="X99" s="43"/>
      <c r="Y99" s="43"/>
      <c r="Z99" s="43"/>
      <c r="AA99" s="43"/>
      <c r="AB99" s="43"/>
      <c r="AC99" s="43"/>
      <c r="AD99" s="43"/>
      <c r="AE99" s="43"/>
      <c r="AF99" s="43"/>
    </row>
    <row r="100" spans="1:32" ht="30.25" hidden="1" customHeight="1">
      <c r="A100" s="238"/>
      <c r="B100" s="231"/>
      <c r="C100" s="51">
        <v>97</v>
      </c>
      <c r="D100" s="62" t="s">
        <v>117</v>
      </c>
      <c r="E100" s="18"/>
      <c r="F100" s="157" t="s">
        <v>473</v>
      </c>
      <c r="G100" s="150"/>
      <c r="H100" s="151" t="s">
        <v>427</v>
      </c>
      <c r="I100" s="18" t="s">
        <v>17</v>
      </c>
      <c r="J100" s="18" t="s">
        <v>330</v>
      </c>
      <c r="K100" s="73"/>
      <c r="L100" s="18"/>
      <c r="M100" s="40">
        <f t="shared" si="2"/>
        <v>0</v>
      </c>
      <c r="N100" s="25" t="str">
        <f t="shared" si="3"/>
        <v>OK</v>
      </c>
      <c r="O100" s="84"/>
      <c r="P100" s="84"/>
      <c r="Q100" s="84"/>
      <c r="R100" s="84"/>
      <c r="S100" s="43"/>
      <c r="T100" s="43"/>
      <c r="U100" s="43"/>
      <c r="V100" s="43"/>
      <c r="W100" s="43"/>
      <c r="X100" s="43"/>
      <c r="Y100" s="43"/>
      <c r="Z100" s="43"/>
      <c r="AA100" s="43"/>
      <c r="AB100" s="43"/>
      <c r="AC100" s="43"/>
      <c r="AD100" s="43"/>
      <c r="AE100" s="43"/>
      <c r="AF100" s="43"/>
    </row>
    <row r="101" spans="1:32" ht="30.25" hidden="1" customHeight="1">
      <c r="A101" s="238"/>
      <c r="B101" s="231"/>
      <c r="C101" s="51">
        <v>98</v>
      </c>
      <c r="D101" s="62" t="s">
        <v>118</v>
      </c>
      <c r="E101" s="18"/>
      <c r="F101" s="157" t="s">
        <v>474</v>
      </c>
      <c r="G101" s="150"/>
      <c r="H101" s="151" t="s">
        <v>427</v>
      </c>
      <c r="I101" s="18" t="s">
        <v>17</v>
      </c>
      <c r="J101" s="18" t="s">
        <v>331</v>
      </c>
      <c r="K101" s="73"/>
      <c r="L101" s="18"/>
      <c r="M101" s="40">
        <f t="shared" si="2"/>
        <v>0</v>
      </c>
      <c r="N101" s="25" t="str">
        <f t="shared" si="3"/>
        <v>OK</v>
      </c>
      <c r="O101" s="84"/>
      <c r="P101" s="84"/>
      <c r="Q101" s="84"/>
      <c r="R101" s="84"/>
      <c r="S101" s="43"/>
      <c r="T101" s="43"/>
      <c r="U101" s="43"/>
      <c r="V101" s="43"/>
      <c r="W101" s="43"/>
      <c r="X101" s="43"/>
      <c r="Y101" s="43"/>
      <c r="Z101" s="43"/>
      <c r="AA101" s="43"/>
      <c r="AB101" s="43"/>
      <c r="AC101" s="43"/>
      <c r="AD101" s="43"/>
      <c r="AE101" s="43"/>
      <c r="AF101" s="43"/>
    </row>
    <row r="102" spans="1:32" ht="30.25" customHeight="1">
      <c r="A102" s="239">
        <v>34</v>
      </c>
      <c r="B102" s="232" t="s">
        <v>26</v>
      </c>
      <c r="C102" s="53">
        <v>99</v>
      </c>
      <c r="D102" s="35" t="s">
        <v>119</v>
      </c>
      <c r="E102" s="71" t="s">
        <v>209</v>
      </c>
      <c r="F102" s="155" t="s">
        <v>475</v>
      </c>
      <c r="G102" s="150"/>
      <c r="H102" s="151" t="s">
        <v>476</v>
      </c>
      <c r="I102" s="47" t="s">
        <v>17</v>
      </c>
      <c r="J102" s="47" t="s">
        <v>331</v>
      </c>
      <c r="K102" s="74">
        <v>25.85</v>
      </c>
      <c r="L102" s="18"/>
      <c r="M102" s="40">
        <f t="shared" si="2"/>
        <v>0</v>
      </c>
      <c r="N102" s="25" t="str">
        <f t="shared" si="3"/>
        <v>OK</v>
      </c>
      <c r="O102" s="84"/>
      <c r="P102" s="84"/>
      <c r="Q102" s="84"/>
      <c r="R102" s="84"/>
      <c r="S102" s="43"/>
      <c r="T102" s="43"/>
      <c r="U102" s="43"/>
      <c r="V102" s="43"/>
      <c r="W102" s="43"/>
      <c r="X102" s="43"/>
      <c r="Y102" s="43"/>
      <c r="Z102" s="43"/>
      <c r="AA102" s="43"/>
      <c r="AB102" s="43"/>
      <c r="AC102" s="43"/>
      <c r="AD102" s="43"/>
      <c r="AE102" s="43"/>
      <c r="AF102" s="43"/>
    </row>
    <row r="103" spans="1:32" ht="30.25" customHeight="1">
      <c r="A103" s="239"/>
      <c r="B103" s="233"/>
      <c r="C103" s="53">
        <v>100</v>
      </c>
      <c r="D103" s="65" t="s">
        <v>120</v>
      </c>
      <c r="E103" s="71" t="s">
        <v>210</v>
      </c>
      <c r="F103" s="158" t="s">
        <v>477</v>
      </c>
      <c r="G103" s="159"/>
      <c r="H103" s="159" t="s">
        <v>478</v>
      </c>
      <c r="I103" s="63" t="s">
        <v>245</v>
      </c>
      <c r="J103" s="63" t="s">
        <v>331</v>
      </c>
      <c r="K103" s="74">
        <v>13.49</v>
      </c>
      <c r="L103" s="18"/>
      <c r="M103" s="40">
        <f t="shared" si="2"/>
        <v>0</v>
      </c>
      <c r="N103" s="25" t="str">
        <f t="shared" si="3"/>
        <v>OK</v>
      </c>
      <c r="O103" s="84"/>
      <c r="P103" s="84"/>
      <c r="Q103" s="84"/>
      <c r="R103" s="84"/>
      <c r="S103" s="43"/>
      <c r="T103" s="43"/>
      <c r="U103" s="43"/>
      <c r="V103" s="43"/>
      <c r="W103" s="43"/>
      <c r="X103" s="43"/>
      <c r="Y103" s="43"/>
      <c r="Z103" s="43"/>
      <c r="AA103" s="43"/>
      <c r="AB103" s="43"/>
      <c r="AC103" s="43"/>
      <c r="AD103" s="43"/>
      <c r="AE103" s="43"/>
      <c r="AF103" s="43"/>
    </row>
    <row r="104" spans="1:32" ht="30.25" customHeight="1">
      <c r="A104" s="239"/>
      <c r="B104" s="233"/>
      <c r="C104" s="53">
        <v>101</v>
      </c>
      <c r="D104" s="35" t="s">
        <v>121</v>
      </c>
      <c r="E104" s="47" t="e">
        <f>+E106+E105</f>
        <v>#VALUE!</v>
      </c>
      <c r="F104" s="155" t="s">
        <v>479</v>
      </c>
      <c r="G104" s="150"/>
      <c r="H104" s="151" t="s">
        <v>480</v>
      </c>
      <c r="I104" s="47" t="s">
        <v>244</v>
      </c>
      <c r="J104" s="47" t="s">
        <v>331</v>
      </c>
      <c r="K104" s="74">
        <v>3.02</v>
      </c>
      <c r="L104" s="18"/>
      <c r="M104" s="40">
        <f t="shared" si="2"/>
        <v>0</v>
      </c>
      <c r="N104" s="25" t="str">
        <f t="shared" si="3"/>
        <v>OK</v>
      </c>
      <c r="O104" s="84"/>
      <c r="P104" s="84"/>
      <c r="Q104" s="84"/>
      <c r="R104" s="84"/>
      <c r="S104" s="43"/>
      <c r="T104" s="43"/>
      <c r="U104" s="43"/>
      <c r="V104" s="43"/>
      <c r="W104" s="43"/>
      <c r="X104" s="43"/>
      <c r="Y104" s="43"/>
      <c r="Z104" s="43"/>
      <c r="AA104" s="43"/>
      <c r="AB104" s="43"/>
      <c r="AC104" s="43"/>
      <c r="AD104" s="43"/>
      <c r="AE104" s="43"/>
      <c r="AF104" s="43"/>
    </row>
    <row r="105" spans="1:32" ht="30.25" customHeight="1">
      <c r="A105" s="239"/>
      <c r="B105" s="234"/>
      <c r="C105" s="53">
        <v>102</v>
      </c>
      <c r="D105" s="35" t="s">
        <v>122</v>
      </c>
      <c r="E105" s="47" t="s">
        <v>211</v>
      </c>
      <c r="F105" s="155" t="s">
        <v>481</v>
      </c>
      <c r="G105" s="150"/>
      <c r="H105" s="151" t="s">
        <v>482</v>
      </c>
      <c r="I105" s="47" t="s">
        <v>17</v>
      </c>
      <c r="J105" s="47" t="s">
        <v>331</v>
      </c>
      <c r="K105" s="74">
        <v>202</v>
      </c>
      <c r="L105" s="18"/>
      <c r="M105" s="40">
        <f t="shared" si="2"/>
        <v>0</v>
      </c>
      <c r="N105" s="25" t="str">
        <f t="shared" si="3"/>
        <v>OK</v>
      </c>
      <c r="O105" s="84"/>
      <c r="P105" s="84"/>
      <c r="Q105" s="84"/>
      <c r="R105" s="84"/>
      <c r="S105" s="43"/>
      <c r="T105" s="43"/>
      <c r="U105" s="43"/>
      <c r="V105" s="43"/>
      <c r="W105" s="43"/>
      <c r="X105" s="43"/>
      <c r="Y105" s="43"/>
      <c r="Z105" s="43"/>
      <c r="AA105" s="43"/>
      <c r="AB105" s="43"/>
      <c r="AC105" s="43"/>
      <c r="AD105" s="43"/>
      <c r="AE105" s="43"/>
      <c r="AF105" s="43"/>
    </row>
    <row r="106" spans="1:32" ht="30.25" customHeight="1">
      <c r="A106" s="235">
        <v>35</v>
      </c>
      <c r="B106" s="223" t="s">
        <v>38</v>
      </c>
      <c r="C106" s="54">
        <v>103</v>
      </c>
      <c r="D106" s="61" t="s">
        <v>123</v>
      </c>
      <c r="E106" s="46" t="s">
        <v>212</v>
      </c>
      <c r="F106" s="143" t="s">
        <v>483</v>
      </c>
      <c r="G106" s="146" t="s">
        <v>484</v>
      </c>
      <c r="H106" s="144" t="s">
        <v>485</v>
      </c>
      <c r="I106" s="46" t="s">
        <v>17</v>
      </c>
      <c r="J106" s="46" t="s">
        <v>332</v>
      </c>
      <c r="K106" s="72">
        <v>109.5</v>
      </c>
      <c r="L106" s="18"/>
      <c r="M106" s="40">
        <f t="shared" si="2"/>
        <v>0</v>
      </c>
      <c r="N106" s="25" t="str">
        <f t="shared" si="3"/>
        <v>OK</v>
      </c>
      <c r="O106" s="84"/>
      <c r="P106" s="84"/>
      <c r="Q106" s="84"/>
      <c r="R106" s="84"/>
      <c r="S106" s="43"/>
      <c r="T106" s="43"/>
      <c r="U106" s="43"/>
      <c r="V106" s="43"/>
      <c r="W106" s="43"/>
      <c r="X106" s="43"/>
      <c r="Y106" s="43"/>
      <c r="Z106" s="43"/>
      <c r="AA106" s="43"/>
      <c r="AB106" s="43"/>
      <c r="AC106" s="43"/>
      <c r="AD106" s="43"/>
      <c r="AE106" s="43"/>
      <c r="AF106" s="43"/>
    </row>
    <row r="107" spans="1:32" ht="30.25" customHeight="1">
      <c r="A107" s="235"/>
      <c r="B107" s="224"/>
      <c r="C107" s="54">
        <v>104</v>
      </c>
      <c r="D107" s="61" t="s">
        <v>123</v>
      </c>
      <c r="E107" s="46" t="s">
        <v>212</v>
      </c>
      <c r="F107" s="143" t="s">
        <v>483</v>
      </c>
      <c r="G107" s="146" t="s">
        <v>486</v>
      </c>
      <c r="H107" s="144" t="s">
        <v>487</v>
      </c>
      <c r="I107" s="46" t="s">
        <v>17</v>
      </c>
      <c r="J107" s="46" t="s">
        <v>332</v>
      </c>
      <c r="K107" s="72">
        <v>143.47999999999999</v>
      </c>
      <c r="L107" s="18"/>
      <c r="M107" s="40">
        <f t="shared" si="2"/>
        <v>0</v>
      </c>
      <c r="N107" s="25" t="str">
        <f t="shared" si="3"/>
        <v>OK</v>
      </c>
      <c r="O107" s="84"/>
      <c r="P107" s="84"/>
      <c r="Q107" s="84"/>
      <c r="R107" s="84"/>
      <c r="S107" s="43"/>
      <c r="T107" s="43"/>
      <c r="U107" s="43"/>
      <c r="V107" s="43"/>
      <c r="W107" s="43"/>
      <c r="X107" s="43"/>
      <c r="Y107" s="43"/>
      <c r="Z107" s="43"/>
      <c r="AA107" s="43"/>
      <c r="AB107" s="43"/>
      <c r="AC107" s="43"/>
      <c r="AD107" s="43"/>
      <c r="AE107" s="43"/>
      <c r="AF107" s="43"/>
    </row>
    <row r="108" spans="1:32" ht="30.25" customHeight="1">
      <c r="A108" s="243">
        <v>36</v>
      </c>
      <c r="B108" s="225" t="s">
        <v>38</v>
      </c>
      <c r="C108" s="53">
        <v>105</v>
      </c>
      <c r="D108" s="35" t="s">
        <v>124</v>
      </c>
      <c r="E108" s="47" t="s">
        <v>213</v>
      </c>
      <c r="F108" s="155" t="s">
        <v>488</v>
      </c>
      <c r="G108" s="150" t="s">
        <v>484</v>
      </c>
      <c r="H108" s="151" t="s">
        <v>489</v>
      </c>
      <c r="I108" s="47" t="s">
        <v>236</v>
      </c>
      <c r="J108" s="47" t="s">
        <v>332</v>
      </c>
      <c r="K108" s="74">
        <v>34.39</v>
      </c>
      <c r="L108" s="18"/>
      <c r="M108" s="40">
        <f t="shared" si="2"/>
        <v>0</v>
      </c>
      <c r="N108" s="25" t="str">
        <f t="shared" si="3"/>
        <v>OK</v>
      </c>
      <c r="O108" s="84"/>
      <c r="P108" s="84"/>
      <c r="Q108" s="84"/>
      <c r="R108" s="84"/>
      <c r="S108" s="43"/>
      <c r="T108" s="43"/>
      <c r="U108" s="43"/>
      <c r="V108" s="43"/>
      <c r="W108" s="43"/>
      <c r="X108" s="43"/>
      <c r="Y108" s="43"/>
      <c r="Z108" s="43"/>
      <c r="AA108" s="43"/>
      <c r="AB108" s="43"/>
      <c r="AC108" s="43"/>
      <c r="AD108" s="43"/>
      <c r="AE108" s="43"/>
      <c r="AF108" s="43"/>
    </row>
    <row r="109" spans="1:32" ht="30.25" customHeight="1">
      <c r="A109" s="243"/>
      <c r="B109" s="227"/>
      <c r="C109" s="53">
        <v>106</v>
      </c>
      <c r="D109" s="35" t="s">
        <v>124</v>
      </c>
      <c r="E109" s="47" t="s">
        <v>213</v>
      </c>
      <c r="F109" s="155" t="s">
        <v>488</v>
      </c>
      <c r="G109" s="150" t="s">
        <v>486</v>
      </c>
      <c r="H109" s="151" t="s">
        <v>490</v>
      </c>
      <c r="I109" s="47"/>
      <c r="J109" s="47" t="s">
        <v>332</v>
      </c>
      <c r="K109" s="74">
        <v>47.69</v>
      </c>
      <c r="L109" s="18"/>
      <c r="M109" s="40">
        <f t="shared" si="2"/>
        <v>0</v>
      </c>
      <c r="N109" s="25" t="str">
        <f t="shared" si="3"/>
        <v>OK</v>
      </c>
      <c r="O109" s="84"/>
      <c r="P109" s="84"/>
      <c r="Q109" s="84"/>
      <c r="R109" s="84"/>
      <c r="S109" s="43"/>
      <c r="T109" s="43"/>
      <c r="U109" s="43"/>
      <c r="V109" s="43"/>
      <c r="W109" s="43"/>
      <c r="X109" s="43"/>
      <c r="Y109" s="43"/>
      <c r="Z109" s="43"/>
      <c r="AA109" s="43"/>
      <c r="AB109" s="43"/>
      <c r="AC109" s="43"/>
      <c r="AD109" s="43"/>
      <c r="AE109" s="43"/>
      <c r="AF109" s="43"/>
    </row>
    <row r="110" spans="1:32" ht="30.25" customHeight="1">
      <c r="A110" s="235">
        <v>37</v>
      </c>
      <c r="B110" s="223" t="s">
        <v>33</v>
      </c>
      <c r="C110" s="54">
        <v>107</v>
      </c>
      <c r="D110" s="61" t="s">
        <v>125</v>
      </c>
      <c r="E110" s="46" t="s">
        <v>214</v>
      </c>
      <c r="F110" s="143" t="s">
        <v>491</v>
      </c>
      <c r="G110" s="146"/>
      <c r="H110" s="144" t="s">
        <v>492</v>
      </c>
      <c r="I110" s="46" t="s">
        <v>243</v>
      </c>
      <c r="J110" s="46" t="s">
        <v>330</v>
      </c>
      <c r="K110" s="72">
        <v>110.5</v>
      </c>
      <c r="L110" s="18"/>
      <c r="M110" s="40">
        <f t="shared" si="2"/>
        <v>0</v>
      </c>
      <c r="N110" s="25" t="str">
        <f t="shared" si="3"/>
        <v>OK</v>
      </c>
      <c r="O110" s="84"/>
      <c r="P110" s="84"/>
      <c r="Q110" s="84"/>
      <c r="R110" s="84"/>
      <c r="S110" s="43"/>
      <c r="T110" s="43"/>
      <c r="U110" s="43"/>
      <c r="V110" s="43"/>
      <c r="W110" s="43"/>
      <c r="X110" s="43"/>
      <c r="Y110" s="43"/>
      <c r="Z110" s="43"/>
      <c r="AA110" s="43"/>
      <c r="AB110" s="43"/>
      <c r="AC110" s="43"/>
      <c r="AD110" s="43"/>
      <c r="AE110" s="43"/>
      <c r="AF110" s="43"/>
    </row>
    <row r="111" spans="1:32" ht="30.25" customHeight="1">
      <c r="A111" s="235"/>
      <c r="B111" s="224"/>
      <c r="C111" s="54">
        <v>108</v>
      </c>
      <c r="D111" s="61" t="s">
        <v>126</v>
      </c>
      <c r="E111" s="46" t="s">
        <v>215</v>
      </c>
      <c r="F111" s="143" t="s">
        <v>493</v>
      </c>
      <c r="G111" s="146"/>
      <c r="H111" s="144" t="s">
        <v>492</v>
      </c>
      <c r="I111" s="46" t="s">
        <v>243</v>
      </c>
      <c r="J111" s="46" t="s">
        <v>331</v>
      </c>
      <c r="K111" s="72">
        <v>100.15</v>
      </c>
      <c r="L111" s="18"/>
      <c r="M111" s="40">
        <f t="shared" si="2"/>
        <v>0</v>
      </c>
      <c r="N111" s="25" t="str">
        <f t="shared" si="3"/>
        <v>OK</v>
      </c>
      <c r="O111" s="84"/>
      <c r="P111" s="84"/>
      <c r="Q111" s="84"/>
      <c r="R111" s="84"/>
      <c r="S111" s="43"/>
      <c r="T111" s="43"/>
      <c r="U111" s="43"/>
      <c r="V111" s="43"/>
      <c r="W111" s="43"/>
      <c r="X111" s="43"/>
      <c r="Y111" s="43"/>
      <c r="Z111" s="43"/>
      <c r="AA111" s="43"/>
      <c r="AB111" s="43"/>
      <c r="AC111" s="43"/>
      <c r="AD111" s="43"/>
      <c r="AE111" s="43"/>
      <c r="AF111" s="43"/>
    </row>
    <row r="112" spans="1:32" ht="30.25" customHeight="1">
      <c r="A112" s="243">
        <v>38</v>
      </c>
      <c r="B112" s="225" t="s">
        <v>39</v>
      </c>
      <c r="C112" s="53">
        <v>109</v>
      </c>
      <c r="D112" s="35" t="s">
        <v>127</v>
      </c>
      <c r="E112" s="47" t="s">
        <v>216</v>
      </c>
      <c r="F112" s="155" t="s">
        <v>494</v>
      </c>
      <c r="G112" s="150"/>
      <c r="H112" s="151" t="s">
        <v>495</v>
      </c>
      <c r="I112" s="47" t="s">
        <v>17</v>
      </c>
      <c r="J112" s="47" t="s">
        <v>331</v>
      </c>
      <c r="K112" s="74">
        <v>44</v>
      </c>
      <c r="L112" s="18"/>
      <c r="M112" s="40">
        <f t="shared" si="2"/>
        <v>0</v>
      </c>
      <c r="N112" s="25" t="str">
        <f t="shared" si="3"/>
        <v>OK</v>
      </c>
      <c r="O112" s="84"/>
      <c r="P112" s="84"/>
      <c r="Q112" s="84"/>
      <c r="R112" s="84"/>
      <c r="S112" s="43"/>
      <c r="T112" s="43"/>
      <c r="U112" s="43"/>
      <c r="V112" s="43"/>
      <c r="W112" s="43"/>
      <c r="X112" s="43"/>
      <c r="Y112" s="43"/>
      <c r="Z112" s="43"/>
      <c r="AA112" s="43"/>
      <c r="AB112" s="43"/>
      <c r="AC112" s="43"/>
      <c r="AD112" s="43"/>
      <c r="AE112" s="43"/>
      <c r="AF112" s="43"/>
    </row>
    <row r="113" spans="1:32" ht="30.25" customHeight="1">
      <c r="A113" s="243"/>
      <c r="B113" s="226"/>
      <c r="C113" s="53">
        <v>110</v>
      </c>
      <c r="D113" s="35" t="s">
        <v>128</v>
      </c>
      <c r="E113" s="47" t="s">
        <v>217</v>
      </c>
      <c r="F113" s="155" t="s">
        <v>496</v>
      </c>
      <c r="G113" s="150"/>
      <c r="H113" s="151" t="s">
        <v>497</v>
      </c>
      <c r="I113" s="47" t="s">
        <v>17</v>
      </c>
      <c r="J113" s="47" t="s">
        <v>331</v>
      </c>
      <c r="K113" s="74">
        <v>12.9</v>
      </c>
      <c r="L113" s="18"/>
      <c r="M113" s="40">
        <f t="shared" si="2"/>
        <v>0</v>
      </c>
      <c r="N113" s="25" t="str">
        <f t="shared" si="3"/>
        <v>OK</v>
      </c>
      <c r="O113" s="84"/>
      <c r="P113" s="84"/>
      <c r="Q113" s="84"/>
      <c r="R113" s="84"/>
      <c r="S113" s="43"/>
      <c r="T113" s="43"/>
      <c r="U113" s="43"/>
      <c r="V113" s="43"/>
      <c r="W113" s="43"/>
      <c r="X113" s="43"/>
      <c r="Y113" s="43"/>
      <c r="Z113" s="43"/>
      <c r="AA113" s="43"/>
      <c r="AB113" s="43"/>
      <c r="AC113" s="43"/>
      <c r="AD113" s="43"/>
      <c r="AE113" s="43"/>
      <c r="AF113" s="43"/>
    </row>
    <row r="114" spans="1:32" ht="30.25" customHeight="1">
      <c r="A114" s="243"/>
      <c r="B114" s="226"/>
      <c r="C114" s="53">
        <v>111</v>
      </c>
      <c r="D114" s="35" t="s">
        <v>129</v>
      </c>
      <c r="E114" s="47" t="s">
        <v>217</v>
      </c>
      <c r="F114" s="155" t="s">
        <v>498</v>
      </c>
      <c r="G114" s="150"/>
      <c r="H114" s="151" t="s">
        <v>499</v>
      </c>
      <c r="I114" s="47" t="s">
        <v>17</v>
      </c>
      <c r="J114" s="47" t="s">
        <v>331</v>
      </c>
      <c r="K114" s="74">
        <v>35</v>
      </c>
      <c r="L114" s="18"/>
      <c r="M114" s="40">
        <f t="shared" si="2"/>
        <v>0</v>
      </c>
      <c r="N114" s="25" t="str">
        <f t="shared" si="3"/>
        <v>OK</v>
      </c>
      <c r="O114" s="84"/>
      <c r="P114" s="84"/>
      <c r="Q114" s="84"/>
      <c r="R114" s="84"/>
      <c r="S114" s="43"/>
      <c r="T114" s="43"/>
      <c r="U114" s="43"/>
      <c r="V114" s="43"/>
      <c r="W114" s="43"/>
      <c r="X114" s="43"/>
      <c r="Y114" s="43"/>
      <c r="Z114" s="43"/>
      <c r="AA114" s="43"/>
      <c r="AB114" s="43"/>
      <c r="AC114" s="43"/>
      <c r="AD114" s="43"/>
      <c r="AE114" s="43"/>
      <c r="AF114" s="43"/>
    </row>
    <row r="115" spans="1:32" ht="30.25" customHeight="1">
      <c r="A115" s="243"/>
      <c r="B115" s="226"/>
      <c r="C115" s="53">
        <v>112</v>
      </c>
      <c r="D115" s="35" t="s">
        <v>130</v>
      </c>
      <c r="E115" s="47" t="s">
        <v>217</v>
      </c>
      <c r="F115" s="155" t="s">
        <v>500</v>
      </c>
      <c r="G115" s="150"/>
      <c r="H115" s="151" t="s">
        <v>497</v>
      </c>
      <c r="I115" s="47" t="s">
        <v>17</v>
      </c>
      <c r="J115" s="47" t="s">
        <v>331</v>
      </c>
      <c r="K115" s="74">
        <v>14.9</v>
      </c>
      <c r="L115" s="18"/>
      <c r="M115" s="40">
        <f t="shared" si="2"/>
        <v>0</v>
      </c>
      <c r="N115" s="25" t="str">
        <f t="shared" si="3"/>
        <v>OK</v>
      </c>
      <c r="O115" s="84"/>
      <c r="P115" s="84"/>
      <c r="Q115" s="84"/>
      <c r="R115" s="84"/>
      <c r="S115" s="43"/>
      <c r="T115" s="43"/>
      <c r="U115" s="43"/>
      <c r="V115" s="43"/>
      <c r="W115" s="43"/>
      <c r="X115" s="43"/>
      <c r="Y115" s="43"/>
      <c r="Z115" s="43"/>
      <c r="AA115" s="43"/>
      <c r="AB115" s="43"/>
      <c r="AC115" s="43"/>
      <c r="AD115" s="43"/>
      <c r="AE115" s="43"/>
      <c r="AF115" s="43"/>
    </row>
    <row r="116" spans="1:32" ht="30.25" customHeight="1">
      <c r="A116" s="243"/>
      <c r="B116" s="227"/>
      <c r="C116" s="53">
        <v>113</v>
      </c>
      <c r="D116" s="35" t="s">
        <v>131</v>
      </c>
      <c r="E116" s="47" t="s">
        <v>217</v>
      </c>
      <c r="F116" s="155" t="s">
        <v>501</v>
      </c>
      <c r="G116" s="150"/>
      <c r="H116" s="151" t="s">
        <v>499</v>
      </c>
      <c r="I116" s="47" t="s">
        <v>17</v>
      </c>
      <c r="J116" s="47" t="s">
        <v>331</v>
      </c>
      <c r="K116" s="74">
        <v>34.799999999999997</v>
      </c>
      <c r="L116" s="18"/>
      <c r="M116" s="40">
        <f t="shared" si="2"/>
        <v>0</v>
      </c>
      <c r="N116" s="25" t="str">
        <f t="shared" si="3"/>
        <v>OK</v>
      </c>
      <c r="O116" s="84"/>
      <c r="P116" s="84"/>
      <c r="Q116" s="84"/>
      <c r="R116" s="84"/>
      <c r="S116" s="43"/>
      <c r="T116" s="43"/>
      <c r="U116" s="43"/>
      <c r="V116" s="43"/>
      <c r="W116" s="43"/>
      <c r="X116" s="43"/>
      <c r="Y116" s="43"/>
      <c r="Z116" s="43"/>
      <c r="AA116" s="43"/>
      <c r="AB116" s="43"/>
      <c r="AC116" s="43"/>
      <c r="AD116" s="43"/>
      <c r="AE116" s="43"/>
      <c r="AF116" s="43"/>
    </row>
    <row r="117" spans="1:32" ht="30.25" customHeight="1">
      <c r="A117" s="235">
        <v>39</v>
      </c>
      <c r="B117" s="223" t="s">
        <v>30</v>
      </c>
      <c r="C117" s="54">
        <v>114</v>
      </c>
      <c r="D117" s="61" t="s">
        <v>132</v>
      </c>
      <c r="E117" s="46" t="s">
        <v>218</v>
      </c>
      <c r="F117" s="143" t="s">
        <v>502</v>
      </c>
      <c r="G117" s="144" t="s">
        <v>503</v>
      </c>
      <c r="H117" s="144" t="s">
        <v>504</v>
      </c>
      <c r="I117" s="46" t="s">
        <v>17</v>
      </c>
      <c r="J117" s="46" t="s">
        <v>331</v>
      </c>
      <c r="K117" s="72">
        <v>119.09</v>
      </c>
      <c r="L117" s="18"/>
      <c r="M117" s="40">
        <f t="shared" si="2"/>
        <v>0</v>
      </c>
      <c r="N117" s="25" t="str">
        <f t="shared" si="3"/>
        <v>OK</v>
      </c>
      <c r="O117" s="84"/>
      <c r="P117" s="84"/>
      <c r="Q117" s="84"/>
      <c r="R117" s="84"/>
      <c r="S117" s="43"/>
      <c r="T117" s="43"/>
      <c r="U117" s="43"/>
      <c r="V117" s="43"/>
      <c r="W117" s="43"/>
      <c r="X117" s="43"/>
      <c r="Y117" s="43"/>
      <c r="Z117" s="43"/>
      <c r="AA117" s="43"/>
      <c r="AB117" s="43"/>
      <c r="AC117" s="43"/>
      <c r="AD117" s="43"/>
      <c r="AE117" s="43"/>
      <c r="AF117" s="43"/>
    </row>
    <row r="118" spans="1:32" ht="30.25" customHeight="1">
      <c r="A118" s="235"/>
      <c r="B118" s="228"/>
      <c r="C118" s="54">
        <v>115</v>
      </c>
      <c r="D118" s="61" t="s">
        <v>132</v>
      </c>
      <c r="E118" s="46" t="s">
        <v>219</v>
      </c>
      <c r="F118" s="143" t="s">
        <v>502</v>
      </c>
      <c r="G118" s="144" t="s">
        <v>505</v>
      </c>
      <c r="H118" s="144" t="s">
        <v>504</v>
      </c>
      <c r="I118" s="46" t="s">
        <v>17</v>
      </c>
      <c r="J118" s="46" t="s">
        <v>330</v>
      </c>
      <c r="K118" s="72">
        <v>119.09</v>
      </c>
      <c r="L118" s="18"/>
      <c r="M118" s="40">
        <f t="shared" si="2"/>
        <v>0</v>
      </c>
      <c r="N118" s="25" t="str">
        <f t="shared" si="3"/>
        <v>OK</v>
      </c>
      <c r="O118" s="84"/>
      <c r="P118" s="84"/>
      <c r="Q118" s="84"/>
      <c r="R118" s="84"/>
      <c r="S118" s="43"/>
      <c r="T118" s="43"/>
      <c r="U118" s="43"/>
      <c r="V118" s="43"/>
      <c r="W118" s="43"/>
      <c r="X118" s="43"/>
      <c r="Y118" s="43"/>
      <c r="Z118" s="43"/>
      <c r="AA118" s="43"/>
      <c r="AB118" s="43"/>
      <c r="AC118" s="43"/>
      <c r="AD118" s="43"/>
      <c r="AE118" s="43"/>
      <c r="AF118" s="43"/>
    </row>
    <row r="119" spans="1:32" ht="30.25" customHeight="1">
      <c r="A119" s="235"/>
      <c r="B119" s="228"/>
      <c r="C119" s="54">
        <v>116</v>
      </c>
      <c r="D119" s="61" t="s">
        <v>133</v>
      </c>
      <c r="E119" s="46" t="s">
        <v>220</v>
      </c>
      <c r="F119" s="148" t="s">
        <v>506</v>
      </c>
      <c r="G119" s="144" t="s">
        <v>503</v>
      </c>
      <c r="H119" s="144" t="s">
        <v>507</v>
      </c>
      <c r="I119" s="46" t="s">
        <v>17</v>
      </c>
      <c r="J119" s="46" t="s">
        <v>331</v>
      </c>
      <c r="K119" s="72">
        <v>25.52</v>
      </c>
      <c r="L119" s="18"/>
      <c r="M119" s="40">
        <f t="shared" si="2"/>
        <v>0</v>
      </c>
      <c r="N119" s="25" t="str">
        <f t="shared" si="3"/>
        <v>OK</v>
      </c>
      <c r="O119" s="84"/>
      <c r="P119" s="84"/>
      <c r="Q119" s="84"/>
      <c r="R119" s="84"/>
      <c r="S119" s="43"/>
      <c r="T119" s="43"/>
      <c r="U119" s="43"/>
      <c r="V119" s="43"/>
      <c r="W119" s="43"/>
      <c r="X119" s="43"/>
      <c r="Y119" s="43"/>
      <c r="Z119" s="43"/>
      <c r="AA119" s="43"/>
      <c r="AB119" s="43"/>
      <c r="AC119" s="43"/>
      <c r="AD119" s="43"/>
      <c r="AE119" s="43"/>
      <c r="AF119" s="43"/>
    </row>
    <row r="120" spans="1:32" ht="30.25" customHeight="1">
      <c r="A120" s="235"/>
      <c r="B120" s="224"/>
      <c r="C120" s="54">
        <v>117</v>
      </c>
      <c r="D120" s="61" t="s">
        <v>133</v>
      </c>
      <c r="E120" s="46" t="s">
        <v>221</v>
      </c>
      <c r="F120" s="148" t="s">
        <v>506</v>
      </c>
      <c r="G120" s="144" t="s">
        <v>508</v>
      </c>
      <c r="H120" s="144" t="s">
        <v>507</v>
      </c>
      <c r="I120" s="46" t="s">
        <v>17</v>
      </c>
      <c r="J120" s="46" t="s">
        <v>331</v>
      </c>
      <c r="K120" s="72">
        <v>27.23</v>
      </c>
      <c r="L120" s="18"/>
      <c r="M120" s="40">
        <f t="shared" si="2"/>
        <v>0</v>
      </c>
      <c r="N120" s="25" t="str">
        <f t="shared" si="3"/>
        <v>OK</v>
      </c>
      <c r="O120" s="84"/>
      <c r="P120" s="84"/>
      <c r="Q120" s="84"/>
      <c r="R120" s="84"/>
      <c r="S120" s="43"/>
      <c r="T120" s="43"/>
      <c r="U120" s="43"/>
      <c r="V120" s="43"/>
      <c r="W120" s="43"/>
      <c r="X120" s="43"/>
      <c r="Y120" s="43"/>
      <c r="Z120" s="43"/>
      <c r="AA120" s="43"/>
      <c r="AB120" s="43"/>
      <c r="AC120" s="43"/>
      <c r="AD120" s="43"/>
      <c r="AE120" s="43"/>
      <c r="AF120" s="43"/>
    </row>
    <row r="121" spans="1:32" ht="30.25" customHeight="1">
      <c r="A121" s="243">
        <v>40</v>
      </c>
      <c r="B121" s="225" t="s">
        <v>39</v>
      </c>
      <c r="C121" s="53">
        <v>118</v>
      </c>
      <c r="D121" s="35" t="s">
        <v>134</v>
      </c>
      <c r="E121" s="47" t="s">
        <v>222</v>
      </c>
      <c r="F121" s="155" t="s">
        <v>509</v>
      </c>
      <c r="G121" s="150"/>
      <c r="H121" s="151" t="s">
        <v>427</v>
      </c>
      <c r="I121" s="47" t="s">
        <v>17</v>
      </c>
      <c r="J121" s="35" t="s">
        <v>333</v>
      </c>
      <c r="K121" s="74">
        <v>1585</v>
      </c>
      <c r="L121" s="18"/>
      <c r="M121" s="40">
        <f t="shared" si="2"/>
        <v>0</v>
      </c>
      <c r="N121" s="25" t="str">
        <f t="shared" si="3"/>
        <v>OK</v>
      </c>
      <c r="O121" s="84"/>
      <c r="P121" s="84"/>
      <c r="Q121" s="84"/>
      <c r="R121" s="84"/>
      <c r="S121" s="43"/>
      <c r="T121" s="43"/>
      <c r="U121" s="43"/>
      <c r="V121" s="43"/>
      <c r="W121" s="43"/>
      <c r="X121" s="43"/>
      <c r="Y121" s="43"/>
      <c r="Z121" s="43"/>
      <c r="AA121" s="43"/>
      <c r="AB121" s="43"/>
      <c r="AC121" s="43"/>
      <c r="AD121" s="43"/>
      <c r="AE121" s="43"/>
      <c r="AF121" s="43"/>
    </row>
    <row r="122" spans="1:32" ht="30.25" customHeight="1">
      <c r="A122" s="243"/>
      <c r="B122" s="226"/>
      <c r="C122" s="53">
        <v>119</v>
      </c>
      <c r="D122" s="35" t="s">
        <v>135</v>
      </c>
      <c r="E122" s="47" t="s">
        <v>222</v>
      </c>
      <c r="F122" s="155" t="s">
        <v>510</v>
      </c>
      <c r="G122" s="150"/>
      <c r="H122" s="151" t="s">
        <v>427</v>
      </c>
      <c r="I122" s="47" t="s">
        <v>17</v>
      </c>
      <c r="J122" s="35" t="s">
        <v>333</v>
      </c>
      <c r="K122" s="74">
        <v>1040</v>
      </c>
      <c r="L122" s="18"/>
      <c r="M122" s="40">
        <f t="shared" si="2"/>
        <v>0</v>
      </c>
      <c r="N122" s="25" t="str">
        <f t="shared" si="3"/>
        <v>OK</v>
      </c>
      <c r="O122" s="84"/>
      <c r="P122" s="84"/>
      <c r="Q122" s="84"/>
      <c r="R122" s="84"/>
      <c r="S122" s="43"/>
      <c r="T122" s="43"/>
      <c r="U122" s="43"/>
      <c r="V122" s="43"/>
      <c r="W122" s="43"/>
      <c r="X122" s="43"/>
      <c r="Y122" s="43"/>
      <c r="Z122" s="43"/>
      <c r="AA122" s="43"/>
      <c r="AB122" s="43"/>
      <c r="AC122" s="43"/>
      <c r="AD122" s="43"/>
      <c r="AE122" s="43"/>
      <c r="AF122" s="43"/>
    </row>
    <row r="123" spans="1:32" ht="30.25" customHeight="1">
      <c r="A123" s="243"/>
      <c r="B123" s="227"/>
      <c r="C123" s="53">
        <v>120</v>
      </c>
      <c r="D123" s="35" t="s">
        <v>136</v>
      </c>
      <c r="E123" s="47" t="s">
        <v>223</v>
      </c>
      <c r="F123" s="155" t="s">
        <v>511</v>
      </c>
      <c r="G123" s="150"/>
      <c r="H123" s="156" t="s">
        <v>512</v>
      </c>
      <c r="I123" s="47" t="s">
        <v>17</v>
      </c>
      <c r="J123" s="47" t="s">
        <v>330</v>
      </c>
      <c r="K123" s="74">
        <v>111</v>
      </c>
      <c r="L123" s="18"/>
      <c r="M123" s="40">
        <f t="shared" si="2"/>
        <v>0</v>
      </c>
      <c r="N123" s="25" t="str">
        <f t="shared" si="3"/>
        <v>OK</v>
      </c>
      <c r="O123" s="84"/>
      <c r="P123" s="84"/>
      <c r="Q123" s="84"/>
      <c r="R123" s="84"/>
      <c r="S123" s="43"/>
      <c r="T123" s="43"/>
      <c r="U123" s="43"/>
      <c r="V123" s="43"/>
      <c r="W123" s="43"/>
      <c r="X123" s="43"/>
      <c r="Y123" s="43"/>
      <c r="Z123" s="43"/>
      <c r="AA123" s="43"/>
      <c r="AB123" s="43"/>
      <c r="AC123" s="43"/>
      <c r="AD123" s="43"/>
      <c r="AE123" s="43"/>
      <c r="AF123" s="43"/>
    </row>
    <row r="124" spans="1:32" ht="30.25" customHeight="1">
      <c r="A124" s="52">
        <v>41</v>
      </c>
      <c r="B124" s="60" t="s">
        <v>40</v>
      </c>
      <c r="C124" s="54">
        <v>121</v>
      </c>
      <c r="D124" s="66" t="s">
        <v>137</v>
      </c>
      <c r="E124" s="45" t="s">
        <v>224</v>
      </c>
      <c r="F124" s="148" t="s">
        <v>513</v>
      </c>
      <c r="G124" s="146"/>
      <c r="H124" s="144" t="s">
        <v>514</v>
      </c>
      <c r="I124" s="46" t="s">
        <v>17</v>
      </c>
      <c r="J124" s="46" t="s">
        <v>334</v>
      </c>
      <c r="K124" s="75">
        <v>192.51</v>
      </c>
      <c r="L124" s="18">
        <v>210</v>
      </c>
      <c r="M124" s="40">
        <f t="shared" si="2"/>
        <v>126</v>
      </c>
      <c r="N124" s="25" t="str">
        <f t="shared" si="3"/>
        <v>OK</v>
      </c>
      <c r="O124" s="84"/>
      <c r="P124" s="84"/>
      <c r="Q124" s="84"/>
      <c r="R124" s="84">
        <v>84</v>
      </c>
      <c r="S124" s="43"/>
      <c r="T124" s="43"/>
      <c r="U124" s="43"/>
      <c r="V124" s="43"/>
      <c r="W124" s="43"/>
      <c r="X124" s="43"/>
      <c r="Y124" s="43"/>
      <c r="Z124" s="43"/>
      <c r="AA124" s="43"/>
      <c r="AB124" s="43"/>
      <c r="AC124" s="43"/>
      <c r="AD124" s="43"/>
      <c r="AE124" s="43"/>
      <c r="AF124" s="43"/>
    </row>
    <row r="125" spans="1:32" ht="30.25" customHeight="1">
      <c r="A125" s="53">
        <v>42</v>
      </c>
      <c r="B125" s="58" t="s">
        <v>41</v>
      </c>
      <c r="C125" s="53">
        <v>122</v>
      </c>
      <c r="D125" s="67" t="s">
        <v>138</v>
      </c>
      <c r="E125" s="44" t="s">
        <v>225</v>
      </c>
      <c r="F125" s="149" t="s">
        <v>515</v>
      </c>
      <c r="G125" s="150"/>
      <c r="H125" s="151" t="s">
        <v>516</v>
      </c>
      <c r="I125" s="47" t="s">
        <v>17</v>
      </c>
      <c r="J125" s="139" t="s">
        <v>329</v>
      </c>
      <c r="K125" s="76">
        <v>25.01</v>
      </c>
      <c r="L125" s="18">
        <v>210</v>
      </c>
      <c r="M125" s="40">
        <f t="shared" si="2"/>
        <v>169</v>
      </c>
      <c r="N125" s="25" t="str">
        <f t="shared" si="3"/>
        <v>OK</v>
      </c>
      <c r="O125" s="84"/>
      <c r="P125" s="84"/>
      <c r="Q125" s="84">
        <v>41</v>
      </c>
      <c r="R125" s="84"/>
      <c r="S125" s="43"/>
      <c r="T125" s="43"/>
      <c r="U125" s="43"/>
      <c r="V125" s="43"/>
      <c r="W125" s="43"/>
      <c r="X125" s="43"/>
      <c r="Y125" s="43"/>
      <c r="Z125" s="43"/>
      <c r="AA125" s="43"/>
      <c r="AB125" s="43"/>
      <c r="AC125" s="43"/>
      <c r="AD125" s="43"/>
      <c r="AE125" s="43"/>
      <c r="AF125" s="43"/>
    </row>
    <row r="126" spans="1:32" ht="30.25" hidden="1" customHeight="1">
      <c r="A126" s="51">
        <v>43</v>
      </c>
      <c r="B126" s="55" t="s">
        <v>37</v>
      </c>
      <c r="C126" s="51">
        <v>123</v>
      </c>
      <c r="D126" s="62" t="s">
        <v>139</v>
      </c>
      <c r="E126" s="62"/>
      <c r="F126" s="143" t="s">
        <v>517</v>
      </c>
      <c r="G126" s="144"/>
      <c r="H126" s="144"/>
      <c r="I126" s="18" t="s">
        <v>246</v>
      </c>
      <c r="J126" s="18"/>
      <c r="K126" s="73"/>
      <c r="L126" s="18"/>
      <c r="M126" s="40">
        <f t="shared" si="2"/>
        <v>0</v>
      </c>
      <c r="N126" s="25" t="str">
        <f t="shared" si="3"/>
        <v>OK</v>
      </c>
      <c r="O126" s="84"/>
      <c r="P126" s="84"/>
      <c r="Q126" s="84"/>
      <c r="R126" s="84"/>
      <c r="S126" s="43"/>
      <c r="T126" s="43"/>
      <c r="U126" s="43"/>
      <c r="V126" s="43"/>
      <c r="W126" s="43"/>
      <c r="X126" s="43"/>
      <c r="Y126" s="43"/>
      <c r="Z126" s="43"/>
      <c r="AA126" s="43"/>
      <c r="AB126" s="43"/>
      <c r="AC126" s="43"/>
      <c r="AD126" s="43"/>
      <c r="AE126" s="43"/>
      <c r="AF126" s="43"/>
    </row>
    <row r="127" spans="1:32" ht="30.25" hidden="1" customHeight="1">
      <c r="A127" s="51">
        <v>44</v>
      </c>
      <c r="B127" s="55" t="s">
        <v>37</v>
      </c>
      <c r="C127" s="51">
        <v>124</v>
      </c>
      <c r="D127" s="62" t="s">
        <v>140</v>
      </c>
      <c r="E127" s="62"/>
      <c r="F127" s="143" t="s">
        <v>518</v>
      </c>
      <c r="G127" s="146"/>
      <c r="H127" s="144"/>
      <c r="I127" s="18"/>
      <c r="J127" s="18"/>
      <c r="K127" s="73"/>
      <c r="L127" s="18"/>
      <c r="M127" s="40">
        <f t="shared" si="2"/>
        <v>0</v>
      </c>
      <c r="N127" s="25" t="str">
        <f t="shared" si="3"/>
        <v>OK</v>
      </c>
      <c r="O127" s="84"/>
      <c r="P127" s="84"/>
      <c r="Q127" s="84"/>
      <c r="R127" s="84"/>
      <c r="S127" s="43"/>
      <c r="T127" s="43"/>
      <c r="U127" s="43"/>
      <c r="V127" s="43"/>
      <c r="W127" s="43"/>
      <c r="X127" s="43"/>
      <c r="Y127" s="43"/>
      <c r="Z127" s="43"/>
      <c r="AA127" s="43"/>
      <c r="AB127" s="43"/>
      <c r="AC127" s="43"/>
      <c r="AD127" s="43"/>
      <c r="AE127" s="43"/>
      <c r="AF127" s="43"/>
    </row>
    <row r="128" spans="1:32" ht="30.25" hidden="1" customHeight="1">
      <c r="A128" s="51">
        <v>45</v>
      </c>
      <c r="B128" s="55" t="s">
        <v>37</v>
      </c>
      <c r="C128" s="51">
        <v>125</v>
      </c>
      <c r="D128" s="62" t="s">
        <v>141</v>
      </c>
      <c r="E128" s="62"/>
      <c r="F128" s="143" t="s">
        <v>519</v>
      </c>
      <c r="G128" s="146"/>
      <c r="H128" s="144"/>
      <c r="I128" s="18"/>
      <c r="J128" s="18"/>
      <c r="K128" s="73"/>
      <c r="L128" s="18"/>
      <c r="M128" s="40">
        <f t="shared" si="2"/>
        <v>0</v>
      </c>
      <c r="N128" s="25" t="str">
        <f t="shared" si="3"/>
        <v>OK</v>
      </c>
      <c r="O128" s="84"/>
      <c r="P128" s="84"/>
      <c r="Q128" s="84"/>
      <c r="R128" s="84"/>
      <c r="S128" s="43"/>
      <c r="T128" s="43"/>
      <c r="U128" s="43"/>
      <c r="V128" s="43"/>
      <c r="W128" s="43"/>
      <c r="X128" s="43"/>
      <c r="Y128" s="43"/>
      <c r="Z128" s="43"/>
      <c r="AA128" s="43"/>
      <c r="AB128" s="43"/>
      <c r="AC128" s="43"/>
      <c r="AD128" s="43"/>
      <c r="AE128" s="43"/>
      <c r="AF128" s="43"/>
    </row>
    <row r="129" spans="1:32" ht="30.25" hidden="1" customHeight="1">
      <c r="A129" s="51">
        <v>46</v>
      </c>
      <c r="B129" s="55" t="s">
        <v>37</v>
      </c>
      <c r="C129" s="51">
        <v>126</v>
      </c>
      <c r="D129" s="62" t="s">
        <v>142</v>
      </c>
      <c r="E129" s="62"/>
      <c r="F129" s="143" t="s">
        <v>520</v>
      </c>
      <c r="G129" s="146"/>
      <c r="H129" s="144"/>
      <c r="I129" s="18"/>
      <c r="J129" s="18"/>
      <c r="K129" s="73"/>
      <c r="L129" s="18"/>
      <c r="M129" s="40">
        <f t="shared" si="2"/>
        <v>0</v>
      </c>
      <c r="N129" s="25" t="str">
        <f t="shared" si="3"/>
        <v>OK</v>
      </c>
      <c r="O129" s="84"/>
      <c r="P129" s="84"/>
      <c r="Q129" s="84"/>
      <c r="R129" s="84"/>
      <c r="S129" s="43"/>
      <c r="T129" s="43"/>
      <c r="U129" s="43"/>
      <c r="V129" s="43"/>
      <c r="W129" s="43"/>
      <c r="X129" s="43"/>
      <c r="Y129" s="43"/>
      <c r="Z129" s="43"/>
      <c r="AA129" s="43"/>
      <c r="AB129" s="43"/>
      <c r="AC129" s="43"/>
      <c r="AD129" s="43"/>
      <c r="AE129" s="43"/>
      <c r="AF129" s="43"/>
    </row>
    <row r="130" spans="1:32" ht="30.25" customHeight="1">
      <c r="A130" s="235">
        <v>47</v>
      </c>
      <c r="B130" s="223" t="s">
        <v>42</v>
      </c>
      <c r="C130" s="54">
        <v>127</v>
      </c>
      <c r="D130" s="61" t="s">
        <v>143</v>
      </c>
      <c r="E130" s="61" t="s">
        <v>226</v>
      </c>
      <c r="F130" s="143" t="s">
        <v>521</v>
      </c>
      <c r="G130" s="146"/>
      <c r="H130" s="144" t="s">
        <v>522</v>
      </c>
      <c r="I130" s="46"/>
      <c r="J130" s="46" t="s">
        <v>330</v>
      </c>
      <c r="K130" s="72">
        <v>3245.49</v>
      </c>
      <c r="L130" s="18"/>
      <c r="M130" s="40">
        <f t="shared" si="2"/>
        <v>0</v>
      </c>
      <c r="N130" s="25" t="str">
        <f t="shared" si="3"/>
        <v>OK</v>
      </c>
      <c r="O130" s="84"/>
      <c r="P130" s="84"/>
      <c r="Q130" s="84"/>
      <c r="R130" s="84"/>
      <c r="S130" s="43"/>
      <c r="T130" s="43"/>
      <c r="U130" s="43"/>
      <c r="V130" s="43"/>
      <c r="W130" s="43"/>
      <c r="X130" s="43"/>
      <c r="Y130" s="43"/>
      <c r="Z130" s="43"/>
      <c r="AA130" s="43"/>
      <c r="AB130" s="43"/>
      <c r="AC130" s="43"/>
      <c r="AD130" s="43"/>
      <c r="AE130" s="43"/>
      <c r="AF130" s="43"/>
    </row>
    <row r="131" spans="1:32" ht="30.25" customHeight="1">
      <c r="A131" s="235"/>
      <c r="B131" s="224"/>
      <c r="C131" s="54">
        <v>128</v>
      </c>
      <c r="D131" s="61" t="s">
        <v>144</v>
      </c>
      <c r="E131" s="61" t="s">
        <v>227</v>
      </c>
      <c r="F131" s="143" t="s">
        <v>523</v>
      </c>
      <c r="G131" s="146" t="s">
        <v>524</v>
      </c>
      <c r="H131" s="144" t="s">
        <v>525</v>
      </c>
      <c r="I131" s="46" t="s">
        <v>247</v>
      </c>
      <c r="J131" s="46" t="s">
        <v>330</v>
      </c>
      <c r="K131" s="72">
        <v>1054.19</v>
      </c>
      <c r="L131" s="18"/>
      <c r="M131" s="40">
        <f t="shared" si="2"/>
        <v>0</v>
      </c>
      <c r="N131" s="25" t="str">
        <f t="shared" si="3"/>
        <v>OK</v>
      </c>
      <c r="O131" s="84"/>
      <c r="P131" s="84"/>
      <c r="Q131" s="84"/>
      <c r="R131" s="84"/>
      <c r="S131" s="43"/>
      <c r="T131" s="43"/>
      <c r="U131" s="43"/>
      <c r="V131" s="43"/>
      <c r="W131" s="43"/>
      <c r="X131" s="43"/>
      <c r="Y131" s="43"/>
      <c r="Z131" s="43"/>
      <c r="AA131" s="43"/>
      <c r="AB131" s="43"/>
      <c r="AC131" s="43"/>
      <c r="AD131" s="43"/>
      <c r="AE131" s="43"/>
      <c r="AF131" s="43"/>
    </row>
    <row r="132" spans="1:32" ht="30.25" hidden="1" customHeight="1">
      <c r="A132" s="51">
        <v>48</v>
      </c>
      <c r="B132" s="55" t="s">
        <v>37</v>
      </c>
      <c r="C132" s="51">
        <v>129</v>
      </c>
      <c r="D132" s="62" t="s">
        <v>145</v>
      </c>
      <c r="E132" s="62"/>
      <c r="F132" s="62"/>
      <c r="G132" s="62"/>
      <c r="H132" s="62"/>
      <c r="I132" s="18" t="s">
        <v>21</v>
      </c>
      <c r="J132" s="18"/>
      <c r="K132" s="73"/>
      <c r="L132" s="18"/>
      <c r="M132" s="40">
        <f>L132-(SUM(O132:AF132))</f>
        <v>0</v>
      </c>
      <c r="N132" s="25" t="str">
        <f t="shared" si="3"/>
        <v>OK</v>
      </c>
      <c r="O132" s="84"/>
      <c r="P132" s="84"/>
      <c r="Q132" s="84"/>
      <c r="R132" s="84"/>
      <c r="S132" s="43"/>
      <c r="T132" s="43"/>
      <c r="U132" s="43"/>
      <c r="V132" s="43"/>
      <c r="W132" s="43"/>
      <c r="X132" s="43"/>
      <c r="Y132" s="43"/>
      <c r="Z132" s="43"/>
      <c r="AA132" s="43"/>
      <c r="AB132" s="43"/>
      <c r="AC132" s="43"/>
      <c r="AD132" s="43"/>
      <c r="AE132" s="43"/>
      <c r="AF132" s="43"/>
    </row>
    <row r="133" spans="1:32" ht="30.25" customHeight="1">
      <c r="O133" s="85">
        <f>SUMPRODUCT($K$4:$K$132,O4:O132)</f>
        <v>116.82</v>
      </c>
      <c r="P133" s="94">
        <f t="shared" ref="P133:S133" si="4">SUMPRODUCT($K$4:$K$132,P4:P132)</f>
        <v>69.38</v>
      </c>
      <c r="Q133" s="94">
        <f t="shared" si="4"/>
        <v>1025.4100000000001</v>
      </c>
      <c r="R133" s="94">
        <f t="shared" si="4"/>
        <v>16170.84</v>
      </c>
      <c r="S133" s="94">
        <f t="shared" si="4"/>
        <v>0</v>
      </c>
      <c r="T133" s="94">
        <f t="shared" ref="T133" si="5">SUMPRODUCT($K$4:$K$132,T4:T132)</f>
        <v>0</v>
      </c>
      <c r="U133" s="94">
        <f t="shared" ref="U133" si="6">SUMPRODUCT($K$4:$K$132,U4:U132)</f>
        <v>0</v>
      </c>
      <c r="V133" s="94">
        <f t="shared" ref="V133:W133" si="7">SUMPRODUCT($K$4:$K$132,V4:V132)</f>
        <v>0</v>
      </c>
      <c r="W133" s="94">
        <f t="shared" si="7"/>
        <v>0</v>
      </c>
      <c r="X133" s="94">
        <f t="shared" ref="X133" si="8">SUMPRODUCT($K$4:$K$132,X4:X132)</f>
        <v>0</v>
      </c>
      <c r="Y133" s="94">
        <f t="shared" ref="Y133" si="9">SUMPRODUCT($K$4:$K$132,Y4:Y132)</f>
        <v>0</v>
      </c>
      <c r="Z133" s="94">
        <f t="shared" ref="Z133:AA133" si="10">SUMPRODUCT($K$4:$K$132,Z4:Z132)</f>
        <v>0</v>
      </c>
      <c r="AA133" s="94">
        <f t="shared" si="10"/>
        <v>0</v>
      </c>
      <c r="AB133" s="94">
        <f t="shared" ref="AB133" si="11">SUMPRODUCT($K$4:$K$132,AB4:AB132)</f>
        <v>0</v>
      </c>
      <c r="AC133" s="94">
        <f t="shared" ref="AC133" si="12">SUMPRODUCT($K$4:$K$132,AC4:AC132)</f>
        <v>0</v>
      </c>
      <c r="AD133" s="94">
        <f t="shared" ref="AD133:AE133" si="13">SUMPRODUCT($K$4:$K$132,AD4:AD132)</f>
        <v>0</v>
      </c>
      <c r="AE133" s="94">
        <f t="shared" si="13"/>
        <v>0</v>
      </c>
      <c r="AF133" s="94">
        <f t="shared" ref="AF133" si="14">SUMPRODUCT($K$4:$K$132,AF4:AF132)</f>
        <v>0</v>
      </c>
    </row>
  </sheetData>
  <mergeCells count="82">
    <mergeCell ref="AA1:AA2"/>
    <mergeCell ref="W1:W2"/>
    <mergeCell ref="X1:X2"/>
    <mergeCell ref="Y1:Y2"/>
    <mergeCell ref="D1:K1"/>
    <mergeCell ref="L1:N1"/>
    <mergeCell ref="Z1:Z2"/>
    <mergeCell ref="T1:T2"/>
    <mergeCell ref="U1:U2"/>
    <mergeCell ref="V1:V2"/>
    <mergeCell ref="AD1:AD2"/>
    <mergeCell ref="AE1:AE2"/>
    <mergeCell ref="AF1:AF2"/>
    <mergeCell ref="AB1:AB2"/>
    <mergeCell ref="AC1:AC2"/>
    <mergeCell ref="A1:C1"/>
    <mergeCell ref="S1:S2"/>
    <mergeCell ref="A2:N2"/>
    <mergeCell ref="R1:R2"/>
    <mergeCell ref="O1:O2"/>
    <mergeCell ref="P1:P2"/>
    <mergeCell ref="Q1:Q2"/>
    <mergeCell ref="A4:A6"/>
    <mergeCell ref="B4:B6"/>
    <mergeCell ref="A9:A10"/>
    <mergeCell ref="B9:B10"/>
    <mergeCell ref="A11:A17"/>
    <mergeCell ref="B11:B17"/>
    <mergeCell ref="A19:A21"/>
    <mergeCell ref="B19:B21"/>
    <mergeCell ref="A22:A24"/>
    <mergeCell ref="B22:B24"/>
    <mergeCell ref="A25:A32"/>
    <mergeCell ref="B25:B32"/>
    <mergeCell ref="A34:A44"/>
    <mergeCell ref="B34:B44"/>
    <mergeCell ref="A45:A48"/>
    <mergeCell ref="B45:B48"/>
    <mergeCell ref="A49:A52"/>
    <mergeCell ref="B49:B52"/>
    <mergeCell ref="A53:A54"/>
    <mergeCell ref="B53:B54"/>
    <mergeCell ref="A55:A58"/>
    <mergeCell ref="B55:B58"/>
    <mergeCell ref="A59:A61"/>
    <mergeCell ref="B59:B61"/>
    <mergeCell ref="A62:A64"/>
    <mergeCell ref="B62:B64"/>
    <mergeCell ref="A66:A70"/>
    <mergeCell ref="B66:B70"/>
    <mergeCell ref="A71:A74"/>
    <mergeCell ref="B71:B74"/>
    <mergeCell ref="A76:A79"/>
    <mergeCell ref="B76:B79"/>
    <mergeCell ref="A83:A84"/>
    <mergeCell ref="B83:B84"/>
    <mergeCell ref="A85:A86"/>
    <mergeCell ref="B85:B86"/>
    <mergeCell ref="A87:A88"/>
    <mergeCell ref="B87:B88"/>
    <mergeCell ref="A89:A90"/>
    <mergeCell ref="B89:B90"/>
    <mergeCell ref="A91:A94"/>
    <mergeCell ref="B91:B94"/>
    <mergeCell ref="A97:A101"/>
    <mergeCell ref="B97:B101"/>
    <mergeCell ref="A102:A105"/>
    <mergeCell ref="B102:B105"/>
    <mergeCell ref="A106:A107"/>
    <mergeCell ref="B106:B107"/>
    <mergeCell ref="A108:A109"/>
    <mergeCell ref="B108:B109"/>
    <mergeCell ref="A121:A123"/>
    <mergeCell ref="B121:B123"/>
    <mergeCell ref="A130:A131"/>
    <mergeCell ref="B130:B131"/>
    <mergeCell ref="A110:A111"/>
    <mergeCell ref="B110:B111"/>
    <mergeCell ref="A112:A116"/>
    <mergeCell ref="B112:B116"/>
    <mergeCell ref="A117:A120"/>
    <mergeCell ref="B117:B120"/>
  </mergeCells>
  <conditionalFormatting sqref="V4:X4">
    <cfRule type="cellIs" dxfId="215" priority="4" stopIfTrue="1" operator="greaterThan">
      <formula>0</formula>
    </cfRule>
    <cfRule type="cellIs" dxfId="214" priority="5" stopIfTrue="1" operator="greaterThan">
      <formula>0</formula>
    </cfRule>
    <cfRule type="cellIs" dxfId="213" priority="6" stopIfTrue="1" operator="greaterThan">
      <formula>0</formula>
    </cfRule>
  </conditionalFormatting>
  <conditionalFormatting sqref="O4">
    <cfRule type="cellIs" dxfId="212" priority="1" stopIfTrue="1" operator="greaterThan">
      <formula>0</formula>
    </cfRule>
    <cfRule type="cellIs" dxfId="211" priority="2" stopIfTrue="1" operator="greaterThan">
      <formula>0</formula>
    </cfRule>
    <cfRule type="cellIs" dxfId="210" priority="3" stopIfTrue="1" operator="greaterThan">
      <formula>0</formula>
    </cfRule>
  </conditionalFormatting>
  <conditionalFormatting sqref="Y4:AF132 V5:X132 P4:U132 O5:O132">
    <cfRule type="cellIs" dxfId="209" priority="7" stopIfTrue="1" operator="greaterThan">
      <formula>0</formula>
    </cfRule>
    <cfRule type="cellIs" dxfId="208" priority="8" stopIfTrue="1" operator="greaterThan">
      <formula>0</formula>
    </cfRule>
    <cfRule type="cellIs" dxfId="207" priority="9" stopIfTrue="1" operator="greaterThan">
      <formula>0</formula>
    </cfRule>
  </conditionalFormatting>
  <pageMargins left="0.511811024" right="0.511811024" top="0.78740157499999996" bottom="0.78740157499999996" header="0.31496062000000002" footer="0.31496062000000002"/>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F133"/>
  <sheetViews>
    <sheetView topLeftCell="A117" zoomScale="75" zoomScaleNormal="75" workbookViewId="0">
      <selection activeCell="O133" sqref="O133"/>
    </sheetView>
  </sheetViews>
  <sheetFormatPr defaultColWidth="9.7265625" defaultRowHeight="30.25" customHeight="1"/>
  <cols>
    <col min="1" max="1" width="7.1796875" style="31" customWidth="1"/>
    <col min="2" max="2" width="33.26953125" style="31" customWidth="1"/>
    <col min="3" max="3" width="6.7265625" style="26" bestFit="1" customWidth="1"/>
    <col min="4" max="4" width="36" style="31" customWidth="1"/>
    <col min="5" max="8" width="19" style="31" customWidth="1"/>
    <col min="9" max="9" width="8.81640625" style="31" customWidth="1"/>
    <col min="10" max="10" width="13.453125" style="31" customWidth="1"/>
    <col min="11" max="11" width="13.453125" style="33" bestFit="1" customWidth="1"/>
    <col min="12" max="12" width="12.7265625" style="4" customWidth="1"/>
    <col min="13" max="13" width="13.26953125" style="27" customWidth="1"/>
    <col min="14" max="14" width="12.54296875" style="5" customWidth="1"/>
    <col min="15" max="15" width="13.81640625" style="6" customWidth="1"/>
    <col min="16" max="16" width="12.7265625" style="6" customWidth="1"/>
    <col min="17" max="17" width="14.81640625" style="6" customWidth="1"/>
    <col min="18" max="18" width="14.1796875" style="6" customWidth="1"/>
    <col min="19" max="19" width="15.26953125" style="6" customWidth="1"/>
    <col min="20" max="20" width="15.453125" style="6" customWidth="1"/>
    <col min="21" max="21" width="10.453125" style="6" customWidth="1"/>
    <col min="22" max="22" width="14" style="6" customWidth="1"/>
    <col min="23" max="23" width="13.54296875" style="6" customWidth="1"/>
    <col min="24" max="24" width="14.54296875" style="6" customWidth="1"/>
    <col min="25" max="25" width="14" style="6" customWidth="1"/>
    <col min="26" max="26" width="14.26953125" style="6" customWidth="1"/>
    <col min="27" max="32" width="12.7265625" style="2" customWidth="1"/>
    <col min="33" max="16384" width="9.7265625" style="2"/>
  </cols>
  <sheetData>
    <row r="1" spans="1:32" ht="30.25" customHeight="1">
      <c r="A1" s="248" t="s">
        <v>22</v>
      </c>
      <c r="B1" s="248"/>
      <c r="C1" s="248"/>
      <c r="D1" s="248" t="s">
        <v>23</v>
      </c>
      <c r="E1" s="248"/>
      <c r="F1" s="248"/>
      <c r="G1" s="248"/>
      <c r="H1" s="248"/>
      <c r="I1" s="248"/>
      <c r="J1" s="248"/>
      <c r="K1" s="248"/>
      <c r="L1" s="248" t="s">
        <v>24</v>
      </c>
      <c r="M1" s="248"/>
      <c r="N1" s="248"/>
      <c r="O1" s="222" t="s">
        <v>285</v>
      </c>
      <c r="P1" s="222" t="s">
        <v>286</v>
      </c>
      <c r="Q1" s="222" t="s">
        <v>287</v>
      </c>
      <c r="R1" s="222" t="s">
        <v>279</v>
      </c>
      <c r="S1" s="247" t="s">
        <v>20</v>
      </c>
      <c r="T1" s="247" t="s">
        <v>20</v>
      </c>
      <c r="U1" s="247" t="s">
        <v>20</v>
      </c>
      <c r="V1" s="247" t="s">
        <v>20</v>
      </c>
      <c r="W1" s="247" t="s">
        <v>20</v>
      </c>
      <c r="X1" s="247" t="s">
        <v>20</v>
      </c>
      <c r="Y1" s="247" t="s">
        <v>20</v>
      </c>
      <c r="Z1" s="247" t="s">
        <v>20</v>
      </c>
      <c r="AA1" s="247" t="s">
        <v>20</v>
      </c>
      <c r="AB1" s="247" t="s">
        <v>20</v>
      </c>
      <c r="AC1" s="247" t="s">
        <v>20</v>
      </c>
      <c r="AD1" s="247" t="s">
        <v>20</v>
      </c>
      <c r="AE1" s="247" t="s">
        <v>20</v>
      </c>
      <c r="AF1" s="247" t="s">
        <v>20</v>
      </c>
    </row>
    <row r="2" spans="1:32" ht="30.25" customHeight="1">
      <c r="A2" s="248" t="s">
        <v>529</v>
      </c>
      <c r="B2" s="248"/>
      <c r="C2" s="248"/>
      <c r="D2" s="248"/>
      <c r="E2" s="248"/>
      <c r="F2" s="248"/>
      <c r="G2" s="248"/>
      <c r="H2" s="248"/>
      <c r="I2" s="248"/>
      <c r="J2" s="248"/>
      <c r="K2" s="248"/>
      <c r="L2" s="248"/>
      <c r="M2" s="248"/>
      <c r="N2" s="248"/>
      <c r="O2" s="222"/>
      <c r="P2" s="222"/>
      <c r="Q2" s="222"/>
      <c r="R2" s="222"/>
      <c r="S2" s="247"/>
      <c r="T2" s="247"/>
      <c r="U2" s="247"/>
      <c r="V2" s="247"/>
      <c r="W2" s="247"/>
      <c r="X2" s="247"/>
      <c r="Y2" s="247"/>
      <c r="Z2" s="247"/>
      <c r="AA2" s="247"/>
      <c r="AB2" s="247"/>
      <c r="AC2" s="247"/>
      <c r="AD2" s="247"/>
      <c r="AE2" s="247"/>
      <c r="AF2" s="247"/>
    </row>
    <row r="3" spans="1:32" s="3" customFormat="1" ht="30.25" customHeight="1">
      <c r="A3" s="36" t="s">
        <v>25</v>
      </c>
      <c r="B3" s="39" t="s">
        <v>18</v>
      </c>
      <c r="C3" s="36" t="s">
        <v>4</v>
      </c>
      <c r="D3" s="39" t="s">
        <v>146</v>
      </c>
      <c r="E3" s="37" t="s">
        <v>19</v>
      </c>
      <c r="F3" s="37" t="s">
        <v>335</v>
      </c>
      <c r="G3" s="37" t="s">
        <v>336</v>
      </c>
      <c r="H3" s="37" t="s">
        <v>337</v>
      </c>
      <c r="I3" s="36" t="s">
        <v>5</v>
      </c>
      <c r="J3" s="169" t="s">
        <v>328</v>
      </c>
      <c r="K3" s="32" t="s">
        <v>2</v>
      </c>
      <c r="L3" s="21" t="s">
        <v>7</v>
      </c>
      <c r="M3" s="22" t="s">
        <v>0</v>
      </c>
      <c r="N3" s="19" t="s">
        <v>3</v>
      </c>
      <c r="O3" s="86">
        <v>45181</v>
      </c>
      <c r="P3" s="86">
        <v>45182</v>
      </c>
      <c r="Q3" s="86">
        <v>45182</v>
      </c>
      <c r="R3" s="86">
        <v>45182</v>
      </c>
      <c r="S3" s="42" t="s">
        <v>1</v>
      </c>
      <c r="T3" s="42" t="s">
        <v>1</v>
      </c>
      <c r="U3" s="42" t="s">
        <v>1</v>
      </c>
      <c r="V3" s="42" t="s">
        <v>1</v>
      </c>
      <c r="W3" s="42" t="s">
        <v>1</v>
      </c>
      <c r="X3" s="42" t="s">
        <v>1</v>
      </c>
      <c r="Y3" s="42" t="s">
        <v>1</v>
      </c>
      <c r="Z3" s="42" t="s">
        <v>1</v>
      </c>
      <c r="AA3" s="42" t="s">
        <v>1</v>
      </c>
      <c r="AB3" s="42" t="s">
        <v>1</v>
      </c>
      <c r="AC3" s="42" t="s">
        <v>1</v>
      </c>
      <c r="AD3" s="42" t="s">
        <v>1</v>
      </c>
      <c r="AE3" s="42" t="s">
        <v>1</v>
      </c>
      <c r="AF3" s="42" t="s">
        <v>1</v>
      </c>
    </row>
    <row r="4" spans="1:32" ht="30.25" customHeight="1">
      <c r="A4" s="237">
        <v>1</v>
      </c>
      <c r="B4" s="223" t="s">
        <v>26</v>
      </c>
      <c r="C4" s="54">
        <v>1</v>
      </c>
      <c r="D4" s="61" t="s">
        <v>43</v>
      </c>
      <c r="E4" s="46" t="s">
        <v>147</v>
      </c>
      <c r="F4" s="143" t="s">
        <v>338</v>
      </c>
      <c r="G4" s="144"/>
      <c r="H4" s="144" t="s">
        <v>339</v>
      </c>
      <c r="I4" s="46" t="s">
        <v>17</v>
      </c>
      <c r="J4" s="168" t="str">
        <f>'[1]Anexo da ARP'!N3</f>
        <v>339030.28</v>
      </c>
      <c r="K4" s="72">
        <v>62.41</v>
      </c>
      <c r="L4" s="18"/>
      <c r="M4" s="40">
        <f>L4-(SUM(O4:AF4))</f>
        <v>0</v>
      </c>
      <c r="N4" s="25" t="str">
        <f>IF(M4&lt;0,"ATENÇÃO","OK")</f>
        <v>OK</v>
      </c>
      <c r="O4" s="92"/>
      <c r="P4" s="92"/>
      <c r="Q4" s="92"/>
      <c r="R4" s="92"/>
      <c r="S4" s="43"/>
      <c r="T4" s="43"/>
      <c r="U4" s="43"/>
      <c r="V4" s="43"/>
      <c r="W4" s="43"/>
      <c r="X4" s="43"/>
      <c r="Y4" s="43"/>
      <c r="Z4" s="43"/>
      <c r="AA4" s="43"/>
      <c r="AB4" s="43"/>
      <c r="AC4" s="43"/>
      <c r="AD4" s="43"/>
      <c r="AE4" s="43"/>
      <c r="AF4" s="43"/>
    </row>
    <row r="5" spans="1:32" ht="30.25" customHeight="1">
      <c r="A5" s="237"/>
      <c r="B5" s="228"/>
      <c r="C5" s="54">
        <v>2</v>
      </c>
      <c r="D5" s="61" t="s">
        <v>44</v>
      </c>
      <c r="E5" s="46" t="s">
        <v>148</v>
      </c>
      <c r="F5" s="143" t="s">
        <v>340</v>
      </c>
      <c r="G5" s="144" t="s">
        <v>341</v>
      </c>
      <c r="H5" s="144" t="s">
        <v>339</v>
      </c>
      <c r="I5" s="46" t="s">
        <v>17</v>
      </c>
      <c r="J5" s="168" t="str">
        <f>'[1]Anexo da ARP'!N4</f>
        <v>339030.28</v>
      </c>
      <c r="K5" s="72">
        <v>58.41</v>
      </c>
      <c r="L5" s="18"/>
      <c r="M5" s="40">
        <f t="shared" ref="M5:M68" si="0">L5-(SUM(O5:AF5))</f>
        <v>0</v>
      </c>
      <c r="N5" s="25" t="str">
        <f t="shared" ref="N5:N68" si="1">IF(M5&lt;0,"ATENÇÃO","OK")</f>
        <v>OK</v>
      </c>
      <c r="O5" s="92"/>
      <c r="P5" s="92"/>
      <c r="Q5" s="92"/>
      <c r="R5" s="92"/>
      <c r="S5" s="43"/>
      <c r="T5" s="43"/>
      <c r="U5" s="43"/>
      <c r="V5" s="43"/>
      <c r="W5" s="43"/>
      <c r="X5" s="43"/>
      <c r="Y5" s="43"/>
      <c r="Z5" s="43"/>
      <c r="AA5" s="43"/>
      <c r="AB5" s="43"/>
      <c r="AC5" s="43"/>
      <c r="AD5" s="43"/>
      <c r="AE5" s="43"/>
      <c r="AF5" s="43"/>
    </row>
    <row r="6" spans="1:32" ht="30.25" customHeight="1">
      <c r="A6" s="237"/>
      <c r="B6" s="224"/>
      <c r="C6" s="54">
        <v>3</v>
      </c>
      <c r="D6" s="61" t="s">
        <v>45</v>
      </c>
      <c r="E6" s="68" t="s">
        <v>149</v>
      </c>
      <c r="F6" s="143" t="s">
        <v>342</v>
      </c>
      <c r="G6" s="144"/>
      <c r="H6" s="144" t="s">
        <v>339</v>
      </c>
      <c r="I6" s="46" t="s">
        <v>17</v>
      </c>
      <c r="J6" s="168" t="str">
        <f>'[1]Anexo da ARP'!N5</f>
        <v>339030.28</v>
      </c>
      <c r="K6" s="72">
        <v>181.86</v>
      </c>
      <c r="L6" s="18"/>
      <c r="M6" s="40">
        <f t="shared" si="0"/>
        <v>0</v>
      </c>
      <c r="N6" s="25" t="str">
        <f t="shared" si="1"/>
        <v>OK</v>
      </c>
      <c r="O6" s="92"/>
      <c r="P6" s="92"/>
      <c r="Q6" s="92"/>
      <c r="R6" s="92"/>
      <c r="S6" s="43"/>
      <c r="T6" s="43"/>
      <c r="U6" s="43"/>
      <c r="V6" s="43"/>
      <c r="W6" s="43"/>
      <c r="X6" s="43"/>
      <c r="Y6" s="43"/>
      <c r="Z6" s="43"/>
      <c r="AA6" s="43"/>
      <c r="AB6" s="43"/>
      <c r="AC6" s="43"/>
      <c r="AD6" s="43"/>
      <c r="AE6" s="43"/>
      <c r="AF6" s="43"/>
    </row>
    <row r="7" spans="1:32" ht="30.25" hidden="1" customHeight="1">
      <c r="A7" s="48">
        <v>2</v>
      </c>
      <c r="B7" s="55" t="s">
        <v>27</v>
      </c>
      <c r="C7" s="51">
        <v>4</v>
      </c>
      <c r="D7" s="62" t="s">
        <v>46</v>
      </c>
      <c r="E7" s="18"/>
      <c r="F7" s="145" t="s">
        <v>343</v>
      </c>
      <c r="G7" s="146"/>
      <c r="H7" s="144" t="s">
        <v>344</v>
      </c>
      <c r="I7" s="18" t="s">
        <v>17</v>
      </c>
      <c r="J7" s="168" t="str">
        <f>'[1]Anexo da ARP'!N6</f>
        <v>339030.28</v>
      </c>
      <c r="K7" s="73"/>
      <c r="L7" s="18"/>
      <c r="M7" s="40">
        <f t="shared" si="0"/>
        <v>0</v>
      </c>
      <c r="N7" s="25" t="str">
        <f t="shared" si="1"/>
        <v>OK</v>
      </c>
      <c r="O7" s="92"/>
      <c r="P7" s="92"/>
      <c r="Q7" s="92"/>
      <c r="R7" s="92"/>
      <c r="S7" s="43"/>
      <c r="T7" s="43"/>
      <c r="U7" s="43"/>
      <c r="V7" s="43"/>
      <c r="W7" s="43"/>
      <c r="X7" s="43"/>
      <c r="Y7" s="43"/>
      <c r="Z7" s="43"/>
      <c r="AA7" s="43"/>
      <c r="AB7" s="43"/>
      <c r="AC7" s="43"/>
      <c r="AD7" s="43"/>
      <c r="AE7" s="43"/>
      <c r="AF7" s="43"/>
    </row>
    <row r="8" spans="1:32" ht="30.25" customHeight="1">
      <c r="A8" s="49">
        <v>3</v>
      </c>
      <c r="B8" s="56" t="s">
        <v>28</v>
      </c>
      <c r="C8" s="54">
        <v>5</v>
      </c>
      <c r="D8" s="61" t="s">
        <v>47</v>
      </c>
      <c r="E8" s="46" t="s">
        <v>150</v>
      </c>
      <c r="F8" s="145" t="s">
        <v>345</v>
      </c>
      <c r="G8" s="146"/>
      <c r="H8" s="144" t="s">
        <v>344</v>
      </c>
      <c r="I8" s="46" t="s">
        <v>17</v>
      </c>
      <c r="J8" s="168" t="str">
        <f>'[1]Anexo da ARP'!N7</f>
        <v>339030.28</v>
      </c>
      <c r="K8" s="72">
        <v>30.46</v>
      </c>
      <c r="L8" s="18"/>
      <c r="M8" s="40">
        <f t="shared" si="0"/>
        <v>0</v>
      </c>
      <c r="N8" s="25" t="str">
        <f t="shared" si="1"/>
        <v>OK</v>
      </c>
      <c r="O8" s="92"/>
      <c r="P8" s="92"/>
      <c r="Q8" s="92"/>
      <c r="R8" s="92"/>
      <c r="S8" s="43"/>
      <c r="T8" s="43"/>
      <c r="U8" s="43"/>
      <c r="V8" s="43"/>
      <c r="W8" s="43"/>
      <c r="X8" s="43"/>
      <c r="Y8" s="43"/>
      <c r="Z8" s="43"/>
      <c r="AA8" s="43"/>
      <c r="AB8" s="43"/>
      <c r="AC8" s="43"/>
      <c r="AD8" s="43"/>
      <c r="AE8" s="43"/>
      <c r="AF8" s="43"/>
    </row>
    <row r="9" spans="1:32" ht="30.25" hidden="1" customHeight="1">
      <c r="A9" s="238">
        <v>4</v>
      </c>
      <c r="B9" s="229" t="s">
        <v>27</v>
      </c>
      <c r="C9" s="51">
        <v>6</v>
      </c>
      <c r="D9" s="62" t="s">
        <v>48</v>
      </c>
      <c r="E9" s="18" t="s">
        <v>151</v>
      </c>
      <c r="F9" s="143" t="s">
        <v>346</v>
      </c>
      <c r="G9" s="144" t="s">
        <v>347</v>
      </c>
      <c r="H9" s="144" t="s">
        <v>344</v>
      </c>
      <c r="I9" s="18" t="s">
        <v>228</v>
      </c>
      <c r="J9" s="168" t="str">
        <f>'[1]Anexo da ARP'!N8</f>
        <v>339030.28</v>
      </c>
      <c r="K9" s="73"/>
      <c r="L9" s="18"/>
      <c r="M9" s="40">
        <f t="shared" si="0"/>
        <v>0</v>
      </c>
      <c r="N9" s="25" t="str">
        <f t="shared" si="1"/>
        <v>OK</v>
      </c>
      <c r="O9" s="92"/>
      <c r="P9" s="92"/>
      <c r="Q9" s="92"/>
      <c r="R9" s="92"/>
      <c r="S9" s="43"/>
      <c r="T9" s="43"/>
      <c r="U9" s="43"/>
      <c r="V9" s="43"/>
      <c r="W9" s="43"/>
      <c r="X9" s="43"/>
      <c r="Y9" s="43"/>
      <c r="Z9" s="43"/>
      <c r="AA9" s="43"/>
      <c r="AB9" s="43"/>
      <c r="AC9" s="43"/>
      <c r="AD9" s="43"/>
      <c r="AE9" s="43"/>
      <c r="AF9" s="43"/>
    </row>
    <row r="10" spans="1:32" ht="30.25" hidden="1" customHeight="1">
      <c r="A10" s="238"/>
      <c r="B10" s="230"/>
      <c r="C10" s="51">
        <v>7</v>
      </c>
      <c r="D10" s="62" t="s">
        <v>48</v>
      </c>
      <c r="E10" s="18" t="s">
        <v>151</v>
      </c>
      <c r="F10" s="143" t="s">
        <v>348</v>
      </c>
      <c r="G10" s="144" t="s">
        <v>349</v>
      </c>
      <c r="H10" s="144" t="s">
        <v>344</v>
      </c>
      <c r="I10" s="18" t="s">
        <v>229</v>
      </c>
      <c r="J10" s="168" t="str">
        <f>'[1]Anexo da ARP'!N9</f>
        <v>339030.28</v>
      </c>
      <c r="K10" s="73"/>
      <c r="L10" s="18"/>
      <c r="M10" s="40">
        <f t="shared" si="0"/>
        <v>0</v>
      </c>
      <c r="N10" s="25" t="str">
        <f t="shared" si="1"/>
        <v>OK</v>
      </c>
      <c r="O10" s="92"/>
      <c r="P10" s="92"/>
      <c r="Q10" s="92"/>
      <c r="R10" s="92"/>
      <c r="S10" s="43"/>
      <c r="T10" s="43"/>
      <c r="U10" s="43"/>
      <c r="V10" s="43"/>
      <c r="W10" s="43"/>
      <c r="X10" s="43"/>
      <c r="Y10" s="43"/>
      <c r="Z10" s="43"/>
      <c r="AA10" s="43"/>
      <c r="AB10" s="43"/>
      <c r="AC10" s="43"/>
      <c r="AD10" s="43"/>
      <c r="AE10" s="43"/>
      <c r="AF10" s="43"/>
    </row>
    <row r="11" spans="1:32" ht="30.25" customHeight="1">
      <c r="A11" s="237">
        <v>5</v>
      </c>
      <c r="B11" s="223" t="s">
        <v>29</v>
      </c>
      <c r="C11" s="54">
        <v>8</v>
      </c>
      <c r="D11" s="61" t="s">
        <v>49</v>
      </c>
      <c r="E11" s="46" t="s">
        <v>152</v>
      </c>
      <c r="F11" s="145" t="s">
        <v>350</v>
      </c>
      <c r="G11" s="146" t="s">
        <v>351</v>
      </c>
      <c r="H11" s="144" t="s">
        <v>344</v>
      </c>
      <c r="I11" s="46" t="s">
        <v>17</v>
      </c>
      <c r="J11" s="168" t="str">
        <f>'[1]Anexo da ARP'!N10</f>
        <v>339030.28</v>
      </c>
      <c r="K11" s="72">
        <v>4</v>
      </c>
      <c r="L11" s="18"/>
      <c r="M11" s="40">
        <f t="shared" si="0"/>
        <v>0</v>
      </c>
      <c r="N11" s="25" t="str">
        <f t="shared" si="1"/>
        <v>OK</v>
      </c>
      <c r="O11" s="92"/>
      <c r="P11" s="92"/>
      <c r="Q11" s="92"/>
      <c r="R11" s="92"/>
      <c r="S11" s="43"/>
      <c r="T11" s="43"/>
      <c r="U11" s="43"/>
      <c r="V11" s="43"/>
      <c r="W11" s="43"/>
      <c r="X11" s="43"/>
      <c r="Y11" s="43"/>
      <c r="Z11" s="43"/>
      <c r="AA11" s="43"/>
      <c r="AB11" s="43"/>
      <c r="AC11" s="43"/>
      <c r="AD11" s="43"/>
      <c r="AE11" s="43"/>
      <c r="AF11" s="43"/>
    </row>
    <row r="12" spans="1:32" ht="30.25" customHeight="1">
      <c r="A12" s="237"/>
      <c r="B12" s="228"/>
      <c r="C12" s="54">
        <v>9</v>
      </c>
      <c r="D12" s="61" t="s">
        <v>49</v>
      </c>
      <c r="E12" s="46" t="s">
        <v>152</v>
      </c>
      <c r="F12" s="143" t="s">
        <v>352</v>
      </c>
      <c r="G12" s="146" t="s">
        <v>353</v>
      </c>
      <c r="H12" s="144" t="s">
        <v>344</v>
      </c>
      <c r="I12" s="46" t="s">
        <v>17</v>
      </c>
      <c r="J12" s="168" t="str">
        <f>'[1]Anexo da ARP'!N11</f>
        <v>339030.28</v>
      </c>
      <c r="K12" s="72">
        <v>4</v>
      </c>
      <c r="L12" s="18"/>
      <c r="M12" s="40">
        <f t="shared" si="0"/>
        <v>0</v>
      </c>
      <c r="N12" s="25" t="str">
        <f t="shared" si="1"/>
        <v>OK</v>
      </c>
      <c r="O12" s="92"/>
      <c r="P12" s="92"/>
      <c r="Q12" s="92"/>
      <c r="R12" s="92"/>
      <c r="S12" s="43"/>
      <c r="T12" s="43"/>
      <c r="U12" s="43"/>
      <c r="V12" s="43"/>
      <c r="W12" s="43"/>
      <c r="X12" s="43"/>
      <c r="Y12" s="43"/>
      <c r="Z12" s="43"/>
      <c r="AA12" s="43"/>
      <c r="AB12" s="43"/>
      <c r="AC12" s="43"/>
      <c r="AD12" s="43"/>
      <c r="AE12" s="43"/>
      <c r="AF12" s="43"/>
    </row>
    <row r="13" spans="1:32" ht="30.25" customHeight="1">
      <c r="A13" s="237"/>
      <c r="B13" s="228"/>
      <c r="C13" s="54">
        <v>10</v>
      </c>
      <c r="D13" s="61" t="s">
        <v>49</v>
      </c>
      <c r="E13" s="46" t="s">
        <v>152</v>
      </c>
      <c r="F13" s="143" t="s">
        <v>354</v>
      </c>
      <c r="G13" s="146" t="s">
        <v>355</v>
      </c>
      <c r="H13" s="144" t="s">
        <v>344</v>
      </c>
      <c r="I13" s="46" t="s">
        <v>17</v>
      </c>
      <c r="J13" s="168" t="str">
        <f>'[1]Anexo da ARP'!N12</f>
        <v>339030.28</v>
      </c>
      <c r="K13" s="72">
        <v>4</v>
      </c>
      <c r="L13" s="18"/>
      <c r="M13" s="40">
        <f t="shared" si="0"/>
        <v>0</v>
      </c>
      <c r="N13" s="25" t="str">
        <f t="shared" si="1"/>
        <v>OK</v>
      </c>
      <c r="O13" s="92"/>
      <c r="P13" s="92"/>
      <c r="Q13" s="92"/>
      <c r="R13" s="92"/>
      <c r="S13" s="43"/>
      <c r="T13" s="43"/>
      <c r="U13" s="43"/>
      <c r="V13" s="43"/>
      <c r="W13" s="43"/>
      <c r="X13" s="43"/>
      <c r="Y13" s="43"/>
      <c r="Z13" s="43"/>
      <c r="AA13" s="43"/>
      <c r="AB13" s="43"/>
      <c r="AC13" s="43"/>
      <c r="AD13" s="43"/>
      <c r="AE13" s="43"/>
      <c r="AF13" s="43"/>
    </row>
    <row r="14" spans="1:32" ht="30.25" customHeight="1">
      <c r="A14" s="237"/>
      <c r="B14" s="228"/>
      <c r="C14" s="54">
        <v>11</v>
      </c>
      <c r="D14" s="61" t="s">
        <v>49</v>
      </c>
      <c r="E14" s="46" t="s">
        <v>152</v>
      </c>
      <c r="F14" s="143" t="s">
        <v>354</v>
      </c>
      <c r="G14" s="146" t="s">
        <v>356</v>
      </c>
      <c r="H14" s="144" t="s">
        <v>344</v>
      </c>
      <c r="I14" s="46" t="s">
        <v>17</v>
      </c>
      <c r="J14" s="168" t="str">
        <f>'[1]Anexo da ARP'!N13</f>
        <v>339030.28</v>
      </c>
      <c r="K14" s="72">
        <v>6</v>
      </c>
      <c r="L14" s="18"/>
      <c r="M14" s="40">
        <f t="shared" si="0"/>
        <v>0</v>
      </c>
      <c r="N14" s="25" t="str">
        <f t="shared" si="1"/>
        <v>OK</v>
      </c>
      <c r="O14" s="92"/>
      <c r="P14" s="92"/>
      <c r="Q14" s="92"/>
      <c r="R14" s="92"/>
      <c r="S14" s="43"/>
      <c r="T14" s="43"/>
      <c r="U14" s="43"/>
      <c r="V14" s="43"/>
      <c r="W14" s="43"/>
      <c r="X14" s="43"/>
      <c r="Y14" s="43"/>
      <c r="Z14" s="43"/>
      <c r="AA14" s="43"/>
      <c r="AB14" s="43"/>
      <c r="AC14" s="43"/>
      <c r="AD14" s="43"/>
      <c r="AE14" s="43"/>
      <c r="AF14" s="43"/>
    </row>
    <row r="15" spans="1:32" ht="30.25" customHeight="1">
      <c r="A15" s="237"/>
      <c r="B15" s="228"/>
      <c r="C15" s="54">
        <v>12</v>
      </c>
      <c r="D15" s="46" t="s">
        <v>50</v>
      </c>
      <c r="E15" s="46" t="s">
        <v>153</v>
      </c>
      <c r="F15" s="143" t="s">
        <v>357</v>
      </c>
      <c r="G15" s="146" t="s">
        <v>351</v>
      </c>
      <c r="H15" s="144" t="s">
        <v>344</v>
      </c>
      <c r="I15" s="46" t="s">
        <v>17</v>
      </c>
      <c r="J15" s="108" t="str">
        <f>'[1]Anexo da ARP'!N14</f>
        <v>339030.28</v>
      </c>
      <c r="K15" s="72">
        <v>8</v>
      </c>
      <c r="L15" s="18"/>
      <c r="M15" s="40">
        <f t="shared" si="0"/>
        <v>0</v>
      </c>
      <c r="N15" s="25" t="str">
        <f t="shared" si="1"/>
        <v>OK</v>
      </c>
      <c r="O15" s="92"/>
      <c r="P15" s="92"/>
      <c r="Q15" s="92"/>
      <c r="R15" s="92"/>
      <c r="S15" s="43"/>
      <c r="T15" s="43"/>
      <c r="U15" s="43"/>
      <c r="V15" s="43"/>
      <c r="W15" s="43"/>
      <c r="X15" s="43"/>
      <c r="Y15" s="43"/>
      <c r="Z15" s="43"/>
      <c r="AA15" s="43"/>
      <c r="AB15" s="43"/>
      <c r="AC15" s="43"/>
      <c r="AD15" s="43"/>
      <c r="AE15" s="43"/>
      <c r="AF15" s="43"/>
    </row>
    <row r="16" spans="1:32" ht="30.25" customHeight="1">
      <c r="A16" s="237"/>
      <c r="B16" s="228"/>
      <c r="C16" s="54">
        <v>13</v>
      </c>
      <c r="D16" s="46" t="s">
        <v>50</v>
      </c>
      <c r="E16" s="46" t="s">
        <v>153</v>
      </c>
      <c r="F16" s="143" t="s">
        <v>357</v>
      </c>
      <c r="G16" s="146" t="s">
        <v>353</v>
      </c>
      <c r="H16" s="144" t="s">
        <v>344</v>
      </c>
      <c r="I16" s="46" t="s">
        <v>17</v>
      </c>
      <c r="J16" s="108" t="str">
        <f>'[1]Anexo da ARP'!N15</f>
        <v>339030.28</v>
      </c>
      <c r="K16" s="72">
        <v>8</v>
      </c>
      <c r="L16" s="18"/>
      <c r="M16" s="40">
        <f t="shared" si="0"/>
        <v>0</v>
      </c>
      <c r="N16" s="25" t="str">
        <f t="shared" si="1"/>
        <v>OK</v>
      </c>
      <c r="O16" s="92"/>
      <c r="P16" s="92"/>
      <c r="Q16" s="92"/>
      <c r="R16" s="92"/>
      <c r="S16" s="43"/>
      <c r="T16" s="43"/>
      <c r="U16" s="43"/>
      <c r="V16" s="43"/>
      <c r="W16" s="43"/>
      <c r="X16" s="43"/>
      <c r="Y16" s="43"/>
      <c r="Z16" s="43"/>
      <c r="AA16" s="43"/>
      <c r="AB16" s="43"/>
      <c r="AC16" s="43"/>
      <c r="AD16" s="43"/>
      <c r="AE16" s="43"/>
      <c r="AF16" s="43"/>
    </row>
    <row r="17" spans="1:32" ht="30.25" customHeight="1">
      <c r="A17" s="237"/>
      <c r="B17" s="224"/>
      <c r="C17" s="54">
        <v>14</v>
      </c>
      <c r="D17" s="46" t="s">
        <v>51</v>
      </c>
      <c r="E17" s="46" t="s">
        <v>154</v>
      </c>
      <c r="F17" s="143" t="s">
        <v>358</v>
      </c>
      <c r="G17" s="144"/>
      <c r="H17" s="144" t="s">
        <v>344</v>
      </c>
      <c r="I17" s="46" t="s">
        <v>17</v>
      </c>
      <c r="J17" s="108" t="str">
        <f>'[1]Anexo da ARP'!N16</f>
        <v>339030.28</v>
      </c>
      <c r="K17" s="72">
        <v>14</v>
      </c>
      <c r="L17" s="18"/>
      <c r="M17" s="40">
        <f t="shared" si="0"/>
        <v>0</v>
      </c>
      <c r="N17" s="25" t="str">
        <f t="shared" si="1"/>
        <v>OK</v>
      </c>
      <c r="O17" s="92"/>
      <c r="P17" s="92"/>
      <c r="Q17" s="92"/>
      <c r="R17" s="92"/>
      <c r="S17" s="43"/>
      <c r="T17" s="43"/>
      <c r="U17" s="43"/>
      <c r="V17" s="43"/>
      <c r="W17" s="43"/>
      <c r="X17" s="43"/>
      <c r="Y17" s="43"/>
      <c r="Z17" s="43"/>
      <c r="AA17" s="43"/>
      <c r="AB17" s="43"/>
      <c r="AC17" s="43"/>
      <c r="AD17" s="43"/>
      <c r="AE17" s="43"/>
      <c r="AF17" s="43"/>
    </row>
    <row r="18" spans="1:32" ht="30.25" hidden="1" customHeight="1">
      <c r="A18" s="48">
        <v>6</v>
      </c>
      <c r="B18" s="57" t="s">
        <v>27</v>
      </c>
      <c r="C18" s="51">
        <v>15</v>
      </c>
      <c r="D18" s="62" t="s">
        <v>52</v>
      </c>
      <c r="E18" s="69"/>
      <c r="F18" s="143" t="s">
        <v>359</v>
      </c>
      <c r="G18" s="144"/>
      <c r="H18" s="144" t="s">
        <v>360</v>
      </c>
      <c r="I18" s="18" t="s">
        <v>17</v>
      </c>
      <c r="J18" s="108"/>
      <c r="K18" s="73"/>
      <c r="L18" s="18"/>
      <c r="M18" s="40">
        <f t="shared" si="0"/>
        <v>0</v>
      </c>
      <c r="N18" s="25" t="str">
        <f t="shared" si="1"/>
        <v>OK</v>
      </c>
      <c r="O18" s="92"/>
      <c r="P18" s="92"/>
      <c r="Q18" s="92"/>
      <c r="R18" s="92"/>
      <c r="S18" s="43"/>
      <c r="T18" s="43"/>
      <c r="U18" s="43"/>
      <c r="V18" s="43"/>
      <c r="W18" s="43"/>
      <c r="X18" s="43"/>
      <c r="Y18" s="43"/>
      <c r="Z18" s="43"/>
      <c r="AA18" s="43"/>
      <c r="AB18" s="43"/>
      <c r="AC18" s="43"/>
      <c r="AD18" s="43"/>
      <c r="AE18" s="43"/>
      <c r="AF18" s="43"/>
    </row>
    <row r="19" spans="1:32" ht="30.25" customHeight="1">
      <c r="A19" s="237">
        <v>7</v>
      </c>
      <c r="B19" s="223" t="s">
        <v>26</v>
      </c>
      <c r="C19" s="54">
        <v>16</v>
      </c>
      <c r="D19" s="46" t="s">
        <v>53</v>
      </c>
      <c r="E19" s="46" t="s">
        <v>155</v>
      </c>
      <c r="F19" s="143" t="s">
        <v>361</v>
      </c>
      <c r="G19" s="144"/>
      <c r="H19" s="144" t="s">
        <v>344</v>
      </c>
      <c r="I19" s="46" t="s">
        <v>17</v>
      </c>
      <c r="J19" s="108" t="str">
        <f>'[1]Anexo da ARP'!N14</f>
        <v>339030.28</v>
      </c>
      <c r="K19" s="72">
        <v>30.24</v>
      </c>
      <c r="L19" s="18"/>
      <c r="M19" s="40">
        <f t="shared" si="0"/>
        <v>0</v>
      </c>
      <c r="N19" s="25" t="str">
        <f t="shared" si="1"/>
        <v>OK</v>
      </c>
      <c r="O19" s="92"/>
      <c r="P19" s="92"/>
      <c r="Q19" s="92"/>
      <c r="R19" s="92"/>
      <c r="S19" s="43"/>
      <c r="T19" s="43"/>
      <c r="U19" s="43"/>
      <c r="V19" s="43"/>
      <c r="W19" s="43"/>
      <c r="X19" s="43"/>
      <c r="Y19" s="43"/>
      <c r="Z19" s="43"/>
      <c r="AA19" s="43"/>
      <c r="AB19" s="43"/>
      <c r="AC19" s="43"/>
      <c r="AD19" s="43"/>
      <c r="AE19" s="43"/>
      <c r="AF19" s="43"/>
    </row>
    <row r="20" spans="1:32" ht="30.25" customHeight="1">
      <c r="A20" s="237"/>
      <c r="B20" s="228"/>
      <c r="C20" s="54">
        <v>17</v>
      </c>
      <c r="D20" s="61" t="s">
        <v>54</v>
      </c>
      <c r="E20" s="46" t="s">
        <v>156</v>
      </c>
      <c r="F20" s="143" t="s">
        <v>362</v>
      </c>
      <c r="G20" s="146"/>
      <c r="H20" s="144" t="s">
        <v>344</v>
      </c>
      <c r="I20" s="46" t="s">
        <v>17</v>
      </c>
      <c r="J20" s="108" t="str">
        <f>'[1]Anexo da ARP'!N15</f>
        <v>339030.28</v>
      </c>
      <c r="K20" s="72">
        <v>88.38</v>
      </c>
      <c r="L20" s="18"/>
      <c r="M20" s="40">
        <f t="shared" si="0"/>
        <v>0</v>
      </c>
      <c r="N20" s="25" t="str">
        <f t="shared" si="1"/>
        <v>OK</v>
      </c>
      <c r="O20" s="92"/>
      <c r="P20" s="92"/>
      <c r="Q20" s="92"/>
      <c r="R20" s="92"/>
      <c r="S20" s="43"/>
      <c r="T20" s="43"/>
      <c r="U20" s="43"/>
      <c r="V20" s="43"/>
      <c r="W20" s="43"/>
      <c r="X20" s="43"/>
      <c r="Y20" s="43"/>
      <c r="Z20" s="43"/>
      <c r="AA20" s="43"/>
      <c r="AB20" s="43"/>
      <c r="AC20" s="43"/>
      <c r="AD20" s="43"/>
      <c r="AE20" s="43"/>
      <c r="AF20" s="43"/>
    </row>
    <row r="21" spans="1:32" ht="30.25" customHeight="1">
      <c r="A21" s="237"/>
      <c r="B21" s="224"/>
      <c r="C21" s="54">
        <v>18</v>
      </c>
      <c r="D21" s="61" t="s">
        <v>55</v>
      </c>
      <c r="E21" s="68" t="s">
        <v>157</v>
      </c>
      <c r="F21" s="147" t="s">
        <v>363</v>
      </c>
      <c r="G21" s="146"/>
      <c r="H21" s="144" t="s">
        <v>5</v>
      </c>
      <c r="I21" s="46" t="s">
        <v>17</v>
      </c>
      <c r="J21" s="108" t="str">
        <f>'[1]Anexo da ARP'!N16</f>
        <v>339030.28</v>
      </c>
      <c r="K21" s="72">
        <v>159.52000000000001</v>
      </c>
      <c r="L21" s="18"/>
      <c r="M21" s="40">
        <f t="shared" si="0"/>
        <v>0</v>
      </c>
      <c r="N21" s="25" t="str">
        <f t="shared" si="1"/>
        <v>OK</v>
      </c>
      <c r="O21" s="92"/>
      <c r="P21" s="92"/>
      <c r="Q21" s="92"/>
      <c r="R21" s="92"/>
      <c r="S21" s="43"/>
      <c r="T21" s="43"/>
      <c r="U21" s="43"/>
      <c r="V21" s="43"/>
      <c r="W21" s="43"/>
      <c r="X21" s="43"/>
      <c r="Y21" s="43"/>
      <c r="Z21" s="43"/>
      <c r="AA21" s="43"/>
      <c r="AB21" s="43"/>
      <c r="AC21" s="43"/>
      <c r="AD21" s="43"/>
      <c r="AE21" s="43"/>
      <c r="AF21" s="43"/>
    </row>
    <row r="22" spans="1:32" ht="30.25" customHeight="1">
      <c r="A22" s="239">
        <v>8</v>
      </c>
      <c r="B22" s="225" t="s">
        <v>30</v>
      </c>
      <c r="C22" s="53">
        <v>19</v>
      </c>
      <c r="D22" s="35" t="s">
        <v>56</v>
      </c>
      <c r="E22" s="47" t="s">
        <v>158</v>
      </c>
      <c r="F22" s="155" t="s">
        <v>364</v>
      </c>
      <c r="G22" s="151"/>
      <c r="H22" s="151" t="s">
        <v>344</v>
      </c>
      <c r="I22" s="63" t="s">
        <v>17</v>
      </c>
      <c r="J22" s="47" t="str">
        <f>'[1]Anexo da ARP'!N17</f>
        <v>339030.28</v>
      </c>
      <c r="K22" s="74">
        <v>32.39</v>
      </c>
      <c r="L22" s="18">
        <v>2</v>
      </c>
      <c r="M22" s="40">
        <f t="shared" si="0"/>
        <v>2</v>
      </c>
      <c r="N22" s="25" t="str">
        <f t="shared" si="1"/>
        <v>OK</v>
      </c>
      <c r="O22" s="92"/>
      <c r="P22" s="92"/>
      <c r="Q22" s="92"/>
      <c r="R22" s="92"/>
      <c r="S22" s="43"/>
      <c r="T22" s="43"/>
      <c r="U22" s="43"/>
      <c r="V22" s="43"/>
      <c r="W22" s="43"/>
      <c r="X22" s="43"/>
      <c r="Y22" s="43"/>
      <c r="Z22" s="43"/>
      <c r="AA22" s="43"/>
      <c r="AB22" s="43"/>
      <c r="AC22" s="43"/>
      <c r="AD22" s="43"/>
      <c r="AE22" s="43"/>
      <c r="AF22" s="43"/>
    </row>
    <row r="23" spans="1:32" ht="30.25" customHeight="1">
      <c r="A23" s="239"/>
      <c r="B23" s="226"/>
      <c r="C23" s="53">
        <v>20</v>
      </c>
      <c r="D23" s="35" t="s">
        <v>57</v>
      </c>
      <c r="E23" s="47" t="s">
        <v>159</v>
      </c>
      <c r="F23" s="155" t="s">
        <v>365</v>
      </c>
      <c r="G23" s="151"/>
      <c r="H23" s="151" t="s">
        <v>344</v>
      </c>
      <c r="I23" s="47" t="s">
        <v>230</v>
      </c>
      <c r="J23" s="47" t="str">
        <f>'[1]Anexo da ARP'!N18</f>
        <v>339030.28</v>
      </c>
      <c r="K23" s="74">
        <v>199.81</v>
      </c>
      <c r="L23" s="18"/>
      <c r="M23" s="40">
        <f t="shared" si="0"/>
        <v>0</v>
      </c>
      <c r="N23" s="25" t="str">
        <f t="shared" si="1"/>
        <v>OK</v>
      </c>
      <c r="O23" s="92"/>
      <c r="P23" s="92"/>
      <c r="Q23" s="92"/>
      <c r="R23" s="92"/>
      <c r="S23" s="43"/>
      <c r="T23" s="43"/>
      <c r="U23" s="43"/>
      <c r="V23" s="43"/>
      <c r="W23" s="43"/>
      <c r="X23" s="43"/>
      <c r="Y23" s="43"/>
      <c r="Z23" s="43"/>
      <c r="AA23" s="43"/>
      <c r="AB23" s="43"/>
      <c r="AC23" s="43"/>
      <c r="AD23" s="43"/>
      <c r="AE23" s="43"/>
      <c r="AF23" s="43"/>
    </row>
    <row r="24" spans="1:32" ht="30.25" customHeight="1">
      <c r="A24" s="239"/>
      <c r="B24" s="227"/>
      <c r="C24" s="53">
        <v>21</v>
      </c>
      <c r="D24" s="35" t="s">
        <v>58</v>
      </c>
      <c r="E24" s="47" t="s">
        <v>160</v>
      </c>
      <c r="F24" s="155" t="s">
        <v>366</v>
      </c>
      <c r="G24" s="151"/>
      <c r="H24" s="151" t="s">
        <v>344</v>
      </c>
      <c r="I24" s="47" t="s">
        <v>231</v>
      </c>
      <c r="J24" s="47" t="str">
        <f>'[1]Anexo da ARP'!N19</f>
        <v>339030.28</v>
      </c>
      <c r="K24" s="74">
        <v>310.83999999999997</v>
      </c>
      <c r="L24" s="18"/>
      <c r="M24" s="40">
        <f t="shared" si="0"/>
        <v>0</v>
      </c>
      <c r="N24" s="25" t="str">
        <f t="shared" si="1"/>
        <v>OK</v>
      </c>
      <c r="O24" s="92"/>
      <c r="P24" s="92"/>
      <c r="Q24" s="92"/>
      <c r="R24" s="92"/>
      <c r="S24" s="43"/>
      <c r="T24" s="43"/>
      <c r="U24" s="43"/>
      <c r="V24" s="43"/>
      <c r="W24" s="43"/>
      <c r="X24" s="43"/>
      <c r="Y24" s="43"/>
      <c r="Z24" s="43"/>
      <c r="AA24" s="43"/>
      <c r="AB24" s="43"/>
      <c r="AC24" s="43"/>
      <c r="AD24" s="43"/>
      <c r="AE24" s="43"/>
      <c r="AF24" s="43"/>
    </row>
    <row r="25" spans="1:32" ht="30.25" customHeight="1">
      <c r="A25" s="237">
        <v>9</v>
      </c>
      <c r="B25" s="223" t="s">
        <v>30</v>
      </c>
      <c r="C25" s="54">
        <v>22</v>
      </c>
      <c r="D25" s="46" t="s">
        <v>59</v>
      </c>
      <c r="E25" s="46" t="s">
        <v>161</v>
      </c>
      <c r="F25" s="143" t="s">
        <v>367</v>
      </c>
      <c r="G25" s="144" t="s">
        <v>368</v>
      </c>
      <c r="H25" s="144" t="s">
        <v>344</v>
      </c>
      <c r="I25" s="46" t="s">
        <v>17</v>
      </c>
      <c r="J25" s="108" t="str">
        <f>'[1]Anexo da ARP'!N20</f>
        <v>339030.28</v>
      </c>
      <c r="K25" s="72">
        <v>2.25</v>
      </c>
      <c r="L25" s="18">
        <v>50</v>
      </c>
      <c r="M25" s="40">
        <f t="shared" si="0"/>
        <v>50</v>
      </c>
      <c r="N25" s="25" t="str">
        <f t="shared" si="1"/>
        <v>OK</v>
      </c>
      <c r="O25" s="92"/>
      <c r="P25" s="92"/>
      <c r="Q25" s="92"/>
      <c r="R25" s="92"/>
      <c r="S25" s="43"/>
      <c r="T25" s="43"/>
      <c r="U25" s="43"/>
      <c r="V25" s="43"/>
      <c r="W25" s="43"/>
      <c r="X25" s="43"/>
      <c r="Y25" s="43"/>
      <c r="Z25" s="43"/>
      <c r="AA25" s="43"/>
      <c r="AB25" s="43"/>
      <c r="AC25" s="43"/>
      <c r="AD25" s="43"/>
      <c r="AE25" s="43"/>
      <c r="AF25" s="43"/>
    </row>
    <row r="26" spans="1:32" ht="30.25" customHeight="1">
      <c r="A26" s="237"/>
      <c r="B26" s="228"/>
      <c r="C26" s="54">
        <v>23</v>
      </c>
      <c r="D26" s="46" t="s">
        <v>59</v>
      </c>
      <c r="E26" s="46" t="s">
        <v>162</v>
      </c>
      <c r="F26" s="143" t="s">
        <v>369</v>
      </c>
      <c r="G26" s="144" t="s">
        <v>370</v>
      </c>
      <c r="H26" s="144" t="s">
        <v>344</v>
      </c>
      <c r="I26" s="46" t="s">
        <v>17</v>
      </c>
      <c r="J26" s="108" t="str">
        <f>'[1]Anexo da ARP'!N21</f>
        <v>339030.28</v>
      </c>
      <c r="K26" s="72">
        <v>1.68</v>
      </c>
      <c r="L26" s="18"/>
      <c r="M26" s="40">
        <f t="shared" si="0"/>
        <v>0</v>
      </c>
      <c r="N26" s="25" t="str">
        <f t="shared" si="1"/>
        <v>OK</v>
      </c>
      <c r="O26" s="92"/>
      <c r="P26" s="92"/>
      <c r="Q26" s="92"/>
      <c r="R26" s="92"/>
      <c r="S26" s="43"/>
      <c r="T26" s="43"/>
      <c r="U26" s="43"/>
      <c r="V26" s="43"/>
      <c r="W26" s="43"/>
      <c r="X26" s="43"/>
      <c r="Y26" s="43"/>
      <c r="Z26" s="43"/>
      <c r="AA26" s="43"/>
      <c r="AB26" s="43"/>
      <c r="AC26" s="43"/>
      <c r="AD26" s="43"/>
      <c r="AE26" s="43"/>
      <c r="AF26" s="43"/>
    </row>
    <row r="27" spans="1:32" ht="30.25" customHeight="1">
      <c r="A27" s="237"/>
      <c r="B27" s="228"/>
      <c r="C27" s="54">
        <v>24</v>
      </c>
      <c r="D27" s="46" t="s">
        <v>60</v>
      </c>
      <c r="E27" s="46" t="s">
        <v>163</v>
      </c>
      <c r="F27" s="143" t="s">
        <v>371</v>
      </c>
      <c r="G27" s="144" t="s">
        <v>372</v>
      </c>
      <c r="H27" s="144" t="s">
        <v>344</v>
      </c>
      <c r="I27" s="46" t="s">
        <v>17</v>
      </c>
      <c r="J27" s="108" t="str">
        <f>'[1]Anexo da ARP'!N22</f>
        <v>339030.28</v>
      </c>
      <c r="K27" s="72">
        <v>2.4900000000000002</v>
      </c>
      <c r="L27" s="18"/>
      <c r="M27" s="40">
        <f t="shared" si="0"/>
        <v>0</v>
      </c>
      <c r="N27" s="25" t="str">
        <f t="shared" si="1"/>
        <v>OK</v>
      </c>
      <c r="O27" s="92"/>
      <c r="P27" s="92"/>
      <c r="Q27" s="92"/>
      <c r="R27" s="92"/>
      <c r="S27" s="43"/>
      <c r="T27" s="43"/>
      <c r="U27" s="43"/>
      <c r="V27" s="43"/>
      <c r="W27" s="43"/>
      <c r="X27" s="43"/>
      <c r="Y27" s="43"/>
      <c r="Z27" s="43"/>
      <c r="AA27" s="43"/>
      <c r="AB27" s="43"/>
      <c r="AC27" s="43"/>
      <c r="AD27" s="43"/>
      <c r="AE27" s="43"/>
      <c r="AF27" s="43"/>
    </row>
    <row r="28" spans="1:32" ht="30.25" customHeight="1">
      <c r="A28" s="237"/>
      <c r="B28" s="228"/>
      <c r="C28" s="54">
        <v>25</v>
      </c>
      <c r="D28" s="46" t="s">
        <v>60</v>
      </c>
      <c r="E28" s="46" t="s">
        <v>164</v>
      </c>
      <c r="F28" s="143" t="s">
        <v>371</v>
      </c>
      <c r="G28" s="144" t="s">
        <v>373</v>
      </c>
      <c r="H28" s="144" t="s">
        <v>344</v>
      </c>
      <c r="I28" s="46" t="s">
        <v>17</v>
      </c>
      <c r="J28" s="108" t="str">
        <f>'[1]Anexo da ARP'!N23</f>
        <v>339030.28</v>
      </c>
      <c r="K28" s="72">
        <v>1.57</v>
      </c>
      <c r="L28" s="18"/>
      <c r="M28" s="40">
        <f t="shared" si="0"/>
        <v>0</v>
      </c>
      <c r="N28" s="25" t="str">
        <f t="shared" si="1"/>
        <v>OK</v>
      </c>
      <c r="O28" s="92"/>
      <c r="P28" s="92"/>
      <c r="Q28" s="92"/>
      <c r="R28" s="92"/>
      <c r="S28" s="43"/>
      <c r="T28" s="43"/>
      <c r="U28" s="43"/>
      <c r="V28" s="43"/>
      <c r="W28" s="43"/>
      <c r="X28" s="43"/>
      <c r="Y28" s="43"/>
      <c r="Z28" s="43"/>
      <c r="AA28" s="43"/>
      <c r="AB28" s="43"/>
      <c r="AC28" s="43"/>
      <c r="AD28" s="43"/>
      <c r="AE28" s="43"/>
      <c r="AF28" s="43"/>
    </row>
    <row r="29" spans="1:32" ht="30.25" customHeight="1">
      <c r="A29" s="237"/>
      <c r="B29" s="228"/>
      <c r="C29" s="54">
        <v>26</v>
      </c>
      <c r="D29" s="46" t="s">
        <v>61</v>
      </c>
      <c r="E29" s="68" t="s">
        <v>165</v>
      </c>
      <c r="F29" s="143" t="s">
        <v>374</v>
      </c>
      <c r="G29" s="146" t="s">
        <v>375</v>
      </c>
      <c r="H29" s="144" t="s">
        <v>344</v>
      </c>
      <c r="I29" s="46" t="s">
        <v>17</v>
      </c>
      <c r="J29" s="108" t="str">
        <f>'[1]Anexo da ARP'!N24</f>
        <v>339030.28</v>
      </c>
      <c r="K29" s="72">
        <v>5.37</v>
      </c>
      <c r="L29" s="18"/>
      <c r="M29" s="40">
        <f t="shared" si="0"/>
        <v>0</v>
      </c>
      <c r="N29" s="25" t="str">
        <f t="shared" si="1"/>
        <v>OK</v>
      </c>
      <c r="O29" s="92"/>
      <c r="P29" s="92"/>
      <c r="Q29" s="92"/>
      <c r="R29" s="92"/>
      <c r="S29" s="43"/>
      <c r="T29" s="43"/>
      <c r="U29" s="43"/>
      <c r="V29" s="43"/>
      <c r="W29" s="43"/>
      <c r="X29" s="43"/>
      <c r="Y29" s="43"/>
      <c r="Z29" s="43"/>
      <c r="AA29" s="43"/>
      <c r="AB29" s="43"/>
      <c r="AC29" s="43"/>
      <c r="AD29" s="43"/>
      <c r="AE29" s="43"/>
      <c r="AF29" s="43"/>
    </row>
    <row r="30" spans="1:32" ht="30.25" customHeight="1">
      <c r="A30" s="237"/>
      <c r="B30" s="228"/>
      <c r="C30" s="54">
        <v>27</v>
      </c>
      <c r="D30" s="46" t="s">
        <v>61</v>
      </c>
      <c r="E30" s="68" t="s">
        <v>166</v>
      </c>
      <c r="F30" s="143" t="s">
        <v>374</v>
      </c>
      <c r="G30" s="144" t="s">
        <v>376</v>
      </c>
      <c r="H30" s="144" t="s">
        <v>344</v>
      </c>
      <c r="I30" s="46" t="s">
        <v>17</v>
      </c>
      <c r="J30" s="108" t="str">
        <f>'[1]Anexo da ARP'!N25</f>
        <v>339030.28</v>
      </c>
      <c r="K30" s="72">
        <v>2.6</v>
      </c>
      <c r="L30" s="18"/>
      <c r="M30" s="40">
        <f t="shared" si="0"/>
        <v>0</v>
      </c>
      <c r="N30" s="25" t="str">
        <f t="shared" si="1"/>
        <v>OK</v>
      </c>
      <c r="O30" s="92"/>
      <c r="P30" s="92"/>
      <c r="Q30" s="92"/>
      <c r="R30" s="92"/>
      <c r="S30" s="43"/>
      <c r="T30" s="43"/>
      <c r="U30" s="43"/>
      <c r="V30" s="43"/>
      <c r="W30" s="43"/>
      <c r="X30" s="43"/>
      <c r="Y30" s="43"/>
      <c r="Z30" s="43"/>
      <c r="AA30" s="43"/>
      <c r="AB30" s="43"/>
      <c r="AC30" s="43"/>
      <c r="AD30" s="43"/>
      <c r="AE30" s="43"/>
      <c r="AF30" s="43"/>
    </row>
    <row r="31" spans="1:32" ht="30.25" customHeight="1">
      <c r="A31" s="237"/>
      <c r="B31" s="228"/>
      <c r="C31" s="54">
        <v>28</v>
      </c>
      <c r="D31" s="46" t="s">
        <v>62</v>
      </c>
      <c r="E31" s="68" t="s">
        <v>167</v>
      </c>
      <c r="F31" s="143" t="s">
        <v>377</v>
      </c>
      <c r="G31" s="146" t="s">
        <v>378</v>
      </c>
      <c r="H31" s="144" t="s">
        <v>344</v>
      </c>
      <c r="I31" s="46" t="s">
        <v>232</v>
      </c>
      <c r="J31" s="108" t="str">
        <f>'[1]Anexo da ARP'!N26</f>
        <v>339030.28</v>
      </c>
      <c r="K31" s="72">
        <v>15.99</v>
      </c>
      <c r="L31" s="18"/>
      <c r="M31" s="40">
        <f t="shared" si="0"/>
        <v>0</v>
      </c>
      <c r="N31" s="25" t="str">
        <f t="shared" si="1"/>
        <v>OK</v>
      </c>
      <c r="O31" s="92"/>
      <c r="P31" s="92"/>
      <c r="Q31" s="92"/>
      <c r="R31" s="92"/>
      <c r="S31" s="43"/>
      <c r="T31" s="43"/>
      <c r="U31" s="43"/>
      <c r="V31" s="43"/>
      <c r="W31" s="43"/>
      <c r="X31" s="43"/>
      <c r="Y31" s="43"/>
      <c r="Z31" s="43"/>
      <c r="AA31" s="43"/>
      <c r="AB31" s="43"/>
      <c r="AC31" s="43"/>
      <c r="AD31" s="43"/>
      <c r="AE31" s="43"/>
      <c r="AF31" s="43"/>
    </row>
    <row r="32" spans="1:32" ht="30.25" customHeight="1">
      <c r="A32" s="237"/>
      <c r="B32" s="224"/>
      <c r="C32" s="54">
        <v>29</v>
      </c>
      <c r="D32" s="46" t="s">
        <v>63</v>
      </c>
      <c r="E32" s="46" t="s">
        <v>168</v>
      </c>
      <c r="F32" s="145" t="s">
        <v>379</v>
      </c>
      <c r="G32" s="144"/>
      <c r="H32" s="144" t="s">
        <v>344</v>
      </c>
      <c r="I32" s="46" t="s">
        <v>17</v>
      </c>
      <c r="J32" s="108" t="str">
        <f>'[1]Anexo da ARP'!N27</f>
        <v>339030.28</v>
      </c>
      <c r="K32" s="72">
        <v>4.9000000000000004</v>
      </c>
      <c r="L32" s="18"/>
      <c r="M32" s="40">
        <f t="shared" si="0"/>
        <v>0</v>
      </c>
      <c r="N32" s="25" t="str">
        <f t="shared" si="1"/>
        <v>OK</v>
      </c>
      <c r="O32" s="92"/>
      <c r="P32" s="92"/>
      <c r="Q32" s="92"/>
      <c r="R32" s="92"/>
      <c r="S32" s="43"/>
      <c r="T32" s="43"/>
      <c r="U32" s="43"/>
      <c r="V32" s="43"/>
      <c r="W32" s="43"/>
      <c r="X32" s="43"/>
      <c r="Y32" s="43"/>
      <c r="Z32" s="43"/>
      <c r="AA32" s="43"/>
      <c r="AB32" s="43"/>
      <c r="AC32" s="43"/>
      <c r="AD32" s="43"/>
      <c r="AE32" s="43"/>
      <c r="AF32" s="43"/>
    </row>
    <row r="33" spans="1:32" ht="30.25" customHeight="1">
      <c r="A33" s="50">
        <v>10</v>
      </c>
      <c r="B33" s="58" t="s">
        <v>31</v>
      </c>
      <c r="C33" s="53">
        <v>30</v>
      </c>
      <c r="D33" s="47" t="s">
        <v>62</v>
      </c>
      <c r="E33" s="70" t="s">
        <v>169</v>
      </c>
      <c r="F33" s="155" t="s">
        <v>377</v>
      </c>
      <c r="G33" s="150" t="s">
        <v>380</v>
      </c>
      <c r="H33" s="151" t="s">
        <v>344</v>
      </c>
      <c r="I33" s="47" t="s">
        <v>232</v>
      </c>
      <c r="J33" s="47" t="str">
        <f>'[1]Anexo da ARP'!N28</f>
        <v>339030.28</v>
      </c>
      <c r="K33" s="74">
        <v>5.64</v>
      </c>
      <c r="L33" s="18"/>
      <c r="M33" s="40">
        <f t="shared" si="0"/>
        <v>0</v>
      </c>
      <c r="N33" s="25" t="str">
        <f t="shared" si="1"/>
        <v>OK</v>
      </c>
      <c r="O33" s="92"/>
      <c r="P33" s="92"/>
      <c r="Q33" s="92"/>
      <c r="R33" s="92"/>
      <c r="S33" s="43"/>
      <c r="T33" s="43"/>
      <c r="U33" s="43"/>
      <c r="V33" s="43"/>
      <c r="W33" s="43"/>
      <c r="X33" s="43"/>
      <c r="Y33" s="43"/>
      <c r="Z33" s="43"/>
      <c r="AA33" s="43"/>
      <c r="AB33" s="43"/>
      <c r="AC33" s="43"/>
      <c r="AD33" s="43"/>
      <c r="AE33" s="43"/>
      <c r="AF33" s="43"/>
    </row>
    <row r="34" spans="1:32" ht="30.25" hidden="1" customHeight="1">
      <c r="A34" s="238">
        <v>11</v>
      </c>
      <c r="B34" s="229" t="s">
        <v>27</v>
      </c>
      <c r="C34" s="51">
        <v>31</v>
      </c>
      <c r="D34" s="18" t="s">
        <v>64</v>
      </c>
      <c r="E34" s="18"/>
      <c r="F34" s="155" t="s">
        <v>381</v>
      </c>
      <c r="G34" s="151" t="s">
        <v>382</v>
      </c>
      <c r="H34" s="151" t="s">
        <v>383</v>
      </c>
      <c r="I34" s="18" t="s">
        <v>17</v>
      </c>
      <c r="J34" s="47"/>
      <c r="K34" s="73"/>
      <c r="L34" s="18"/>
      <c r="M34" s="40">
        <f t="shared" si="0"/>
        <v>0</v>
      </c>
      <c r="N34" s="25" t="str">
        <f t="shared" si="1"/>
        <v>OK</v>
      </c>
      <c r="O34" s="92"/>
      <c r="P34" s="92"/>
      <c r="Q34" s="92"/>
      <c r="R34" s="92"/>
      <c r="S34" s="43"/>
      <c r="T34" s="43"/>
      <c r="U34" s="43"/>
      <c r="V34" s="43"/>
      <c r="W34" s="43"/>
      <c r="X34" s="43"/>
      <c r="Y34" s="43"/>
      <c r="Z34" s="43"/>
      <c r="AA34" s="43"/>
      <c r="AB34" s="43"/>
      <c r="AC34" s="43"/>
      <c r="AD34" s="43"/>
      <c r="AE34" s="43"/>
      <c r="AF34" s="43"/>
    </row>
    <row r="35" spans="1:32" ht="30.25" hidden="1" customHeight="1">
      <c r="A35" s="238"/>
      <c r="B35" s="236"/>
      <c r="C35" s="51">
        <v>32</v>
      </c>
      <c r="D35" s="18"/>
      <c r="E35" s="69"/>
      <c r="F35" s="155" t="s">
        <v>384</v>
      </c>
      <c r="G35" s="151" t="s">
        <v>385</v>
      </c>
      <c r="H35" s="151" t="s">
        <v>383</v>
      </c>
      <c r="I35" s="18" t="s">
        <v>17</v>
      </c>
      <c r="J35" s="47"/>
      <c r="K35" s="73"/>
      <c r="L35" s="18"/>
      <c r="M35" s="40">
        <f t="shared" si="0"/>
        <v>0</v>
      </c>
      <c r="N35" s="25" t="str">
        <f t="shared" si="1"/>
        <v>OK</v>
      </c>
      <c r="O35" s="92"/>
      <c r="P35" s="92"/>
      <c r="Q35" s="92"/>
      <c r="R35" s="92"/>
      <c r="S35" s="43"/>
      <c r="T35" s="43"/>
      <c r="U35" s="43"/>
      <c r="V35" s="43"/>
      <c r="W35" s="43"/>
      <c r="X35" s="43"/>
      <c r="Y35" s="43"/>
      <c r="Z35" s="43"/>
      <c r="AA35" s="43"/>
      <c r="AB35" s="43"/>
      <c r="AC35" s="43"/>
      <c r="AD35" s="43"/>
      <c r="AE35" s="43"/>
      <c r="AF35" s="43"/>
    </row>
    <row r="36" spans="1:32" ht="30.25" hidden="1" customHeight="1">
      <c r="A36" s="238"/>
      <c r="B36" s="236"/>
      <c r="C36" s="51">
        <v>33</v>
      </c>
      <c r="D36" s="62" t="s">
        <v>65</v>
      </c>
      <c r="E36" s="69"/>
      <c r="F36" s="155" t="s">
        <v>386</v>
      </c>
      <c r="G36" s="151" t="s">
        <v>387</v>
      </c>
      <c r="H36" s="151" t="s">
        <v>344</v>
      </c>
      <c r="I36" s="18" t="s">
        <v>233</v>
      </c>
      <c r="J36" s="47"/>
      <c r="K36" s="73"/>
      <c r="L36" s="18"/>
      <c r="M36" s="40">
        <f t="shared" si="0"/>
        <v>0</v>
      </c>
      <c r="N36" s="25" t="str">
        <f t="shared" si="1"/>
        <v>OK</v>
      </c>
      <c r="O36" s="92"/>
      <c r="P36" s="92"/>
      <c r="Q36" s="92"/>
      <c r="R36" s="92"/>
      <c r="S36" s="43"/>
      <c r="T36" s="43"/>
      <c r="U36" s="43"/>
      <c r="V36" s="43"/>
      <c r="W36" s="43"/>
      <c r="X36" s="43"/>
      <c r="Y36" s="43"/>
      <c r="Z36" s="43"/>
      <c r="AA36" s="43"/>
      <c r="AB36" s="43"/>
      <c r="AC36" s="43"/>
      <c r="AD36" s="43"/>
      <c r="AE36" s="43"/>
      <c r="AF36" s="43"/>
    </row>
    <row r="37" spans="1:32" ht="30.25" hidden="1" customHeight="1">
      <c r="A37" s="238"/>
      <c r="B37" s="236"/>
      <c r="C37" s="51">
        <v>34</v>
      </c>
      <c r="D37" s="62" t="s">
        <v>65</v>
      </c>
      <c r="E37" s="69"/>
      <c r="F37" s="155" t="s">
        <v>388</v>
      </c>
      <c r="G37" s="151" t="s">
        <v>389</v>
      </c>
      <c r="H37" s="151" t="s">
        <v>344</v>
      </c>
      <c r="I37" s="18" t="s">
        <v>233</v>
      </c>
      <c r="J37" s="47"/>
      <c r="K37" s="73"/>
      <c r="L37" s="18"/>
      <c r="M37" s="40">
        <f t="shared" si="0"/>
        <v>0</v>
      </c>
      <c r="N37" s="25" t="str">
        <f t="shared" si="1"/>
        <v>OK</v>
      </c>
      <c r="O37" s="92"/>
      <c r="P37" s="92"/>
      <c r="Q37" s="92"/>
      <c r="R37" s="92"/>
      <c r="S37" s="43"/>
      <c r="T37" s="43"/>
      <c r="U37" s="43"/>
      <c r="V37" s="43"/>
      <c r="W37" s="43"/>
      <c r="X37" s="43"/>
      <c r="Y37" s="43"/>
      <c r="Z37" s="43"/>
      <c r="AA37" s="43"/>
      <c r="AB37" s="43"/>
      <c r="AC37" s="43"/>
      <c r="AD37" s="43"/>
      <c r="AE37" s="43"/>
      <c r="AF37" s="43"/>
    </row>
    <row r="38" spans="1:32" ht="30.25" hidden="1" customHeight="1">
      <c r="A38" s="238"/>
      <c r="B38" s="236"/>
      <c r="C38" s="51">
        <v>35</v>
      </c>
      <c r="D38" s="62" t="s">
        <v>65</v>
      </c>
      <c r="E38" s="69"/>
      <c r="F38" s="155" t="s">
        <v>390</v>
      </c>
      <c r="G38" s="151" t="s">
        <v>391</v>
      </c>
      <c r="H38" s="151" t="s">
        <v>344</v>
      </c>
      <c r="I38" s="18" t="s">
        <v>234</v>
      </c>
      <c r="J38" s="47"/>
      <c r="K38" s="73"/>
      <c r="L38" s="18"/>
      <c r="M38" s="40">
        <f t="shared" si="0"/>
        <v>0</v>
      </c>
      <c r="N38" s="25" t="str">
        <f t="shared" si="1"/>
        <v>OK</v>
      </c>
      <c r="O38" s="92"/>
      <c r="P38" s="92"/>
      <c r="Q38" s="92"/>
      <c r="R38" s="92"/>
      <c r="S38" s="43"/>
      <c r="T38" s="43"/>
      <c r="U38" s="43"/>
      <c r="V38" s="43"/>
      <c r="W38" s="43"/>
      <c r="X38" s="43"/>
      <c r="Y38" s="43"/>
      <c r="Z38" s="43"/>
      <c r="AA38" s="43"/>
      <c r="AB38" s="43"/>
      <c r="AC38" s="43"/>
      <c r="AD38" s="43"/>
      <c r="AE38" s="43"/>
      <c r="AF38" s="43"/>
    </row>
    <row r="39" spans="1:32" ht="30.25" hidden="1" customHeight="1">
      <c r="A39" s="238"/>
      <c r="B39" s="236"/>
      <c r="C39" s="51">
        <v>36</v>
      </c>
      <c r="D39" s="62" t="s">
        <v>66</v>
      </c>
      <c r="E39" s="18"/>
      <c r="F39" s="155" t="s">
        <v>392</v>
      </c>
      <c r="G39" s="150" t="s">
        <v>393</v>
      </c>
      <c r="H39" s="151" t="s">
        <v>344</v>
      </c>
      <c r="I39" s="18" t="s">
        <v>234</v>
      </c>
      <c r="J39" s="47"/>
      <c r="K39" s="73"/>
      <c r="L39" s="18"/>
      <c r="M39" s="40">
        <f t="shared" si="0"/>
        <v>0</v>
      </c>
      <c r="N39" s="25" t="str">
        <f t="shared" si="1"/>
        <v>OK</v>
      </c>
      <c r="O39" s="92"/>
      <c r="P39" s="92"/>
      <c r="Q39" s="92"/>
      <c r="R39" s="92"/>
      <c r="S39" s="43"/>
      <c r="T39" s="43"/>
      <c r="U39" s="43"/>
      <c r="V39" s="43"/>
      <c r="W39" s="43"/>
      <c r="X39" s="43"/>
      <c r="Y39" s="43"/>
      <c r="Z39" s="43"/>
      <c r="AA39" s="43"/>
      <c r="AB39" s="43"/>
      <c r="AC39" s="43"/>
      <c r="AD39" s="43"/>
      <c r="AE39" s="43"/>
      <c r="AF39" s="43"/>
    </row>
    <row r="40" spans="1:32" ht="30.25" hidden="1" customHeight="1">
      <c r="A40" s="238"/>
      <c r="B40" s="236"/>
      <c r="C40" s="51">
        <v>37</v>
      </c>
      <c r="D40" s="62" t="s">
        <v>66</v>
      </c>
      <c r="E40" s="18"/>
      <c r="F40" s="155" t="s">
        <v>394</v>
      </c>
      <c r="G40" s="150" t="s">
        <v>395</v>
      </c>
      <c r="H40" s="151" t="s">
        <v>344</v>
      </c>
      <c r="I40" s="18" t="s">
        <v>234</v>
      </c>
      <c r="J40" s="47"/>
      <c r="K40" s="73"/>
      <c r="L40" s="18"/>
      <c r="M40" s="40">
        <f t="shared" si="0"/>
        <v>0</v>
      </c>
      <c r="N40" s="25" t="str">
        <f t="shared" si="1"/>
        <v>OK</v>
      </c>
      <c r="O40" s="92"/>
      <c r="P40" s="92"/>
      <c r="Q40" s="92"/>
      <c r="R40" s="92"/>
      <c r="S40" s="43"/>
      <c r="T40" s="43"/>
      <c r="U40" s="43"/>
      <c r="V40" s="43"/>
      <c r="W40" s="43"/>
      <c r="X40" s="43"/>
      <c r="Y40" s="43"/>
      <c r="Z40" s="43"/>
      <c r="AA40" s="43"/>
      <c r="AB40" s="43"/>
      <c r="AC40" s="43"/>
      <c r="AD40" s="43"/>
      <c r="AE40" s="43"/>
      <c r="AF40" s="43"/>
    </row>
    <row r="41" spans="1:32" ht="30.25" hidden="1" customHeight="1">
      <c r="A41" s="238"/>
      <c r="B41" s="236"/>
      <c r="C41" s="51">
        <v>38</v>
      </c>
      <c r="D41" s="62" t="s">
        <v>66</v>
      </c>
      <c r="E41" s="18"/>
      <c r="F41" s="155" t="s">
        <v>396</v>
      </c>
      <c r="G41" s="150" t="s">
        <v>397</v>
      </c>
      <c r="H41" s="151" t="s">
        <v>344</v>
      </c>
      <c r="I41" s="18" t="s">
        <v>234</v>
      </c>
      <c r="J41" s="47"/>
      <c r="K41" s="73"/>
      <c r="L41" s="18"/>
      <c r="M41" s="40">
        <f t="shared" si="0"/>
        <v>0</v>
      </c>
      <c r="N41" s="25" t="str">
        <f t="shared" si="1"/>
        <v>OK</v>
      </c>
      <c r="O41" s="92"/>
      <c r="P41" s="92"/>
      <c r="Q41" s="92"/>
      <c r="R41" s="92"/>
      <c r="S41" s="43"/>
      <c r="T41" s="43"/>
      <c r="U41" s="43"/>
      <c r="V41" s="43"/>
      <c r="W41" s="43"/>
      <c r="X41" s="43"/>
      <c r="Y41" s="43"/>
      <c r="Z41" s="43"/>
      <c r="AA41" s="43"/>
      <c r="AB41" s="43"/>
      <c r="AC41" s="43"/>
      <c r="AD41" s="43"/>
      <c r="AE41" s="43"/>
      <c r="AF41" s="43"/>
    </row>
    <row r="42" spans="1:32" ht="30.25" hidden="1" customHeight="1">
      <c r="A42" s="238"/>
      <c r="B42" s="236"/>
      <c r="C42" s="51">
        <v>39</v>
      </c>
      <c r="D42" s="62" t="s">
        <v>66</v>
      </c>
      <c r="E42" s="18"/>
      <c r="F42" s="155" t="s">
        <v>398</v>
      </c>
      <c r="G42" s="150" t="s">
        <v>399</v>
      </c>
      <c r="H42" s="151" t="s">
        <v>344</v>
      </c>
      <c r="I42" s="18" t="s">
        <v>234</v>
      </c>
      <c r="J42" s="47"/>
      <c r="K42" s="73"/>
      <c r="L42" s="18"/>
      <c r="M42" s="40">
        <f t="shared" si="0"/>
        <v>0</v>
      </c>
      <c r="N42" s="25" t="str">
        <f t="shared" si="1"/>
        <v>OK</v>
      </c>
      <c r="O42" s="92"/>
      <c r="P42" s="92"/>
      <c r="Q42" s="92"/>
      <c r="R42" s="92"/>
      <c r="S42" s="43"/>
      <c r="T42" s="43"/>
      <c r="U42" s="43"/>
      <c r="V42" s="43"/>
      <c r="W42" s="43"/>
      <c r="X42" s="43"/>
      <c r="Y42" s="43"/>
      <c r="Z42" s="43"/>
      <c r="AA42" s="43"/>
      <c r="AB42" s="43"/>
      <c r="AC42" s="43"/>
      <c r="AD42" s="43"/>
      <c r="AE42" s="43"/>
      <c r="AF42" s="43"/>
    </row>
    <row r="43" spans="1:32" ht="30.25" hidden="1" customHeight="1">
      <c r="A43" s="238"/>
      <c r="B43" s="236"/>
      <c r="C43" s="51">
        <v>40</v>
      </c>
      <c r="D43" s="62" t="s">
        <v>66</v>
      </c>
      <c r="E43" s="18"/>
      <c r="F43" s="155" t="s">
        <v>400</v>
      </c>
      <c r="G43" s="150" t="s">
        <v>401</v>
      </c>
      <c r="H43" s="151" t="s">
        <v>344</v>
      </c>
      <c r="I43" s="18" t="s">
        <v>234</v>
      </c>
      <c r="J43" s="47"/>
      <c r="K43" s="73"/>
      <c r="L43" s="18"/>
      <c r="M43" s="40">
        <f t="shared" si="0"/>
        <v>0</v>
      </c>
      <c r="N43" s="25" t="str">
        <f t="shared" si="1"/>
        <v>OK</v>
      </c>
      <c r="O43" s="92"/>
      <c r="P43" s="92"/>
      <c r="Q43" s="92"/>
      <c r="R43" s="92"/>
      <c r="S43" s="43"/>
      <c r="T43" s="43"/>
      <c r="U43" s="43"/>
      <c r="V43" s="43"/>
      <c r="W43" s="43"/>
      <c r="X43" s="43"/>
      <c r="Y43" s="43"/>
      <c r="Z43" s="43"/>
      <c r="AA43" s="43"/>
      <c r="AB43" s="43"/>
      <c r="AC43" s="43"/>
      <c r="AD43" s="43"/>
      <c r="AE43" s="43"/>
      <c r="AF43" s="43"/>
    </row>
    <row r="44" spans="1:32" ht="30.25" hidden="1" customHeight="1">
      <c r="A44" s="238"/>
      <c r="B44" s="230"/>
      <c r="C44" s="51">
        <v>41</v>
      </c>
      <c r="D44" s="62" t="s">
        <v>67</v>
      </c>
      <c r="E44" s="18"/>
      <c r="F44" s="155" t="s">
        <v>402</v>
      </c>
      <c r="G44" s="151"/>
      <c r="H44" s="151" t="s">
        <v>344</v>
      </c>
      <c r="I44" s="18" t="s">
        <v>235</v>
      </c>
      <c r="J44" s="47"/>
      <c r="K44" s="73"/>
      <c r="L44" s="18"/>
      <c r="M44" s="40">
        <f t="shared" si="0"/>
        <v>0</v>
      </c>
      <c r="N44" s="25" t="str">
        <f t="shared" si="1"/>
        <v>OK</v>
      </c>
      <c r="O44" s="92"/>
      <c r="P44" s="92"/>
      <c r="Q44" s="92"/>
      <c r="R44" s="92"/>
      <c r="S44" s="43"/>
      <c r="T44" s="43"/>
      <c r="U44" s="43"/>
      <c r="V44" s="43"/>
      <c r="W44" s="43"/>
      <c r="X44" s="43"/>
      <c r="Y44" s="43"/>
      <c r="Z44" s="43"/>
      <c r="AA44" s="43"/>
      <c r="AB44" s="43"/>
      <c r="AC44" s="43"/>
      <c r="AD44" s="43"/>
      <c r="AE44" s="43"/>
      <c r="AF44" s="43"/>
    </row>
    <row r="45" spans="1:32" ht="30.25" customHeight="1">
      <c r="A45" s="239">
        <v>12</v>
      </c>
      <c r="B45" s="225" t="s">
        <v>30</v>
      </c>
      <c r="C45" s="53">
        <v>42</v>
      </c>
      <c r="D45" s="47" t="s">
        <v>68</v>
      </c>
      <c r="E45" s="47" t="s">
        <v>170</v>
      </c>
      <c r="F45" s="155" t="s">
        <v>403</v>
      </c>
      <c r="G45" s="151"/>
      <c r="H45" s="151" t="s">
        <v>404</v>
      </c>
      <c r="I45" s="47" t="s">
        <v>236</v>
      </c>
      <c r="J45" s="47" t="str">
        <f>'[1]Anexo da ARP'!N29</f>
        <v>339030.28</v>
      </c>
      <c r="K45" s="74">
        <v>28</v>
      </c>
      <c r="L45" s="18"/>
      <c r="M45" s="40">
        <f t="shared" si="0"/>
        <v>0</v>
      </c>
      <c r="N45" s="25" t="str">
        <f t="shared" si="1"/>
        <v>OK</v>
      </c>
      <c r="O45" s="92"/>
      <c r="P45" s="92"/>
      <c r="Q45" s="92"/>
      <c r="R45" s="92"/>
      <c r="S45" s="43"/>
      <c r="T45" s="43"/>
      <c r="U45" s="43"/>
      <c r="V45" s="43"/>
      <c r="W45" s="43"/>
      <c r="X45" s="43"/>
      <c r="Y45" s="43"/>
      <c r="Z45" s="43"/>
      <c r="AA45" s="43"/>
      <c r="AB45" s="43"/>
      <c r="AC45" s="43"/>
      <c r="AD45" s="43"/>
      <c r="AE45" s="43"/>
      <c r="AF45" s="43"/>
    </row>
    <row r="46" spans="1:32" ht="30.25" customHeight="1">
      <c r="A46" s="239"/>
      <c r="B46" s="226"/>
      <c r="C46" s="53">
        <v>43</v>
      </c>
      <c r="D46" s="47" t="s">
        <v>69</v>
      </c>
      <c r="E46" s="47" t="s">
        <v>171</v>
      </c>
      <c r="F46" s="155" t="s">
        <v>405</v>
      </c>
      <c r="G46" s="151"/>
      <c r="H46" s="151" t="s">
        <v>404</v>
      </c>
      <c r="I46" s="47" t="s">
        <v>236</v>
      </c>
      <c r="J46" s="47" t="str">
        <f>'[1]Anexo da ARP'!N30</f>
        <v>339030.28</v>
      </c>
      <c r="K46" s="74">
        <v>28.14</v>
      </c>
      <c r="L46" s="18"/>
      <c r="M46" s="40">
        <f t="shared" si="0"/>
        <v>0</v>
      </c>
      <c r="N46" s="25" t="str">
        <f t="shared" si="1"/>
        <v>OK</v>
      </c>
      <c r="O46" s="92"/>
      <c r="P46" s="92"/>
      <c r="Q46" s="92"/>
      <c r="R46" s="92"/>
      <c r="S46" s="43"/>
      <c r="T46" s="43"/>
      <c r="U46" s="43"/>
      <c r="V46" s="43"/>
      <c r="W46" s="43"/>
      <c r="X46" s="43"/>
      <c r="Y46" s="43"/>
      <c r="Z46" s="43"/>
      <c r="AA46" s="43"/>
      <c r="AB46" s="43"/>
      <c r="AC46" s="43"/>
      <c r="AD46" s="43"/>
      <c r="AE46" s="43"/>
      <c r="AF46" s="43"/>
    </row>
    <row r="47" spans="1:32" ht="30.25" customHeight="1">
      <c r="A47" s="239"/>
      <c r="B47" s="226"/>
      <c r="C47" s="53">
        <v>44</v>
      </c>
      <c r="D47" s="63" t="s">
        <v>70</v>
      </c>
      <c r="E47" s="47" t="s">
        <v>172</v>
      </c>
      <c r="F47" s="155" t="s">
        <v>406</v>
      </c>
      <c r="G47" s="151" t="s">
        <v>407</v>
      </c>
      <c r="H47" s="151" t="s">
        <v>404</v>
      </c>
      <c r="I47" s="47" t="s">
        <v>236</v>
      </c>
      <c r="J47" s="47" t="str">
        <f>'[1]Anexo da ARP'!N31</f>
        <v>339030.28</v>
      </c>
      <c r="K47" s="74">
        <v>19</v>
      </c>
      <c r="L47" s="18"/>
      <c r="M47" s="40">
        <f t="shared" si="0"/>
        <v>0</v>
      </c>
      <c r="N47" s="25" t="str">
        <f t="shared" si="1"/>
        <v>OK</v>
      </c>
      <c r="O47" s="92"/>
      <c r="P47" s="92"/>
      <c r="Q47" s="92"/>
      <c r="R47" s="92"/>
      <c r="S47" s="43"/>
      <c r="T47" s="43"/>
      <c r="U47" s="43"/>
      <c r="V47" s="43"/>
      <c r="W47" s="43"/>
      <c r="X47" s="43"/>
      <c r="Y47" s="43"/>
      <c r="Z47" s="43"/>
      <c r="AA47" s="43"/>
      <c r="AB47" s="43"/>
      <c r="AC47" s="43"/>
      <c r="AD47" s="43"/>
      <c r="AE47" s="43"/>
      <c r="AF47" s="43"/>
    </row>
    <row r="48" spans="1:32" ht="30.25" customHeight="1">
      <c r="A48" s="239"/>
      <c r="B48" s="227"/>
      <c r="C48" s="53">
        <v>45</v>
      </c>
      <c r="D48" s="63" t="s">
        <v>70</v>
      </c>
      <c r="E48" s="47" t="s">
        <v>173</v>
      </c>
      <c r="F48" s="155" t="s">
        <v>406</v>
      </c>
      <c r="G48" s="151" t="s">
        <v>408</v>
      </c>
      <c r="H48" s="151" t="s">
        <v>404</v>
      </c>
      <c r="I48" s="47" t="s">
        <v>236</v>
      </c>
      <c r="J48" s="47" t="str">
        <f>'[1]Anexo da ARP'!N32</f>
        <v>339030.28</v>
      </c>
      <c r="K48" s="74">
        <v>19</v>
      </c>
      <c r="L48" s="18"/>
      <c r="M48" s="40">
        <f t="shared" si="0"/>
        <v>0</v>
      </c>
      <c r="N48" s="25" t="str">
        <f t="shared" si="1"/>
        <v>OK</v>
      </c>
      <c r="O48" s="92"/>
      <c r="P48" s="92"/>
      <c r="Q48" s="92"/>
      <c r="R48" s="92"/>
      <c r="S48" s="43"/>
      <c r="T48" s="43"/>
      <c r="U48" s="43"/>
      <c r="V48" s="43"/>
      <c r="W48" s="43"/>
      <c r="X48" s="43"/>
      <c r="Y48" s="43"/>
      <c r="Z48" s="43"/>
      <c r="AA48" s="43"/>
      <c r="AB48" s="43"/>
      <c r="AC48" s="43"/>
      <c r="AD48" s="43"/>
      <c r="AE48" s="43"/>
      <c r="AF48" s="43"/>
    </row>
    <row r="49" spans="1:32" ht="30.25" customHeight="1">
      <c r="A49" s="237">
        <v>13</v>
      </c>
      <c r="B49" s="223" t="s">
        <v>30</v>
      </c>
      <c r="C49" s="54">
        <v>46</v>
      </c>
      <c r="D49" s="46" t="s">
        <v>71</v>
      </c>
      <c r="E49" s="46" t="s">
        <v>174</v>
      </c>
      <c r="F49" s="143" t="s">
        <v>409</v>
      </c>
      <c r="G49" s="144"/>
      <c r="H49" s="144" t="s">
        <v>404</v>
      </c>
      <c r="I49" s="46" t="s">
        <v>236</v>
      </c>
      <c r="J49" s="108" t="str">
        <f>'[1]Anexo da ARP'!N33</f>
        <v>339030.28</v>
      </c>
      <c r="K49" s="72">
        <v>15.41</v>
      </c>
      <c r="L49" s="18"/>
      <c r="M49" s="40">
        <f t="shared" si="0"/>
        <v>0</v>
      </c>
      <c r="N49" s="25" t="str">
        <f t="shared" si="1"/>
        <v>OK</v>
      </c>
      <c r="O49" s="92"/>
      <c r="P49" s="92"/>
      <c r="Q49" s="92"/>
      <c r="R49" s="92"/>
      <c r="S49" s="43"/>
      <c r="T49" s="43"/>
      <c r="U49" s="43"/>
      <c r="V49" s="43"/>
      <c r="W49" s="43"/>
      <c r="X49" s="43"/>
      <c r="Y49" s="43"/>
      <c r="Z49" s="43"/>
      <c r="AA49" s="43"/>
      <c r="AB49" s="43"/>
      <c r="AC49" s="43"/>
      <c r="AD49" s="43"/>
      <c r="AE49" s="43"/>
      <c r="AF49" s="43"/>
    </row>
    <row r="50" spans="1:32" ht="30.25" customHeight="1">
      <c r="A50" s="237"/>
      <c r="B50" s="228"/>
      <c r="C50" s="54">
        <v>47</v>
      </c>
      <c r="D50" s="46" t="s">
        <v>72</v>
      </c>
      <c r="E50" s="46" t="s">
        <v>175</v>
      </c>
      <c r="F50" s="143" t="s">
        <v>410</v>
      </c>
      <c r="G50" s="144" t="s">
        <v>407</v>
      </c>
      <c r="H50" s="144" t="s">
        <v>404</v>
      </c>
      <c r="I50" s="46" t="s">
        <v>236</v>
      </c>
      <c r="J50" s="108" t="str">
        <f>'[1]Anexo da ARP'!N34</f>
        <v>339030.28</v>
      </c>
      <c r="K50" s="72">
        <v>15.41</v>
      </c>
      <c r="L50" s="18"/>
      <c r="M50" s="40">
        <f t="shared" si="0"/>
        <v>0</v>
      </c>
      <c r="N50" s="25" t="str">
        <f t="shared" si="1"/>
        <v>OK</v>
      </c>
      <c r="O50" s="92"/>
      <c r="P50" s="92"/>
      <c r="Q50" s="92"/>
      <c r="R50" s="92"/>
      <c r="S50" s="43"/>
      <c r="T50" s="43"/>
      <c r="U50" s="43"/>
      <c r="V50" s="43"/>
      <c r="W50" s="43"/>
      <c r="X50" s="43"/>
      <c r="Y50" s="43"/>
      <c r="Z50" s="43"/>
      <c r="AA50" s="43"/>
      <c r="AB50" s="43"/>
      <c r="AC50" s="43"/>
      <c r="AD50" s="43"/>
      <c r="AE50" s="43"/>
      <c r="AF50" s="43"/>
    </row>
    <row r="51" spans="1:32" ht="30.25" customHeight="1">
      <c r="A51" s="237"/>
      <c r="B51" s="228"/>
      <c r="C51" s="54">
        <v>48</v>
      </c>
      <c r="D51" s="46" t="s">
        <v>72</v>
      </c>
      <c r="E51" s="46" t="s">
        <v>175</v>
      </c>
      <c r="F51" s="143" t="s">
        <v>410</v>
      </c>
      <c r="G51" s="144" t="s">
        <v>408</v>
      </c>
      <c r="H51" s="144" t="s">
        <v>404</v>
      </c>
      <c r="I51" s="46" t="s">
        <v>236</v>
      </c>
      <c r="J51" s="108" t="str">
        <f>'[1]Anexo da ARP'!N35</f>
        <v>339030.28</v>
      </c>
      <c r="K51" s="72">
        <v>15.41</v>
      </c>
      <c r="L51" s="18"/>
      <c r="M51" s="40">
        <f t="shared" si="0"/>
        <v>0</v>
      </c>
      <c r="N51" s="25" t="str">
        <f t="shared" si="1"/>
        <v>OK</v>
      </c>
      <c r="O51" s="92"/>
      <c r="P51" s="92"/>
      <c r="Q51" s="92"/>
      <c r="R51" s="92"/>
      <c r="S51" s="43"/>
      <c r="T51" s="43"/>
      <c r="U51" s="43"/>
      <c r="V51" s="43"/>
      <c r="W51" s="43"/>
      <c r="X51" s="43"/>
      <c r="Y51" s="43"/>
      <c r="Z51" s="43"/>
      <c r="AA51" s="43"/>
      <c r="AB51" s="43"/>
      <c r="AC51" s="43"/>
      <c r="AD51" s="43"/>
      <c r="AE51" s="43"/>
      <c r="AF51" s="43"/>
    </row>
    <row r="52" spans="1:32" ht="30.25" customHeight="1">
      <c r="A52" s="237"/>
      <c r="B52" s="224"/>
      <c r="C52" s="54">
        <v>49</v>
      </c>
      <c r="D52" s="46" t="s">
        <v>73</v>
      </c>
      <c r="E52" s="46" t="s">
        <v>176</v>
      </c>
      <c r="F52" s="143" t="s">
        <v>411</v>
      </c>
      <c r="G52" s="144" t="s">
        <v>407</v>
      </c>
      <c r="H52" s="144" t="s">
        <v>404</v>
      </c>
      <c r="I52" s="46" t="s">
        <v>237</v>
      </c>
      <c r="J52" s="108" t="str">
        <f>'[1]Anexo da ARP'!N36</f>
        <v>339030.28</v>
      </c>
      <c r="K52" s="72">
        <v>1.29</v>
      </c>
      <c r="L52" s="18"/>
      <c r="M52" s="40">
        <f t="shared" si="0"/>
        <v>0</v>
      </c>
      <c r="N52" s="25" t="str">
        <f t="shared" si="1"/>
        <v>OK</v>
      </c>
      <c r="O52" s="92"/>
      <c r="P52" s="92"/>
      <c r="Q52" s="92"/>
      <c r="R52" s="92"/>
      <c r="S52" s="43"/>
      <c r="T52" s="43"/>
      <c r="U52" s="43"/>
      <c r="V52" s="43"/>
      <c r="W52" s="43"/>
      <c r="X52" s="43"/>
      <c r="Y52" s="43"/>
      <c r="Z52" s="43"/>
      <c r="AA52" s="43"/>
      <c r="AB52" s="43"/>
      <c r="AC52" s="43"/>
      <c r="AD52" s="43"/>
      <c r="AE52" s="43"/>
      <c r="AF52" s="43"/>
    </row>
    <row r="53" spans="1:32" ht="30.25" customHeight="1">
      <c r="A53" s="239">
        <v>14</v>
      </c>
      <c r="B53" s="225" t="s">
        <v>32</v>
      </c>
      <c r="C53" s="53">
        <v>50</v>
      </c>
      <c r="D53" s="35" t="s">
        <v>74</v>
      </c>
      <c r="E53" s="47" t="s">
        <v>177</v>
      </c>
      <c r="F53" s="155" t="s">
        <v>412</v>
      </c>
      <c r="G53" s="151"/>
      <c r="H53" s="151" t="s">
        <v>404</v>
      </c>
      <c r="I53" s="47" t="s">
        <v>237</v>
      </c>
      <c r="J53" s="47" t="str">
        <f>'[1]Anexo da ARP'!N37</f>
        <v>339030.28</v>
      </c>
      <c r="K53" s="74">
        <v>2.91</v>
      </c>
      <c r="L53" s="18"/>
      <c r="M53" s="40">
        <f t="shared" si="0"/>
        <v>0</v>
      </c>
      <c r="N53" s="25" t="str">
        <f t="shared" si="1"/>
        <v>OK</v>
      </c>
      <c r="O53" s="92"/>
      <c r="P53" s="92"/>
      <c r="Q53" s="92"/>
      <c r="R53" s="92"/>
      <c r="S53" s="43"/>
      <c r="T53" s="43"/>
      <c r="U53" s="43"/>
      <c r="V53" s="43"/>
      <c r="W53" s="43"/>
      <c r="X53" s="43"/>
      <c r="Y53" s="43"/>
      <c r="Z53" s="43"/>
      <c r="AA53" s="43"/>
      <c r="AB53" s="43"/>
      <c r="AC53" s="43"/>
      <c r="AD53" s="43"/>
      <c r="AE53" s="43"/>
      <c r="AF53" s="43"/>
    </row>
    <row r="54" spans="1:32" ht="30.25" customHeight="1">
      <c r="A54" s="239"/>
      <c r="B54" s="227"/>
      <c r="C54" s="53">
        <v>51</v>
      </c>
      <c r="D54" s="35" t="s">
        <v>75</v>
      </c>
      <c r="E54" s="47" t="s">
        <v>177</v>
      </c>
      <c r="F54" s="155" t="s">
        <v>413</v>
      </c>
      <c r="G54" s="151"/>
      <c r="H54" s="151" t="s">
        <v>404</v>
      </c>
      <c r="I54" s="47" t="s">
        <v>237</v>
      </c>
      <c r="J54" s="47" t="str">
        <f>'[1]Anexo da ARP'!N38</f>
        <v>339030.28</v>
      </c>
      <c r="K54" s="74">
        <v>5.83</v>
      </c>
      <c r="L54" s="18"/>
      <c r="M54" s="40">
        <f t="shared" si="0"/>
        <v>0</v>
      </c>
      <c r="N54" s="25" t="str">
        <f t="shared" si="1"/>
        <v>OK</v>
      </c>
      <c r="O54" s="92"/>
      <c r="P54" s="92"/>
      <c r="Q54" s="92"/>
      <c r="R54" s="92"/>
      <c r="S54" s="43"/>
      <c r="T54" s="43"/>
      <c r="U54" s="43"/>
      <c r="V54" s="43"/>
      <c r="W54" s="43"/>
      <c r="X54" s="43"/>
      <c r="Y54" s="43"/>
      <c r="Z54" s="43"/>
      <c r="AA54" s="43"/>
      <c r="AB54" s="43"/>
      <c r="AC54" s="43"/>
      <c r="AD54" s="43"/>
      <c r="AE54" s="43"/>
      <c r="AF54" s="43"/>
    </row>
    <row r="55" spans="1:32" ht="30.25" customHeight="1">
      <c r="A55" s="237">
        <v>15</v>
      </c>
      <c r="B55" s="223" t="s">
        <v>28</v>
      </c>
      <c r="C55" s="54">
        <v>52</v>
      </c>
      <c r="D55" s="61" t="s">
        <v>76</v>
      </c>
      <c r="E55" s="46" t="s">
        <v>178</v>
      </c>
      <c r="F55" s="143" t="s">
        <v>414</v>
      </c>
      <c r="G55" s="146"/>
      <c r="H55" s="144" t="s">
        <v>404</v>
      </c>
      <c r="I55" s="46" t="s">
        <v>237</v>
      </c>
      <c r="J55" s="108" t="str">
        <f>'[1]Anexo da ARP'!N39</f>
        <v>339030.28</v>
      </c>
      <c r="K55" s="72">
        <v>47.83</v>
      </c>
      <c r="L55" s="18"/>
      <c r="M55" s="40">
        <f t="shared" si="0"/>
        <v>0</v>
      </c>
      <c r="N55" s="25" t="str">
        <f t="shared" si="1"/>
        <v>OK</v>
      </c>
      <c r="O55" s="92"/>
      <c r="P55" s="92"/>
      <c r="Q55" s="92"/>
      <c r="R55" s="92"/>
      <c r="S55" s="43"/>
      <c r="T55" s="43"/>
      <c r="U55" s="43"/>
      <c r="V55" s="43"/>
      <c r="W55" s="43"/>
      <c r="X55" s="43"/>
      <c r="Y55" s="43"/>
      <c r="Z55" s="43"/>
      <c r="AA55" s="43"/>
      <c r="AB55" s="43"/>
      <c r="AC55" s="43"/>
      <c r="AD55" s="43"/>
      <c r="AE55" s="43"/>
      <c r="AF55" s="43"/>
    </row>
    <row r="56" spans="1:32" ht="30.25" customHeight="1">
      <c r="A56" s="237"/>
      <c r="B56" s="228"/>
      <c r="C56" s="54">
        <v>53</v>
      </c>
      <c r="D56" s="61" t="s">
        <v>77</v>
      </c>
      <c r="E56" s="46" t="s">
        <v>179</v>
      </c>
      <c r="F56" s="143" t="s">
        <v>415</v>
      </c>
      <c r="G56" s="144"/>
      <c r="H56" s="144" t="s">
        <v>404</v>
      </c>
      <c r="I56" s="46" t="s">
        <v>237</v>
      </c>
      <c r="J56" s="108" t="str">
        <f>'[1]Anexo da ARP'!N40</f>
        <v>339030.28</v>
      </c>
      <c r="K56" s="72">
        <v>15.94</v>
      </c>
      <c r="L56" s="18">
        <v>10</v>
      </c>
      <c r="M56" s="40">
        <f t="shared" si="0"/>
        <v>0</v>
      </c>
      <c r="N56" s="25" t="str">
        <f t="shared" si="1"/>
        <v>OK</v>
      </c>
      <c r="O56" s="92"/>
      <c r="P56" s="92">
        <v>10</v>
      </c>
      <c r="Q56" s="92"/>
      <c r="R56" s="92"/>
      <c r="S56" s="43"/>
      <c r="T56" s="43"/>
      <c r="U56" s="43"/>
      <c r="V56" s="43"/>
      <c r="W56" s="43"/>
      <c r="X56" s="43"/>
      <c r="Y56" s="43"/>
      <c r="Z56" s="43"/>
      <c r="AA56" s="43"/>
      <c r="AB56" s="43"/>
      <c r="AC56" s="43"/>
      <c r="AD56" s="43"/>
      <c r="AE56" s="43"/>
      <c r="AF56" s="43"/>
    </row>
    <row r="57" spans="1:32" ht="30.25" customHeight="1">
      <c r="A57" s="237"/>
      <c r="B57" s="228"/>
      <c r="C57" s="54">
        <v>54</v>
      </c>
      <c r="D57" s="61" t="s">
        <v>78</v>
      </c>
      <c r="E57" s="46" t="s">
        <v>180</v>
      </c>
      <c r="F57" s="143" t="s">
        <v>416</v>
      </c>
      <c r="G57" s="144"/>
      <c r="H57" s="144" t="s">
        <v>404</v>
      </c>
      <c r="I57" s="46" t="s">
        <v>237</v>
      </c>
      <c r="J57" s="108" t="str">
        <f>'[1]Anexo da ARP'!N41</f>
        <v>339030.28</v>
      </c>
      <c r="K57" s="72">
        <v>25.51</v>
      </c>
      <c r="L57" s="18"/>
      <c r="M57" s="40">
        <f t="shared" si="0"/>
        <v>0</v>
      </c>
      <c r="N57" s="25" t="str">
        <f t="shared" si="1"/>
        <v>OK</v>
      </c>
      <c r="O57" s="92"/>
      <c r="P57" s="92"/>
      <c r="Q57" s="92"/>
      <c r="R57" s="92"/>
      <c r="S57" s="43"/>
      <c r="T57" s="43"/>
      <c r="U57" s="43"/>
      <c r="V57" s="43"/>
      <c r="W57" s="43"/>
      <c r="X57" s="43"/>
      <c r="Y57" s="43"/>
      <c r="Z57" s="43"/>
      <c r="AA57" s="43"/>
      <c r="AB57" s="43"/>
      <c r="AC57" s="43"/>
      <c r="AD57" s="43"/>
      <c r="AE57" s="43"/>
      <c r="AF57" s="43"/>
    </row>
    <row r="58" spans="1:32" ht="30.25" customHeight="1">
      <c r="A58" s="237"/>
      <c r="B58" s="224"/>
      <c r="C58" s="54">
        <v>55</v>
      </c>
      <c r="D58" s="61" t="s">
        <v>79</v>
      </c>
      <c r="E58" s="46" t="s">
        <v>181</v>
      </c>
      <c r="F58" s="145" t="s">
        <v>417</v>
      </c>
      <c r="G58" s="144"/>
      <c r="H58" s="144"/>
      <c r="I58" s="46"/>
      <c r="J58" s="108" t="str">
        <f>'[1]Anexo da ARP'!N42</f>
        <v>339030.28</v>
      </c>
      <c r="K58" s="72">
        <v>44.64</v>
      </c>
      <c r="L58" s="18"/>
      <c r="M58" s="40">
        <f t="shared" si="0"/>
        <v>0</v>
      </c>
      <c r="N58" s="25" t="str">
        <f t="shared" si="1"/>
        <v>OK</v>
      </c>
      <c r="O58" s="92"/>
      <c r="P58" s="92"/>
      <c r="Q58" s="92"/>
      <c r="R58" s="92"/>
      <c r="S58" s="43"/>
      <c r="T58" s="43"/>
      <c r="U58" s="43"/>
      <c r="V58" s="43"/>
      <c r="W58" s="43"/>
      <c r="X58" s="43"/>
      <c r="Y58" s="43"/>
      <c r="Z58" s="43"/>
      <c r="AA58" s="43"/>
      <c r="AB58" s="43"/>
      <c r="AC58" s="43"/>
      <c r="AD58" s="43"/>
      <c r="AE58" s="43"/>
      <c r="AF58" s="43"/>
    </row>
    <row r="59" spans="1:32" ht="30.25" customHeight="1">
      <c r="A59" s="240">
        <v>16</v>
      </c>
      <c r="B59" s="225" t="s">
        <v>32</v>
      </c>
      <c r="C59" s="53">
        <v>56</v>
      </c>
      <c r="D59" s="35" t="s">
        <v>80</v>
      </c>
      <c r="E59" s="47" t="s">
        <v>177</v>
      </c>
      <c r="F59" s="155" t="s">
        <v>418</v>
      </c>
      <c r="G59" s="151"/>
      <c r="H59" s="151" t="s">
        <v>419</v>
      </c>
      <c r="I59" s="47" t="s">
        <v>237</v>
      </c>
      <c r="J59" s="47" t="str">
        <f>'[1]Anexo da ARP'!N43</f>
        <v>339030.28</v>
      </c>
      <c r="K59" s="74">
        <v>3.4</v>
      </c>
      <c r="L59" s="18">
        <v>50</v>
      </c>
      <c r="M59" s="40">
        <f t="shared" si="0"/>
        <v>45</v>
      </c>
      <c r="N59" s="25" t="str">
        <f t="shared" si="1"/>
        <v>OK</v>
      </c>
      <c r="O59" s="92">
        <v>5</v>
      </c>
      <c r="P59" s="92"/>
      <c r="Q59" s="92"/>
      <c r="R59" s="92"/>
      <c r="S59" s="43"/>
      <c r="T59" s="43"/>
      <c r="U59" s="43"/>
      <c r="V59" s="43"/>
      <c r="W59" s="43"/>
      <c r="X59" s="43"/>
      <c r="Y59" s="43"/>
      <c r="Z59" s="43"/>
      <c r="AA59" s="43"/>
      <c r="AB59" s="43"/>
      <c r="AC59" s="43"/>
      <c r="AD59" s="43"/>
      <c r="AE59" s="43"/>
      <c r="AF59" s="43"/>
    </row>
    <row r="60" spans="1:32" ht="30.25" customHeight="1">
      <c r="A60" s="241"/>
      <c r="B60" s="226"/>
      <c r="C60" s="53">
        <v>57</v>
      </c>
      <c r="D60" s="35" t="s">
        <v>81</v>
      </c>
      <c r="E60" s="47" t="s">
        <v>177</v>
      </c>
      <c r="F60" s="157" t="s">
        <v>420</v>
      </c>
      <c r="G60" s="150"/>
      <c r="H60" s="151" t="s">
        <v>419</v>
      </c>
      <c r="I60" s="47" t="s">
        <v>237</v>
      </c>
      <c r="J60" s="47" t="str">
        <f>'[1]Anexo da ARP'!N44</f>
        <v>339030.28</v>
      </c>
      <c r="K60" s="74">
        <v>34.049999999999997</v>
      </c>
      <c r="L60" s="18"/>
      <c r="M60" s="40">
        <f t="shared" si="0"/>
        <v>0</v>
      </c>
      <c r="N60" s="25" t="str">
        <f t="shared" si="1"/>
        <v>OK</v>
      </c>
      <c r="O60" s="92"/>
      <c r="P60" s="92"/>
      <c r="Q60" s="92"/>
      <c r="R60" s="92"/>
      <c r="S60" s="43"/>
      <c r="T60" s="43"/>
      <c r="U60" s="43"/>
      <c r="V60" s="43"/>
      <c r="W60" s="43"/>
      <c r="X60" s="43"/>
      <c r="Y60" s="43"/>
      <c r="Z60" s="43"/>
      <c r="AA60" s="43"/>
      <c r="AB60" s="43"/>
      <c r="AC60" s="43"/>
      <c r="AD60" s="43"/>
      <c r="AE60" s="43"/>
      <c r="AF60" s="43"/>
    </row>
    <row r="61" spans="1:32" ht="30.25" customHeight="1">
      <c r="A61" s="242"/>
      <c r="B61" s="227"/>
      <c r="C61" s="53">
        <v>58</v>
      </c>
      <c r="D61" s="35" t="s">
        <v>82</v>
      </c>
      <c r="E61" s="35" t="s">
        <v>177</v>
      </c>
      <c r="F61" s="155" t="s">
        <v>421</v>
      </c>
      <c r="G61" s="150"/>
      <c r="H61" s="151" t="s">
        <v>419</v>
      </c>
      <c r="I61" s="47" t="s">
        <v>238</v>
      </c>
      <c r="J61" s="47" t="str">
        <f>'[1]Anexo da ARP'!N45</f>
        <v>339030.28</v>
      </c>
      <c r="K61" s="74">
        <v>51.07</v>
      </c>
      <c r="L61" s="18"/>
      <c r="M61" s="40">
        <f t="shared" si="0"/>
        <v>0</v>
      </c>
      <c r="N61" s="25" t="str">
        <f t="shared" si="1"/>
        <v>OK</v>
      </c>
      <c r="O61" s="92"/>
      <c r="P61" s="92"/>
      <c r="Q61" s="92"/>
      <c r="R61" s="92"/>
      <c r="S61" s="43"/>
      <c r="T61" s="43"/>
      <c r="U61" s="43"/>
      <c r="V61" s="43"/>
      <c r="W61" s="43"/>
      <c r="X61" s="43"/>
      <c r="Y61" s="43"/>
      <c r="Z61" s="43"/>
      <c r="AA61" s="43"/>
      <c r="AB61" s="43"/>
      <c r="AC61" s="43"/>
      <c r="AD61" s="43"/>
      <c r="AE61" s="43"/>
      <c r="AF61" s="43"/>
    </row>
    <row r="62" spans="1:32" ht="30.25" hidden="1" customHeight="1">
      <c r="A62" s="238">
        <v>17</v>
      </c>
      <c r="B62" s="229" t="s">
        <v>27</v>
      </c>
      <c r="C62" s="51">
        <v>59</v>
      </c>
      <c r="D62" s="62" t="s">
        <v>83</v>
      </c>
      <c r="E62" s="18" t="s">
        <v>182</v>
      </c>
      <c r="F62" s="157" t="s">
        <v>422</v>
      </c>
      <c r="G62" s="150" t="s">
        <v>423</v>
      </c>
      <c r="H62" s="151" t="s">
        <v>419</v>
      </c>
      <c r="I62" s="18" t="s">
        <v>237</v>
      </c>
      <c r="J62" s="47" t="str">
        <f>'[1]Anexo da ARP'!N46</f>
        <v>339030.28</v>
      </c>
      <c r="K62" s="73"/>
      <c r="L62" s="18"/>
      <c r="M62" s="40">
        <f t="shared" si="0"/>
        <v>0</v>
      </c>
      <c r="N62" s="25" t="str">
        <f t="shared" si="1"/>
        <v>OK</v>
      </c>
      <c r="O62" s="92"/>
      <c r="P62" s="92"/>
      <c r="Q62" s="92"/>
      <c r="R62" s="92"/>
      <c r="S62" s="43"/>
      <c r="T62" s="43"/>
      <c r="U62" s="43"/>
      <c r="V62" s="43"/>
      <c r="W62" s="43"/>
      <c r="X62" s="43"/>
      <c r="Y62" s="43"/>
      <c r="Z62" s="43"/>
      <c r="AA62" s="43"/>
      <c r="AB62" s="43"/>
      <c r="AC62" s="43"/>
      <c r="AD62" s="43"/>
      <c r="AE62" s="43"/>
      <c r="AF62" s="43"/>
    </row>
    <row r="63" spans="1:32" ht="30.25" hidden="1" customHeight="1">
      <c r="A63" s="238"/>
      <c r="B63" s="236"/>
      <c r="C63" s="51">
        <v>60</v>
      </c>
      <c r="D63" s="62" t="s">
        <v>83</v>
      </c>
      <c r="E63" s="18" t="s">
        <v>183</v>
      </c>
      <c r="F63" s="157" t="s">
        <v>422</v>
      </c>
      <c r="G63" s="150" t="s">
        <v>424</v>
      </c>
      <c r="H63" s="151" t="s">
        <v>419</v>
      </c>
      <c r="I63" s="18" t="s">
        <v>237</v>
      </c>
      <c r="J63" s="47" t="str">
        <f>'[1]Anexo da ARP'!N47</f>
        <v>339030.28</v>
      </c>
      <c r="K63" s="73"/>
      <c r="L63" s="18"/>
      <c r="M63" s="40">
        <f t="shared" si="0"/>
        <v>0</v>
      </c>
      <c r="N63" s="25" t="str">
        <f t="shared" si="1"/>
        <v>OK</v>
      </c>
      <c r="O63" s="92"/>
      <c r="P63" s="92"/>
      <c r="Q63" s="92"/>
      <c r="R63" s="92"/>
      <c r="S63" s="43"/>
      <c r="T63" s="43"/>
      <c r="U63" s="43"/>
      <c r="V63" s="43"/>
      <c r="W63" s="43"/>
      <c r="X63" s="43"/>
      <c r="Y63" s="43"/>
      <c r="Z63" s="43"/>
      <c r="AA63" s="43"/>
      <c r="AB63" s="43"/>
      <c r="AC63" s="43"/>
      <c r="AD63" s="43"/>
      <c r="AE63" s="43"/>
      <c r="AF63" s="43"/>
    </row>
    <row r="64" spans="1:32" ht="30.25" hidden="1" customHeight="1">
      <c r="A64" s="238"/>
      <c r="B64" s="230"/>
      <c r="C64" s="51">
        <v>61</v>
      </c>
      <c r="D64" s="62" t="s">
        <v>83</v>
      </c>
      <c r="E64" s="18" t="s">
        <v>184</v>
      </c>
      <c r="F64" s="157" t="s">
        <v>422</v>
      </c>
      <c r="G64" s="150" t="s">
        <v>425</v>
      </c>
      <c r="H64" s="151" t="s">
        <v>419</v>
      </c>
      <c r="I64" s="18" t="s">
        <v>237</v>
      </c>
      <c r="J64" s="47" t="str">
        <f>'[1]Anexo da ARP'!N48</f>
        <v>339030.28</v>
      </c>
      <c r="K64" s="73"/>
      <c r="L64" s="18"/>
      <c r="M64" s="40">
        <f t="shared" si="0"/>
        <v>0</v>
      </c>
      <c r="N64" s="25" t="str">
        <f t="shared" si="1"/>
        <v>OK</v>
      </c>
      <c r="O64" s="92"/>
      <c r="P64" s="92"/>
      <c r="Q64" s="92"/>
      <c r="R64" s="92"/>
      <c r="S64" s="43"/>
      <c r="T64" s="43"/>
      <c r="U64" s="43"/>
      <c r="V64" s="43"/>
      <c r="W64" s="43"/>
      <c r="X64" s="43"/>
      <c r="Y64" s="43"/>
      <c r="Z64" s="43"/>
      <c r="AA64" s="43"/>
      <c r="AB64" s="43"/>
      <c r="AC64" s="43"/>
      <c r="AD64" s="43"/>
      <c r="AE64" s="43"/>
      <c r="AF64" s="43"/>
    </row>
    <row r="65" spans="1:32" ht="30.25" customHeight="1">
      <c r="A65" s="50">
        <v>18</v>
      </c>
      <c r="B65" s="59" t="s">
        <v>26</v>
      </c>
      <c r="C65" s="53">
        <v>62</v>
      </c>
      <c r="D65" s="35" t="s">
        <v>84</v>
      </c>
      <c r="E65" s="47" t="s">
        <v>185</v>
      </c>
      <c r="F65" s="157" t="s">
        <v>426</v>
      </c>
      <c r="G65" s="151"/>
      <c r="H65" s="151" t="s">
        <v>427</v>
      </c>
      <c r="I65" s="47" t="s">
        <v>239</v>
      </c>
      <c r="J65" s="47" t="str">
        <f>'[1]Anexo da ARP'!N49</f>
        <v>339030.28</v>
      </c>
      <c r="K65" s="74">
        <v>35.130000000000003</v>
      </c>
      <c r="L65" s="18">
        <v>1</v>
      </c>
      <c r="M65" s="40">
        <f t="shared" si="0"/>
        <v>1</v>
      </c>
      <c r="N65" s="25" t="str">
        <f t="shared" si="1"/>
        <v>OK</v>
      </c>
      <c r="O65" s="92"/>
      <c r="P65" s="92"/>
      <c r="Q65" s="92"/>
      <c r="R65" s="92"/>
      <c r="S65" s="43"/>
      <c r="T65" s="43"/>
      <c r="U65" s="43"/>
      <c r="V65" s="43"/>
      <c r="W65" s="43"/>
      <c r="X65" s="43"/>
      <c r="Y65" s="43"/>
      <c r="Z65" s="43"/>
      <c r="AA65" s="43"/>
      <c r="AB65" s="43"/>
      <c r="AC65" s="43"/>
      <c r="AD65" s="43"/>
      <c r="AE65" s="43"/>
      <c r="AF65" s="43"/>
    </row>
    <row r="66" spans="1:32" ht="30.25" customHeight="1">
      <c r="A66" s="237">
        <v>19</v>
      </c>
      <c r="B66" s="223" t="s">
        <v>32</v>
      </c>
      <c r="C66" s="54">
        <v>63</v>
      </c>
      <c r="D66" s="61" t="s">
        <v>85</v>
      </c>
      <c r="E66" s="46" t="s">
        <v>186</v>
      </c>
      <c r="F66" s="143" t="s">
        <v>428</v>
      </c>
      <c r="G66" s="146"/>
      <c r="H66" s="144" t="s">
        <v>429</v>
      </c>
      <c r="I66" s="46" t="s">
        <v>5</v>
      </c>
      <c r="J66" s="108" t="str">
        <f>'[1]Anexo da ARP'!N50</f>
        <v>339030.28</v>
      </c>
      <c r="K66" s="72">
        <v>11.28</v>
      </c>
      <c r="L66" s="18"/>
      <c r="M66" s="40">
        <f t="shared" si="0"/>
        <v>0</v>
      </c>
      <c r="N66" s="25" t="str">
        <f t="shared" si="1"/>
        <v>OK</v>
      </c>
      <c r="O66" s="92"/>
      <c r="P66" s="92"/>
      <c r="Q66" s="92"/>
      <c r="R66" s="92"/>
      <c r="S66" s="43"/>
      <c r="T66" s="43"/>
      <c r="U66" s="43"/>
      <c r="V66" s="43"/>
      <c r="W66" s="43"/>
      <c r="X66" s="43"/>
      <c r="Y66" s="43"/>
      <c r="Z66" s="43"/>
      <c r="AA66" s="43"/>
      <c r="AB66" s="43"/>
      <c r="AC66" s="43"/>
      <c r="AD66" s="43"/>
      <c r="AE66" s="43"/>
      <c r="AF66" s="43"/>
    </row>
    <row r="67" spans="1:32" ht="30.25" customHeight="1">
      <c r="A67" s="237"/>
      <c r="B67" s="228"/>
      <c r="C67" s="54">
        <v>64</v>
      </c>
      <c r="D67" s="61" t="s">
        <v>86</v>
      </c>
      <c r="E67" s="46" t="s">
        <v>186</v>
      </c>
      <c r="F67" s="143" t="s">
        <v>430</v>
      </c>
      <c r="G67" s="146"/>
      <c r="H67" s="144" t="s">
        <v>429</v>
      </c>
      <c r="I67" s="46" t="s">
        <v>5</v>
      </c>
      <c r="J67" s="108" t="str">
        <f>'[1]Anexo da ARP'!N51</f>
        <v>339030.28</v>
      </c>
      <c r="K67" s="72">
        <v>11.28</v>
      </c>
      <c r="L67" s="18"/>
      <c r="M67" s="40">
        <f t="shared" si="0"/>
        <v>0</v>
      </c>
      <c r="N67" s="25" t="str">
        <f t="shared" si="1"/>
        <v>OK</v>
      </c>
      <c r="O67" s="92"/>
      <c r="P67" s="92"/>
      <c r="Q67" s="92"/>
      <c r="R67" s="92"/>
      <c r="S67" s="43"/>
      <c r="T67" s="43"/>
      <c r="U67" s="43"/>
      <c r="V67" s="43"/>
      <c r="W67" s="43"/>
      <c r="X67" s="43"/>
      <c r="Y67" s="43"/>
      <c r="Z67" s="43"/>
      <c r="AA67" s="43"/>
      <c r="AB67" s="43"/>
      <c r="AC67" s="43"/>
      <c r="AD67" s="43"/>
      <c r="AE67" s="43"/>
      <c r="AF67" s="43"/>
    </row>
    <row r="68" spans="1:32" ht="30.25" customHeight="1">
      <c r="A68" s="237"/>
      <c r="B68" s="228"/>
      <c r="C68" s="54">
        <v>65</v>
      </c>
      <c r="D68" s="61" t="s">
        <v>87</v>
      </c>
      <c r="E68" s="46" t="s">
        <v>186</v>
      </c>
      <c r="F68" s="143" t="s">
        <v>431</v>
      </c>
      <c r="G68" s="146" t="s">
        <v>432</v>
      </c>
      <c r="H68" s="144" t="s">
        <v>433</v>
      </c>
      <c r="I68" s="46" t="s">
        <v>5</v>
      </c>
      <c r="J68" s="108" t="str">
        <f>'[1]Anexo da ARP'!N52</f>
        <v>339030.28</v>
      </c>
      <c r="K68" s="72">
        <v>28.22</v>
      </c>
      <c r="L68" s="18"/>
      <c r="M68" s="40">
        <f t="shared" si="0"/>
        <v>0</v>
      </c>
      <c r="N68" s="25" t="str">
        <f t="shared" si="1"/>
        <v>OK</v>
      </c>
      <c r="O68" s="92"/>
      <c r="P68" s="92"/>
      <c r="Q68" s="92"/>
      <c r="R68" s="92"/>
      <c r="S68" s="43"/>
      <c r="T68" s="43"/>
      <c r="U68" s="43"/>
      <c r="V68" s="43"/>
      <c r="W68" s="43"/>
      <c r="X68" s="43"/>
      <c r="Y68" s="43"/>
      <c r="Z68" s="43"/>
      <c r="AA68" s="43"/>
      <c r="AB68" s="43"/>
      <c r="AC68" s="43"/>
      <c r="AD68" s="43"/>
      <c r="AE68" s="43"/>
      <c r="AF68" s="43"/>
    </row>
    <row r="69" spans="1:32" ht="30.25" customHeight="1">
      <c r="A69" s="237"/>
      <c r="B69" s="228"/>
      <c r="C69" s="54">
        <v>66</v>
      </c>
      <c r="D69" s="61" t="s">
        <v>87</v>
      </c>
      <c r="E69" s="46" t="s">
        <v>186</v>
      </c>
      <c r="F69" s="143" t="s">
        <v>431</v>
      </c>
      <c r="G69" s="146" t="s">
        <v>434</v>
      </c>
      <c r="H69" s="144" t="s">
        <v>433</v>
      </c>
      <c r="I69" s="46" t="s">
        <v>5</v>
      </c>
      <c r="J69" s="108" t="str">
        <f>'[1]Anexo da ARP'!N53</f>
        <v>339030.28</v>
      </c>
      <c r="K69" s="72">
        <v>28.22</v>
      </c>
      <c r="L69" s="18"/>
      <c r="M69" s="40">
        <f t="shared" ref="M69:M131" si="2">L69-(SUM(O69:AF69))</f>
        <v>0</v>
      </c>
      <c r="N69" s="25" t="str">
        <f t="shared" ref="N69:N132" si="3">IF(M69&lt;0,"ATENÇÃO","OK")</f>
        <v>OK</v>
      </c>
      <c r="O69" s="92"/>
      <c r="P69" s="92"/>
      <c r="Q69" s="92"/>
      <c r="R69" s="92"/>
      <c r="S69" s="43"/>
      <c r="T69" s="43"/>
      <c r="U69" s="43"/>
      <c r="V69" s="43"/>
      <c r="W69" s="43"/>
      <c r="X69" s="43"/>
      <c r="Y69" s="43"/>
      <c r="Z69" s="43"/>
      <c r="AA69" s="43"/>
      <c r="AB69" s="43"/>
      <c r="AC69" s="43"/>
      <c r="AD69" s="43"/>
      <c r="AE69" s="43"/>
      <c r="AF69" s="43"/>
    </row>
    <row r="70" spans="1:32" ht="30.25" customHeight="1">
      <c r="A70" s="237"/>
      <c r="B70" s="224"/>
      <c r="C70" s="54">
        <v>67</v>
      </c>
      <c r="D70" s="61" t="s">
        <v>88</v>
      </c>
      <c r="E70" s="46" t="s">
        <v>186</v>
      </c>
      <c r="F70" s="143" t="s">
        <v>435</v>
      </c>
      <c r="G70" s="146"/>
      <c r="H70" s="144" t="s">
        <v>436</v>
      </c>
      <c r="I70" s="46" t="s">
        <v>5</v>
      </c>
      <c r="J70" s="108" t="str">
        <f>'[1]Anexo da ARP'!N54</f>
        <v>339030.28</v>
      </c>
      <c r="K70" s="72">
        <v>14.11</v>
      </c>
      <c r="L70" s="18"/>
      <c r="M70" s="40">
        <f t="shared" si="2"/>
        <v>0</v>
      </c>
      <c r="N70" s="25" t="str">
        <f t="shared" si="3"/>
        <v>OK</v>
      </c>
      <c r="O70" s="92"/>
      <c r="P70" s="92"/>
      <c r="Q70" s="92"/>
      <c r="R70" s="92"/>
      <c r="S70" s="43"/>
      <c r="T70" s="43"/>
      <c r="U70" s="43"/>
      <c r="V70" s="43"/>
      <c r="W70" s="43"/>
      <c r="X70" s="43"/>
      <c r="Y70" s="43"/>
      <c r="Z70" s="43"/>
      <c r="AA70" s="43"/>
      <c r="AB70" s="43"/>
      <c r="AC70" s="43"/>
      <c r="AD70" s="43"/>
      <c r="AE70" s="43"/>
      <c r="AF70" s="43"/>
    </row>
    <row r="71" spans="1:32" ht="30.25" customHeight="1">
      <c r="A71" s="239">
        <v>20</v>
      </c>
      <c r="B71" s="225" t="s">
        <v>33</v>
      </c>
      <c r="C71" s="53">
        <v>68</v>
      </c>
      <c r="D71" s="35" t="s">
        <v>89</v>
      </c>
      <c r="E71" s="47" t="s">
        <v>187</v>
      </c>
      <c r="F71" s="157" t="s">
        <v>437</v>
      </c>
      <c r="G71" s="151"/>
      <c r="H71" s="151" t="s">
        <v>438</v>
      </c>
      <c r="I71" s="47" t="s">
        <v>237</v>
      </c>
      <c r="J71" s="47" t="str">
        <f>'[1]Anexo da ARP'!N52</f>
        <v>339030.28</v>
      </c>
      <c r="K71" s="74">
        <v>61.77</v>
      </c>
      <c r="L71" s="18"/>
      <c r="M71" s="40">
        <f t="shared" si="2"/>
        <v>0</v>
      </c>
      <c r="N71" s="25" t="str">
        <f t="shared" si="3"/>
        <v>OK</v>
      </c>
      <c r="O71" s="92"/>
      <c r="P71" s="92"/>
      <c r="Q71" s="92"/>
      <c r="R71" s="92"/>
      <c r="S71" s="43"/>
      <c r="T71" s="43"/>
      <c r="U71" s="43"/>
      <c r="V71" s="43"/>
      <c r="W71" s="43"/>
      <c r="X71" s="43"/>
      <c r="Y71" s="43"/>
      <c r="Z71" s="43"/>
      <c r="AA71" s="43"/>
      <c r="AB71" s="43"/>
      <c r="AC71" s="43"/>
      <c r="AD71" s="43"/>
      <c r="AE71" s="43"/>
      <c r="AF71" s="43"/>
    </row>
    <row r="72" spans="1:32" ht="30.25" customHeight="1">
      <c r="A72" s="239"/>
      <c r="B72" s="226"/>
      <c r="C72" s="53">
        <v>69</v>
      </c>
      <c r="D72" s="35" t="s">
        <v>90</v>
      </c>
      <c r="E72" s="47" t="s">
        <v>188</v>
      </c>
      <c r="F72" s="155" t="s">
        <v>439</v>
      </c>
      <c r="G72" s="151"/>
      <c r="H72" s="151" t="s">
        <v>438</v>
      </c>
      <c r="I72" s="47" t="s">
        <v>237</v>
      </c>
      <c r="J72" s="47" t="str">
        <f>'[1]Anexo da ARP'!N53</f>
        <v>339030.28</v>
      </c>
      <c r="K72" s="74">
        <v>42.55</v>
      </c>
      <c r="L72" s="18"/>
      <c r="M72" s="40">
        <f t="shared" si="2"/>
        <v>0</v>
      </c>
      <c r="N72" s="25" t="str">
        <f t="shared" si="3"/>
        <v>OK</v>
      </c>
      <c r="O72" s="92"/>
      <c r="P72" s="92"/>
      <c r="Q72" s="92"/>
      <c r="R72" s="92"/>
      <c r="S72" s="43"/>
      <c r="T72" s="43"/>
      <c r="U72" s="43"/>
      <c r="V72" s="43"/>
      <c r="W72" s="43"/>
      <c r="X72" s="43"/>
      <c r="Y72" s="43"/>
      <c r="Z72" s="43"/>
      <c r="AA72" s="43"/>
      <c r="AB72" s="43"/>
      <c r="AC72" s="43"/>
      <c r="AD72" s="43"/>
      <c r="AE72" s="43"/>
      <c r="AF72" s="43"/>
    </row>
    <row r="73" spans="1:32" ht="30.25" customHeight="1">
      <c r="A73" s="239"/>
      <c r="B73" s="226"/>
      <c r="C73" s="53">
        <v>70</v>
      </c>
      <c r="D73" s="35" t="s">
        <v>91</v>
      </c>
      <c r="E73" s="47" t="s">
        <v>189</v>
      </c>
      <c r="F73" s="155" t="s">
        <v>440</v>
      </c>
      <c r="G73" s="151"/>
      <c r="H73" s="151" t="s">
        <v>441</v>
      </c>
      <c r="I73" s="47" t="s">
        <v>237</v>
      </c>
      <c r="J73" s="47" t="str">
        <f>'[1]Anexo da ARP'!N54</f>
        <v>339030.28</v>
      </c>
      <c r="K73" s="74">
        <v>69.38</v>
      </c>
      <c r="L73" s="18"/>
      <c r="M73" s="40">
        <f t="shared" si="2"/>
        <v>0</v>
      </c>
      <c r="N73" s="25" t="str">
        <f t="shared" si="3"/>
        <v>OK</v>
      </c>
      <c r="O73" s="92"/>
      <c r="P73" s="92"/>
      <c r="Q73" s="92"/>
      <c r="R73" s="92"/>
      <c r="S73" s="43"/>
      <c r="T73" s="43"/>
      <c r="U73" s="43"/>
      <c r="V73" s="43"/>
      <c r="W73" s="43"/>
      <c r="X73" s="43"/>
      <c r="Y73" s="43"/>
      <c r="Z73" s="43"/>
      <c r="AA73" s="43"/>
      <c r="AB73" s="43"/>
      <c r="AC73" s="43"/>
      <c r="AD73" s="43"/>
      <c r="AE73" s="43"/>
      <c r="AF73" s="43"/>
    </row>
    <row r="74" spans="1:32" ht="30.25" customHeight="1">
      <c r="A74" s="239"/>
      <c r="B74" s="227"/>
      <c r="C74" s="53">
        <v>71</v>
      </c>
      <c r="D74" s="35" t="s">
        <v>92</v>
      </c>
      <c r="E74" s="47" t="s">
        <v>190</v>
      </c>
      <c r="F74" s="155" t="s">
        <v>442</v>
      </c>
      <c r="G74" s="151"/>
      <c r="H74" s="151" t="s">
        <v>441</v>
      </c>
      <c r="I74" s="47" t="s">
        <v>237</v>
      </c>
      <c r="J74" s="47" t="str">
        <f>'[1]Anexo da ARP'!N55</f>
        <v>339030.28</v>
      </c>
      <c r="K74" s="74">
        <v>61.85</v>
      </c>
      <c r="L74" s="18"/>
      <c r="M74" s="40">
        <f t="shared" si="2"/>
        <v>0</v>
      </c>
      <c r="N74" s="25" t="str">
        <f t="shared" si="3"/>
        <v>OK</v>
      </c>
      <c r="O74" s="92"/>
      <c r="P74" s="92"/>
      <c r="Q74" s="92"/>
      <c r="R74" s="92"/>
      <c r="S74" s="43"/>
      <c r="T74" s="43"/>
      <c r="U74" s="43"/>
      <c r="V74" s="43"/>
      <c r="W74" s="43"/>
      <c r="X74" s="43"/>
      <c r="Y74" s="43"/>
      <c r="Z74" s="43"/>
      <c r="AA74" s="43"/>
      <c r="AB74" s="43"/>
      <c r="AC74" s="43"/>
      <c r="AD74" s="43"/>
      <c r="AE74" s="43"/>
      <c r="AF74" s="43"/>
    </row>
    <row r="75" spans="1:32" ht="30.25" hidden="1" customHeight="1">
      <c r="A75" s="51">
        <v>21</v>
      </c>
      <c r="B75" s="55" t="s">
        <v>27</v>
      </c>
      <c r="C75" s="51">
        <v>72</v>
      </c>
      <c r="D75" s="64" t="s">
        <v>93</v>
      </c>
      <c r="E75" s="18" t="s">
        <v>191</v>
      </c>
      <c r="F75" s="158" t="s">
        <v>443</v>
      </c>
      <c r="G75" s="159"/>
      <c r="H75" s="151" t="s">
        <v>444</v>
      </c>
      <c r="I75" s="18" t="s">
        <v>240</v>
      </c>
      <c r="J75" s="47" t="str">
        <f>'[1]Anexo da ARP'!N56</f>
        <v>339030.28</v>
      </c>
      <c r="K75" s="73">
        <v>34</v>
      </c>
      <c r="L75" s="18"/>
      <c r="M75" s="40">
        <f t="shared" si="2"/>
        <v>0</v>
      </c>
      <c r="N75" s="25" t="str">
        <f t="shared" si="3"/>
        <v>OK</v>
      </c>
      <c r="O75" s="92"/>
      <c r="P75" s="92"/>
      <c r="Q75" s="92"/>
      <c r="R75" s="92"/>
      <c r="S75" s="43"/>
      <c r="T75" s="43"/>
      <c r="U75" s="43"/>
      <c r="V75" s="43"/>
      <c r="W75" s="43"/>
      <c r="X75" s="43"/>
      <c r="Y75" s="43"/>
      <c r="Z75" s="43"/>
      <c r="AA75" s="43"/>
      <c r="AB75" s="43"/>
      <c r="AC75" s="43"/>
      <c r="AD75" s="43"/>
      <c r="AE75" s="43"/>
      <c r="AF75" s="43"/>
    </row>
    <row r="76" spans="1:32" ht="30.25" customHeight="1">
      <c r="A76" s="239">
        <v>22</v>
      </c>
      <c r="B76" s="225" t="s">
        <v>33</v>
      </c>
      <c r="C76" s="53">
        <v>73</v>
      </c>
      <c r="D76" s="35" t="s">
        <v>94</v>
      </c>
      <c r="E76" s="47" t="s">
        <v>192</v>
      </c>
      <c r="F76" s="155" t="s">
        <v>445</v>
      </c>
      <c r="G76" s="150"/>
      <c r="H76" s="151" t="s">
        <v>344</v>
      </c>
      <c r="I76" s="47" t="s">
        <v>237</v>
      </c>
      <c r="J76" s="47" t="str">
        <f>'[1]Anexo da ARP'!N57</f>
        <v>339030.28</v>
      </c>
      <c r="K76" s="74">
        <v>29.45</v>
      </c>
      <c r="L76" s="18"/>
      <c r="M76" s="40">
        <f t="shared" si="2"/>
        <v>0</v>
      </c>
      <c r="N76" s="25" t="str">
        <f t="shared" si="3"/>
        <v>OK</v>
      </c>
      <c r="O76" s="92"/>
      <c r="P76" s="92"/>
      <c r="Q76" s="92"/>
      <c r="R76" s="92"/>
      <c r="S76" s="43"/>
      <c r="T76" s="43"/>
      <c r="U76" s="43"/>
      <c r="V76" s="43"/>
      <c r="W76" s="43"/>
      <c r="X76" s="43"/>
      <c r="Y76" s="43"/>
      <c r="Z76" s="43"/>
      <c r="AA76" s="43"/>
      <c r="AB76" s="43"/>
      <c r="AC76" s="43"/>
      <c r="AD76" s="43"/>
      <c r="AE76" s="43"/>
      <c r="AF76" s="43"/>
    </row>
    <row r="77" spans="1:32" ht="30.25" customHeight="1">
      <c r="A77" s="239"/>
      <c r="B77" s="226"/>
      <c r="C77" s="53">
        <v>74</v>
      </c>
      <c r="D77" s="35" t="s">
        <v>95</v>
      </c>
      <c r="E77" s="47" t="s">
        <v>193</v>
      </c>
      <c r="F77" s="155" t="s">
        <v>446</v>
      </c>
      <c r="G77" s="150"/>
      <c r="H77" s="151" t="s">
        <v>344</v>
      </c>
      <c r="I77" s="47" t="s">
        <v>237</v>
      </c>
      <c r="J77" s="47" t="str">
        <f>'[1]Anexo da ARP'!N58</f>
        <v>339030.28</v>
      </c>
      <c r="K77" s="74">
        <v>27.95</v>
      </c>
      <c r="L77" s="18"/>
      <c r="M77" s="40">
        <f t="shared" si="2"/>
        <v>0</v>
      </c>
      <c r="N77" s="25" t="str">
        <f t="shared" si="3"/>
        <v>OK</v>
      </c>
      <c r="O77" s="92"/>
      <c r="P77" s="92"/>
      <c r="Q77" s="92"/>
      <c r="R77" s="92"/>
      <c r="S77" s="43"/>
      <c r="T77" s="43"/>
      <c r="U77" s="43"/>
      <c r="V77" s="43"/>
      <c r="W77" s="43"/>
      <c r="X77" s="43"/>
      <c r="Y77" s="43"/>
      <c r="Z77" s="43"/>
      <c r="AA77" s="43"/>
      <c r="AB77" s="43"/>
      <c r="AC77" s="43"/>
      <c r="AD77" s="43"/>
      <c r="AE77" s="43"/>
      <c r="AF77" s="43"/>
    </row>
    <row r="78" spans="1:32" ht="30.25" customHeight="1">
      <c r="A78" s="239"/>
      <c r="B78" s="226"/>
      <c r="C78" s="53">
        <v>75</v>
      </c>
      <c r="D78" s="35" t="s">
        <v>96</v>
      </c>
      <c r="E78" s="47" t="s">
        <v>194</v>
      </c>
      <c r="F78" s="155" t="s">
        <v>447</v>
      </c>
      <c r="G78" s="151"/>
      <c r="H78" s="151" t="s">
        <v>344</v>
      </c>
      <c r="I78" s="47" t="s">
        <v>17</v>
      </c>
      <c r="J78" s="47" t="str">
        <f>'[1]Anexo da ARP'!N59</f>
        <v>339030.28</v>
      </c>
      <c r="K78" s="74">
        <v>41.45</v>
      </c>
      <c r="L78" s="18">
        <v>2</v>
      </c>
      <c r="M78" s="40">
        <f t="shared" si="2"/>
        <v>1</v>
      </c>
      <c r="N78" s="25" t="str">
        <f t="shared" si="3"/>
        <v>OK</v>
      </c>
      <c r="O78" s="92"/>
      <c r="P78" s="92"/>
      <c r="Q78" s="92"/>
      <c r="R78" s="92">
        <v>1</v>
      </c>
      <c r="S78" s="43"/>
      <c r="T78" s="43"/>
      <c r="U78" s="43"/>
      <c r="V78" s="43"/>
      <c r="W78" s="43"/>
      <c r="X78" s="43"/>
      <c r="Y78" s="43"/>
      <c r="Z78" s="43"/>
      <c r="AA78" s="43"/>
      <c r="AB78" s="43"/>
      <c r="AC78" s="43"/>
      <c r="AD78" s="43"/>
      <c r="AE78" s="43"/>
      <c r="AF78" s="43"/>
    </row>
    <row r="79" spans="1:32" ht="30.25" customHeight="1">
      <c r="A79" s="239"/>
      <c r="B79" s="227"/>
      <c r="C79" s="53">
        <v>76</v>
      </c>
      <c r="D79" s="35" t="s">
        <v>97</v>
      </c>
      <c r="E79" s="47" t="s">
        <v>195</v>
      </c>
      <c r="F79" s="155" t="s">
        <v>448</v>
      </c>
      <c r="G79" s="150"/>
      <c r="H79" s="151" t="s">
        <v>344</v>
      </c>
      <c r="I79" s="47" t="s">
        <v>17</v>
      </c>
      <c r="J79" s="47" t="str">
        <f>'[1]Anexo da ARP'!N60</f>
        <v>339030.28</v>
      </c>
      <c r="K79" s="74">
        <v>93.95</v>
      </c>
      <c r="L79" s="18"/>
      <c r="M79" s="40">
        <f t="shared" si="2"/>
        <v>0</v>
      </c>
      <c r="N79" s="25" t="str">
        <f t="shared" si="3"/>
        <v>OK</v>
      </c>
      <c r="O79" s="92"/>
      <c r="P79" s="92"/>
      <c r="Q79" s="92"/>
      <c r="R79" s="92"/>
      <c r="S79" s="43"/>
      <c r="T79" s="43"/>
      <c r="U79" s="43"/>
      <c r="V79" s="43"/>
      <c r="W79" s="43"/>
      <c r="X79" s="43"/>
      <c r="Y79" s="43"/>
      <c r="Z79" s="43"/>
      <c r="AA79" s="43"/>
      <c r="AB79" s="43"/>
      <c r="AC79" s="43"/>
      <c r="AD79" s="43"/>
      <c r="AE79" s="43"/>
      <c r="AF79" s="43"/>
    </row>
    <row r="80" spans="1:32" ht="30.25" customHeight="1">
      <c r="A80" s="49">
        <v>23</v>
      </c>
      <c r="B80" s="56" t="s">
        <v>30</v>
      </c>
      <c r="C80" s="54">
        <v>77</v>
      </c>
      <c r="D80" s="61" t="s">
        <v>98</v>
      </c>
      <c r="E80" s="46" t="s">
        <v>196</v>
      </c>
      <c r="F80" s="143" t="s">
        <v>449</v>
      </c>
      <c r="G80" s="146"/>
      <c r="H80" s="144" t="s">
        <v>344</v>
      </c>
      <c r="I80" s="46" t="s">
        <v>17</v>
      </c>
      <c r="J80" s="108" t="str">
        <f>'[1]Anexo da ARP'!N61</f>
        <v>339030.28</v>
      </c>
      <c r="K80" s="72">
        <v>13.27</v>
      </c>
      <c r="L80" s="18"/>
      <c r="M80" s="40">
        <f t="shared" si="2"/>
        <v>0</v>
      </c>
      <c r="N80" s="25" t="str">
        <f t="shared" si="3"/>
        <v>OK</v>
      </c>
      <c r="O80" s="92"/>
      <c r="P80" s="92"/>
      <c r="Q80" s="92"/>
      <c r="R80" s="92"/>
      <c r="S80" s="43"/>
      <c r="T80" s="43"/>
      <c r="U80" s="43"/>
      <c r="V80" s="43"/>
      <c r="W80" s="43"/>
      <c r="X80" s="43"/>
      <c r="Y80" s="43"/>
      <c r="Z80" s="43"/>
      <c r="AA80" s="43"/>
      <c r="AB80" s="43"/>
      <c r="AC80" s="43"/>
      <c r="AD80" s="43"/>
      <c r="AE80" s="43"/>
      <c r="AF80" s="43"/>
    </row>
    <row r="81" spans="1:32" ht="30.25" customHeight="1">
      <c r="A81" s="50">
        <v>24</v>
      </c>
      <c r="B81" s="59" t="s">
        <v>34</v>
      </c>
      <c r="C81" s="53">
        <v>78</v>
      </c>
      <c r="D81" s="35" t="s">
        <v>99</v>
      </c>
      <c r="E81" s="47" t="s">
        <v>197</v>
      </c>
      <c r="F81" s="155" t="s">
        <v>450</v>
      </c>
      <c r="G81" s="150"/>
      <c r="H81" s="151" t="s">
        <v>451</v>
      </c>
      <c r="I81" s="47" t="s">
        <v>17</v>
      </c>
      <c r="J81" s="47" t="str">
        <f>'[1]Anexo da ARP'!N62</f>
        <v>339030.28</v>
      </c>
      <c r="K81" s="74">
        <v>127.8</v>
      </c>
      <c r="L81" s="18"/>
      <c r="M81" s="40">
        <f t="shared" si="2"/>
        <v>0</v>
      </c>
      <c r="N81" s="25" t="str">
        <f t="shared" si="3"/>
        <v>OK</v>
      </c>
      <c r="O81" s="92"/>
      <c r="P81" s="92"/>
      <c r="Q81" s="92"/>
      <c r="R81" s="92"/>
      <c r="S81" s="43"/>
      <c r="T81" s="43"/>
      <c r="U81" s="43"/>
      <c r="V81" s="43"/>
      <c r="W81" s="43"/>
      <c r="X81" s="43"/>
      <c r="Y81" s="43"/>
      <c r="Z81" s="43"/>
      <c r="AA81" s="43"/>
      <c r="AB81" s="43"/>
      <c r="AC81" s="43"/>
      <c r="AD81" s="43"/>
      <c r="AE81" s="43"/>
      <c r="AF81" s="43"/>
    </row>
    <row r="82" spans="1:32" ht="30.25" customHeight="1">
      <c r="A82" s="49">
        <v>25</v>
      </c>
      <c r="B82" s="56" t="s">
        <v>35</v>
      </c>
      <c r="C82" s="54">
        <v>79</v>
      </c>
      <c r="D82" s="61" t="s">
        <v>100</v>
      </c>
      <c r="E82" s="46" t="s">
        <v>198</v>
      </c>
      <c r="F82" s="143" t="s">
        <v>452</v>
      </c>
      <c r="G82" s="144"/>
      <c r="H82" s="144" t="s">
        <v>451</v>
      </c>
      <c r="I82" s="46" t="s">
        <v>17</v>
      </c>
      <c r="J82" s="108" t="str">
        <f>'[1]Anexo da ARP'!N63</f>
        <v>339030.28</v>
      </c>
      <c r="K82" s="72">
        <v>117.73</v>
      </c>
      <c r="L82" s="18"/>
      <c r="M82" s="40">
        <f t="shared" si="2"/>
        <v>0</v>
      </c>
      <c r="N82" s="25" t="str">
        <f t="shared" si="3"/>
        <v>OK</v>
      </c>
      <c r="O82" s="92"/>
      <c r="P82" s="92"/>
      <c r="Q82" s="92"/>
      <c r="R82" s="92"/>
      <c r="S82" s="43"/>
      <c r="T82" s="43"/>
      <c r="U82" s="43"/>
      <c r="V82" s="43"/>
      <c r="W82" s="43"/>
      <c r="X82" s="43"/>
      <c r="Y82" s="43"/>
      <c r="Z82" s="43"/>
      <c r="AA82" s="43"/>
      <c r="AB82" s="43"/>
      <c r="AC82" s="43"/>
      <c r="AD82" s="43"/>
      <c r="AE82" s="43"/>
      <c r="AF82" s="43"/>
    </row>
    <row r="83" spans="1:32" ht="30.25" hidden="1" customHeight="1">
      <c r="A83" s="244">
        <v>26</v>
      </c>
      <c r="B83" s="229" t="s">
        <v>27</v>
      </c>
      <c r="C83" s="51">
        <v>80</v>
      </c>
      <c r="D83" s="62" t="s">
        <v>101</v>
      </c>
      <c r="E83" s="18"/>
      <c r="F83" s="143" t="s">
        <v>453</v>
      </c>
      <c r="G83" s="144"/>
      <c r="H83" s="144" t="s">
        <v>454</v>
      </c>
      <c r="I83" s="18" t="s">
        <v>17</v>
      </c>
      <c r="J83" s="108" t="str">
        <f>'[1]Anexo da ARP'!N64</f>
        <v>339030.28</v>
      </c>
      <c r="K83" s="73"/>
      <c r="L83" s="18"/>
      <c r="M83" s="40">
        <f t="shared" si="2"/>
        <v>0</v>
      </c>
      <c r="N83" s="25" t="str">
        <f t="shared" si="3"/>
        <v>OK</v>
      </c>
      <c r="O83" s="92"/>
      <c r="P83" s="92"/>
      <c r="Q83" s="92"/>
      <c r="R83" s="92"/>
      <c r="S83" s="43"/>
      <c r="T83" s="43"/>
      <c r="U83" s="43"/>
      <c r="V83" s="43"/>
      <c r="W83" s="43"/>
      <c r="X83" s="43"/>
      <c r="Y83" s="43"/>
      <c r="Z83" s="43"/>
      <c r="AA83" s="43"/>
      <c r="AB83" s="43"/>
      <c r="AC83" s="43"/>
      <c r="AD83" s="43"/>
      <c r="AE83" s="43"/>
      <c r="AF83" s="43"/>
    </row>
    <row r="84" spans="1:32" ht="30.25" hidden="1" customHeight="1">
      <c r="A84" s="245"/>
      <c r="B84" s="230"/>
      <c r="C84" s="51">
        <v>81</v>
      </c>
      <c r="D84" s="62" t="s">
        <v>102</v>
      </c>
      <c r="E84" s="18"/>
      <c r="F84" s="143" t="s">
        <v>455</v>
      </c>
      <c r="G84" s="144"/>
      <c r="H84" s="144" t="s">
        <v>344</v>
      </c>
      <c r="I84" s="18" t="s">
        <v>17</v>
      </c>
      <c r="J84" s="108" t="str">
        <f>'[1]Anexo da ARP'!N65</f>
        <v>339030.28</v>
      </c>
      <c r="K84" s="73"/>
      <c r="L84" s="18"/>
      <c r="M84" s="40">
        <f t="shared" si="2"/>
        <v>0</v>
      </c>
      <c r="N84" s="25" t="str">
        <f t="shared" si="3"/>
        <v>OK</v>
      </c>
      <c r="O84" s="92"/>
      <c r="P84" s="92"/>
      <c r="Q84" s="92"/>
      <c r="R84" s="92"/>
      <c r="S84" s="43"/>
      <c r="T84" s="43"/>
      <c r="U84" s="43"/>
      <c r="V84" s="43"/>
      <c r="W84" s="43"/>
      <c r="X84" s="43"/>
      <c r="Y84" s="43"/>
      <c r="Z84" s="43"/>
      <c r="AA84" s="43"/>
      <c r="AB84" s="43"/>
      <c r="AC84" s="43"/>
      <c r="AD84" s="43"/>
      <c r="AE84" s="43"/>
      <c r="AF84" s="43"/>
    </row>
    <row r="85" spans="1:32" ht="30.25" hidden="1" customHeight="1">
      <c r="A85" s="246">
        <v>27</v>
      </c>
      <c r="B85" s="229" t="s">
        <v>27</v>
      </c>
      <c r="C85" s="51">
        <v>82</v>
      </c>
      <c r="D85" s="62" t="s">
        <v>103</v>
      </c>
      <c r="E85" s="18"/>
      <c r="F85" s="145" t="s">
        <v>456</v>
      </c>
      <c r="G85" s="144" t="s">
        <v>349</v>
      </c>
      <c r="H85" s="144" t="s">
        <v>457</v>
      </c>
      <c r="I85" s="18" t="s">
        <v>241</v>
      </c>
      <c r="J85" s="108" t="str">
        <f>'[1]Anexo da ARP'!N66</f>
        <v>339030.28</v>
      </c>
      <c r="K85" s="73"/>
      <c r="L85" s="18"/>
      <c r="M85" s="40">
        <f t="shared" si="2"/>
        <v>0</v>
      </c>
      <c r="N85" s="25" t="str">
        <f t="shared" si="3"/>
        <v>OK</v>
      </c>
      <c r="O85" s="92"/>
      <c r="P85" s="92"/>
      <c r="Q85" s="92"/>
      <c r="R85" s="92"/>
      <c r="S85" s="43"/>
      <c r="T85" s="43"/>
      <c r="U85" s="43"/>
      <c r="V85" s="43"/>
      <c r="W85" s="43"/>
      <c r="X85" s="43"/>
      <c r="Y85" s="43"/>
      <c r="Z85" s="43"/>
      <c r="AA85" s="43"/>
      <c r="AB85" s="43"/>
      <c r="AC85" s="43"/>
      <c r="AD85" s="43"/>
      <c r="AE85" s="43"/>
      <c r="AF85" s="43"/>
    </row>
    <row r="86" spans="1:32" ht="30.25" hidden="1" customHeight="1">
      <c r="A86" s="246"/>
      <c r="B86" s="230"/>
      <c r="C86" s="51">
        <v>83</v>
      </c>
      <c r="D86" s="62" t="s">
        <v>103</v>
      </c>
      <c r="E86" s="18"/>
      <c r="F86" s="145" t="s">
        <v>456</v>
      </c>
      <c r="G86" s="144" t="s">
        <v>458</v>
      </c>
      <c r="H86" s="144" t="s">
        <v>459</v>
      </c>
      <c r="I86" s="18" t="s">
        <v>241</v>
      </c>
      <c r="J86" s="108" t="str">
        <f>'[1]Anexo da ARP'!N67</f>
        <v>339030.28</v>
      </c>
      <c r="K86" s="73"/>
      <c r="L86" s="18"/>
      <c r="M86" s="40">
        <f t="shared" si="2"/>
        <v>0</v>
      </c>
      <c r="N86" s="25" t="str">
        <f t="shared" si="3"/>
        <v>OK</v>
      </c>
      <c r="O86" s="92"/>
      <c r="P86" s="92"/>
      <c r="Q86" s="92"/>
      <c r="R86" s="92"/>
      <c r="S86" s="43"/>
      <c r="T86" s="43"/>
      <c r="U86" s="43"/>
      <c r="V86" s="43"/>
      <c r="W86" s="43"/>
      <c r="X86" s="43"/>
      <c r="Y86" s="43"/>
      <c r="Z86" s="43"/>
      <c r="AA86" s="43"/>
      <c r="AB86" s="43"/>
      <c r="AC86" s="43"/>
      <c r="AD86" s="43"/>
      <c r="AE86" s="43"/>
      <c r="AF86" s="43"/>
    </row>
    <row r="87" spans="1:32" ht="30.25" customHeight="1">
      <c r="A87" s="239">
        <v>28</v>
      </c>
      <c r="B87" s="225" t="s">
        <v>33</v>
      </c>
      <c r="C87" s="53">
        <v>84</v>
      </c>
      <c r="D87" s="35" t="s">
        <v>104</v>
      </c>
      <c r="E87" s="47" t="s">
        <v>199</v>
      </c>
      <c r="F87" s="157" t="s">
        <v>460</v>
      </c>
      <c r="G87" s="150"/>
      <c r="H87" s="151" t="s">
        <v>457</v>
      </c>
      <c r="I87" s="47" t="s">
        <v>17</v>
      </c>
      <c r="J87" s="47" t="str">
        <f>'[1]Anexo da ARP'!N68</f>
        <v>339030.28</v>
      </c>
      <c r="K87" s="74">
        <v>19.21</v>
      </c>
      <c r="L87" s="18"/>
      <c r="M87" s="40">
        <f t="shared" si="2"/>
        <v>0</v>
      </c>
      <c r="N87" s="25" t="str">
        <f t="shared" si="3"/>
        <v>OK</v>
      </c>
      <c r="O87" s="92"/>
      <c r="P87" s="92"/>
      <c r="Q87" s="92"/>
      <c r="R87" s="92"/>
      <c r="S87" s="43"/>
      <c r="T87" s="43"/>
      <c r="U87" s="43"/>
      <c r="V87" s="43"/>
      <c r="W87" s="43"/>
      <c r="X87" s="43"/>
      <c r="Y87" s="43"/>
      <c r="Z87" s="43"/>
      <c r="AA87" s="43"/>
      <c r="AB87" s="43"/>
      <c r="AC87" s="43"/>
      <c r="AD87" s="43"/>
      <c r="AE87" s="43"/>
      <c r="AF87" s="43"/>
    </row>
    <row r="88" spans="1:32" ht="30.25" customHeight="1">
      <c r="A88" s="239"/>
      <c r="B88" s="227"/>
      <c r="C88" s="53">
        <v>85</v>
      </c>
      <c r="D88" s="35" t="s">
        <v>105</v>
      </c>
      <c r="E88" s="47" t="s">
        <v>200</v>
      </c>
      <c r="F88" s="157" t="s">
        <v>461</v>
      </c>
      <c r="G88" s="150"/>
      <c r="H88" s="151" t="s">
        <v>451</v>
      </c>
      <c r="I88" s="47" t="s">
        <v>17</v>
      </c>
      <c r="J88" s="47" t="str">
        <f>'[1]Anexo da ARP'!N69</f>
        <v>339030.28</v>
      </c>
      <c r="K88" s="74">
        <v>19.09</v>
      </c>
      <c r="L88" s="18">
        <v>10</v>
      </c>
      <c r="M88" s="40">
        <f t="shared" si="2"/>
        <v>9</v>
      </c>
      <c r="N88" s="25" t="str">
        <f t="shared" si="3"/>
        <v>OK</v>
      </c>
      <c r="O88" s="92"/>
      <c r="P88" s="92"/>
      <c r="Q88" s="92"/>
      <c r="R88" s="92">
        <v>1</v>
      </c>
      <c r="S88" s="43"/>
      <c r="T88" s="43"/>
      <c r="U88" s="43"/>
      <c r="V88" s="43"/>
      <c r="W88" s="43"/>
      <c r="X88" s="43"/>
      <c r="Y88" s="43"/>
      <c r="Z88" s="43"/>
      <c r="AA88" s="43"/>
      <c r="AB88" s="43"/>
      <c r="AC88" s="43"/>
      <c r="AD88" s="43"/>
      <c r="AE88" s="43"/>
      <c r="AF88" s="43"/>
    </row>
    <row r="89" spans="1:32" ht="30.25" customHeight="1">
      <c r="A89" s="237">
        <v>29</v>
      </c>
      <c r="B89" s="223" t="s">
        <v>36</v>
      </c>
      <c r="C89" s="54">
        <v>86</v>
      </c>
      <c r="D89" s="61" t="s">
        <v>106</v>
      </c>
      <c r="E89" s="46" t="s">
        <v>201</v>
      </c>
      <c r="F89" s="145" t="s">
        <v>462</v>
      </c>
      <c r="G89" s="146"/>
      <c r="H89" s="144" t="s">
        <v>457</v>
      </c>
      <c r="I89" s="46" t="s">
        <v>17</v>
      </c>
      <c r="J89" s="108" t="str">
        <f>'[1]Anexo da ARP'!N70</f>
        <v>339030.28</v>
      </c>
      <c r="K89" s="72">
        <v>91.63</v>
      </c>
      <c r="L89" s="18"/>
      <c r="M89" s="40">
        <f t="shared" si="2"/>
        <v>0</v>
      </c>
      <c r="N89" s="25" t="str">
        <f t="shared" si="3"/>
        <v>OK</v>
      </c>
      <c r="O89" s="92"/>
      <c r="P89" s="92"/>
      <c r="Q89" s="92"/>
      <c r="R89" s="92"/>
      <c r="S89" s="43"/>
      <c r="T89" s="43"/>
      <c r="U89" s="43"/>
      <c r="V89" s="43"/>
      <c r="W89" s="43"/>
      <c r="X89" s="43"/>
      <c r="Y89" s="43"/>
      <c r="Z89" s="43"/>
      <c r="AA89" s="43"/>
      <c r="AB89" s="43"/>
      <c r="AC89" s="43"/>
      <c r="AD89" s="43"/>
      <c r="AE89" s="43"/>
      <c r="AF89" s="43"/>
    </row>
    <row r="90" spans="1:32" ht="30.25" customHeight="1">
      <c r="A90" s="237"/>
      <c r="B90" s="224"/>
      <c r="C90" s="54">
        <v>87</v>
      </c>
      <c r="D90" s="61" t="s">
        <v>107</v>
      </c>
      <c r="E90" s="46" t="s">
        <v>202</v>
      </c>
      <c r="F90" s="145" t="s">
        <v>463</v>
      </c>
      <c r="G90" s="146"/>
      <c r="H90" s="144" t="s">
        <v>457</v>
      </c>
      <c r="I90" s="46" t="s">
        <v>17</v>
      </c>
      <c r="J90" s="108" t="str">
        <f>'[1]Anexo da ARP'!N71</f>
        <v>339030.44</v>
      </c>
      <c r="K90" s="72">
        <v>107.61</v>
      </c>
      <c r="L90" s="18"/>
      <c r="M90" s="40">
        <f t="shared" si="2"/>
        <v>0</v>
      </c>
      <c r="N90" s="25" t="str">
        <f t="shared" si="3"/>
        <v>OK</v>
      </c>
      <c r="O90" s="92"/>
      <c r="P90" s="92"/>
      <c r="Q90" s="92"/>
      <c r="R90" s="92"/>
      <c r="S90" s="43"/>
      <c r="T90" s="43"/>
      <c r="U90" s="43"/>
      <c r="V90" s="43"/>
      <c r="W90" s="43"/>
      <c r="X90" s="43"/>
      <c r="Y90" s="43"/>
      <c r="Z90" s="43"/>
      <c r="AA90" s="43"/>
      <c r="AB90" s="43"/>
      <c r="AC90" s="43"/>
      <c r="AD90" s="43"/>
      <c r="AE90" s="43"/>
      <c r="AF90" s="43"/>
    </row>
    <row r="91" spans="1:32" ht="30.25" customHeight="1">
      <c r="A91" s="239">
        <v>30</v>
      </c>
      <c r="B91" s="225" t="s">
        <v>33</v>
      </c>
      <c r="C91" s="53">
        <v>88</v>
      </c>
      <c r="D91" s="35" t="s">
        <v>108</v>
      </c>
      <c r="E91" s="47" t="s">
        <v>203</v>
      </c>
      <c r="F91" s="155" t="s">
        <v>464</v>
      </c>
      <c r="G91" s="150"/>
      <c r="H91" s="151" t="s">
        <v>451</v>
      </c>
      <c r="I91" s="47" t="s">
        <v>17</v>
      </c>
      <c r="J91" s="47" t="str">
        <f>'[1]Anexo da ARP'!N72</f>
        <v>339030.28</v>
      </c>
      <c r="K91" s="74">
        <v>83.17</v>
      </c>
      <c r="L91" s="18"/>
      <c r="M91" s="40">
        <f t="shared" si="2"/>
        <v>0</v>
      </c>
      <c r="N91" s="25" t="str">
        <f t="shared" si="3"/>
        <v>OK</v>
      </c>
      <c r="O91" s="92"/>
      <c r="P91" s="92"/>
      <c r="Q91" s="92"/>
      <c r="R91" s="92"/>
      <c r="S91" s="43"/>
      <c r="T91" s="43"/>
      <c r="U91" s="43"/>
      <c r="V91" s="43"/>
      <c r="W91" s="43"/>
      <c r="X91" s="43"/>
      <c r="Y91" s="43"/>
      <c r="Z91" s="43"/>
      <c r="AA91" s="43"/>
      <c r="AB91" s="43"/>
      <c r="AC91" s="43"/>
      <c r="AD91" s="43"/>
      <c r="AE91" s="43"/>
      <c r="AF91" s="43"/>
    </row>
    <row r="92" spans="1:32" ht="30.25" customHeight="1">
      <c r="A92" s="239"/>
      <c r="B92" s="226"/>
      <c r="C92" s="53">
        <v>89</v>
      </c>
      <c r="D92" s="35" t="s">
        <v>109</v>
      </c>
      <c r="E92" s="47" t="s">
        <v>204</v>
      </c>
      <c r="F92" s="155" t="s">
        <v>465</v>
      </c>
      <c r="G92" s="150"/>
      <c r="H92" s="151" t="s">
        <v>451</v>
      </c>
      <c r="I92" s="47" t="s">
        <v>17</v>
      </c>
      <c r="J92" s="47" t="str">
        <f>'[1]Anexo da ARP'!N73</f>
        <v>339030.44</v>
      </c>
      <c r="K92" s="74">
        <v>85.12</v>
      </c>
      <c r="L92" s="18"/>
      <c r="M92" s="40">
        <f t="shared" si="2"/>
        <v>0</v>
      </c>
      <c r="N92" s="25" t="str">
        <f t="shared" si="3"/>
        <v>OK</v>
      </c>
      <c r="O92" s="92"/>
      <c r="P92" s="92"/>
      <c r="Q92" s="92"/>
      <c r="R92" s="92"/>
      <c r="S92" s="43"/>
      <c r="T92" s="43"/>
      <c r="U92" s="43"/>
      <c r="V92" s="43"/>
      <c r="W92" s="43"/>
      <c r="X92" s="43"/>
      <c r="Y92" s="43"/>
      <c r="Z92" s="43"/>
      <c r="AA92" s="43"/>
      <c r="AB92" s="43"/>
      <c r="AC92" s="43"/>
      <c r="AD92" s="43"/>
      <c r="AE92" s="43"/>
      <c r="AF92" s="43"/>
    </row>
    <row r="93" spans="1:32" ht="30.25" customHeight="1">
      <c r="A93" s="239"/>
      <c r="B93" s="226"/>
      <c r="C93" s="53">
        <v>90</v>
      </c>
      <c r="D93" s="35" t="s">
        <v>110</v>
      </c>
      <c r="E93" s="47" t="s">
        <v>205</v>
      </c>
      <c r="F93" s="155" t="s">
        <v>466</v>
      </c>
      <c r="G93" s="151"/>
      <c r="H93" s="151"/>
      <c r="I93" s="47" t="s">
        <v>17</v>
      </c>
      <c r="J93" s="47" t="str">
        <f>'[1]Anexo da ARP'!N74</f>
        <v>339030.44</v>
      </c>
      <c r="K93" s="74">
        <v>195.4</v>
      </c>
      <c r="L93" s="18"/>
      <c r="M93" s="40">
        <f t="shared" si="2"/>
        <v>0</v>
      </c>
      <c r="N93" s="25" t="str">
        <f t="shared" si="3"/>
        <v>OK</v>
      </c>
      <c r="O93" s="92"/>
      <c r="P93" s="92"/>
      <c r="Q93" s="92"/>
      <c r="R93" s="92"/>
      <c r="S93" s="43"/>
      <c r="T93" s="43"/>
      <c r="U93" s="43"/>
      <c r="V93" s="43"/>
      <c r="W93" s="43"/>
      <c r="X93" s="43"/>
      <c r="Y93" s="43"/>
      <c r="Z93" s="43"/>
      <c r="AA93" s="43"/>
      <c r="AB93" s="43"/>
      <c r="AC93" s="43"/>
      <c r="AD93" s="43"/>
      <c r="AE93" s="43"/>
      <c r="AF93" s="43"/>
    </row>
    <row r="94" spans="1:32" ht="30.25" customHeight="1">
      <c r="A94" s="239"/>
      <c r="B94" s="227"/>
      <c r="C94" s="53">
        <v>91</v>
      </c>
      <c r="D94" s="35" t="s">
        <v>111</v>
      </c>
      <c r="E94" s="47" t="s">
        <v>206</v>
      </c>
      <c r="F94" s="155" t="s">
        <v>467</v>
      </c>
      <c r="G94" s="151"/>
      <c r="H94" s="151" t="s">
        <v>451</v>
      </c>
      <c r="I94" s="47" t="s">
        <v>242</v>
      </c>
      <c r="J94" s="47" t="str">
        <f>'[1]Anexo da ARP'!N75</f>
        <v>339030.44</v>
      </c>
      <c r="K94" s="74">
        <v>152.54</v>
      </c>
      <c r="L94" s="18"/>
      <c r="M94" s="40">
        <f t="shared" si="2"/>
        <v>0</v>
      </c>
      <c r="N94" s="25" t="str">
        <f t="shared" si="3"/>
        <v>OK</v>
      </c>
      <c r="O94" s="92"/>
      <c r="P94" s="92"/>
      <c r="Q94" s="92"/>
      <c r="R94" s="92"/>
      <c r="S94" s="43"/>
      <c r="T94" s="43"/>
      <c r="U94" s="43"/>
      <c r="V94" s="43"/>
      <c r="W94" s="43"/>
      <c r="X94" s="43"/>
      <c r="Y94" s="43"/>
      <c r="Z94" s="43"/>
      <c r="AA94" s="43"/>
      <c r="AB94" s="43"/>
      <c r="AC94" s="43"/>
      <c r="AD94" s="43"/>
      <c r="AE94" s="43"/>
      <c r="AF94" s="43"/>
    </row>
    <row r="95" spans="1:32" ht="30.25" customHeight="1">
      <c r="A95" s="49">
        <v>31</v>
      </c>
      <c r="B95" s="56" t="s">
        <v>33</v>
      </c>
      <c r="C95" s="54">
        <v>92</v>
      </c>
      <c r="D95" s="61" t="s">
        <v>112</v>
      </c>
      <c r="E95" s="46" t="s">
        <v>207</v>
      </c>
      <c r="F95" s="143" t="s">
        <v>468</v>
      </c>
      <c r="G95" s="144"/>
      <c r="H95" s="144" t="s">
        <v>451</v>
      </c>
      <c r="I95" s="46" t="s">
        <v>17</v>
      </c>
      <c r="J95" s="108" t="str">
        <f>'[1]Anexo da ARP'!N76</f>
        <v>339030.44</v>
      </c>
      <c r="K95" s="72">
        <v>27.01</v>
      </c>
      <c r="L95" s="18"/>
      <c r="M95" s="40">
        <f t="shared" si="2"/>
        <v>0</v>
      </c>
      <c r="N95" s="25" t="str">
        <f t="shared" si="3"/>
        <v>OK</v>
      </c>
      <c r="O95" s="92"/>
      <c r="P95" s="92"/>
      <c r="Q95" s="92"/>
      <c r="R95" s="92"/>
      <c r="S95" s="43"/>
      <c r="T95" s="43"/>
      <c r="U95" s="43"/>
      <c r="V95" s="43"/>
      <c r="W95" s="43"/>
      <c r="X95" s="43"/>
      <c r="Y95" s="43"/>
      <c r="Z95" s="43"/>
      <c r="AA95" s="43"/>
      <c r="AB95" s="43"/>
      <c r="AC95" s="43"/>
      <c r="AD95" s="43"/>
      <c r="AE95" s="43"/>
      <c r="AF95" s="43"/>
    </row>
    <row r="96" spans="1:32" ht="30.25" customHeight="1">
      <c r="A96" s="50">
        <v>32</v>
      </c>
      <c r="B96" s="59" t="s">
        <v>36</v>
      </c>
      <c r="C96" s="53">
        <v>93</v>
      </c>
      <c r="D96" s="35" t="s">
        <v>113</v>
      </c>
      <c r="E96" s="47" t="s">
        <v>208</v>
      </c>
      <c r="F96" s="155" t="s">
        <v>469</v>
      </c>
      <c r="G96" s="151"/>
      <c r="H96" s="151" t="s">
        <v>444</v>
      </c>
      <c r="I96" s="47" t="s">
        <v>17</v>
      </c>
      <c r="J96" s="47" t="str">
        <f>'[1]Anexo da ARP'!N77</f>
        <v>339030.22</v>
      </c>
      <c r="K96" s="74">
        <v>360.9</v>
      </c>
      <c r="L96" s="18">
        <v>1</v>
      </c>
      <c r="M96" s="40">
        <f t="shared" si="2"/>
        <v>1</v>
      </c>
      <c r="N96" s="25" t="str">
        <f t="shared" si="3"/>
        <v>OK</v>
      </c>
      <c r="O96" s="92"/>
      <c r="P96" s="92"/>
      <c r="Q96" s="92"/>
      <c r="R96" s="92"/>
      <c r="S96" s="43"/>
      <c r="T96" s="43"/>
      <c r="U96" s="43"/>
      <c r="V96" s="43"/>
      <c r="W96" s="43"/>
      <c r="X96" s="43"/>
      <c r="Y96" s="43"/>
      <c r="Z96" s="43"/>
      <c r="AA96" s="43"/>
      <c r="AB96" s="43"/>
      <c r="AC96" s="43"/>
      <c r="AD96" s="43"/>
      <c r="AE96" s="43"/>
      <c r="AF96" s="43"/>
    </row>
    <row r="97" spans="1:32" ht="30.25" hidden="1" customHeight="1">
      <c r="A97" s="238">
        <v>33</v>
      </c>
      <c r="B97" s="231" t="s">
        <v>37</v>
      </c>
      <c r="C97" s="51">
        <v>94</v>
      </c>
      <c r="D97" s="62" t="s">
        <v>114</v>
      </c>
      <c r="E97" s="18"/>
      <c r="F97" s="157" t="s">
        <v>470</v>
      </c>
      <c r="G97" s="150"/>
      <c r="H97" s="151" t="s">
        <v>427</v>
      </c>
      <c r="I97" s="18" t="s">
        <v>17</v>
      </c>
      <c r="J97" s="47" t="str">
        <f>'[1]Anexo da ARP'!N78</f>
        <v>339030.22</v>
      </c>
      <c r="K97" s="73"/>
      <c r="L97" s="18"/>
      <c r="M97" s="40">
        <f t="shared" si="2"/>
        <v>0</v>
      </c>
      <c r="N97" s="25" t="str">
        <f t="shared" si="3"/>
        <v>OK</v>
      </c>
      <c r="O97" s="92"/>
      <c r="P97" s="92"/>
      <c r="Q97" s="92"/>
      <c r="R97" s="92"/>
      <c r="S97" s="43"/>
      <c r="T97" s="43"/>
      <c r="U97" s="43"/>
      <c r="V97" s="43"/>
      <c r="W97" s="43"/>
      <c r="X97" s="43"/>
      <c r="Y97" s="43"/>
      <c r="Z97" s="43"/>
      <c r="AA97" s="43"/>
      <c r="AB97" s="43"/>
      <c r="AC97" s="43"/>
      <c r="AD97" s="43"/>
      <c r="AE97" s="43"/>
      <c r="AF97" s="43"/>
    </row>
    <row r="98" spans="1:32" ht="30.25" hidden="1" customHeight="1">
      <c r="A98" s="238"/>
      <c r="B98" s="231"/>
      <c r="C98" s="51">
        <v>95</v>
      </c>
      <c r="D98" s="62" t="s">
        <v>115</v>
      </c>
      <c r="E98" s="18"/>
      <c r="F98" s="157" t="s">
        <v>471</v>
      </c>
      <c r="G98" s="150"/>
      <c r="H98" s="151" t="s">
        <v>427</v>
      </c>
      <c r="I98" s="18" t="s">
        <v>243</v>
      </c>
      <c r="J98" s="47" t="str">
        <f>'[1]Anexo da ARP'!N79</f>
        <v>339030.22</v>
      </c>
      <c r="K98" s="73"/>
      <c r="L98" s="18"/>
      <c r="M98" s="40">
        <f t="shared" si="2"/>
        <v>0</v>
      </c>
      <c r="N98" s="25" t="str">
        <f t="shared" si="3"/>
        <v>OK</v>
      </c>
      <c r="O98" s="92"/>
      <c r="P98" s="92"/>
      <c r="Q98" s="92"/>
      <c r="R98" s="92"/>
      <c r="S98" s="43"/>
      <c r="T98" s="43"/>
      <c r="U98" s="43"/>
      <c r="V98" s="43"/>
      <c r="W98" s="43"/>
      <c r="X98" s="43"/>
      <c r="Y98" s="43"/>
      <c r="Z98" s="43"/>
      <c r="AA98" s="43"/>
      <c r="AB98" s="43"/>
      <c r="AC98" s="43"/>
      <c r="AD98" s="43"/>
      <c r="AE98" s="43"/>
      <c r="AF98" s="43"/>
    </row>
    <row r="99" spans="1:32" ht="30.25" hidden="1" customHeight="1">
      <c r="A99" s="238"/>
      <c r="B99" s="231"/>
      <c r="C99" s="51">
        <v>96</v>
      </c>
      <c r="D99" s="62" t="s">
        <v>116</v>
      </c>
      <c r="E99" s="18"/>
      <c r="F99" s="158" t="s">
        <v>472</v>
      </c>
      <c r="G99" s="150"/>
      <c r="H99" s="151" t="s">
        <v>427</v>
      </c>
      <c r="I99" s="18" t="s">
        <v>244</v>
      </c>
      <c r="J99" s="47" t="str">
        <f>'[1]Anexo da ARP'!N80</f>
        <v>339030.22</v>
      </c>
      <c r="K99" s="73"/>
      <c r="L99" s="18"/>
      <c r="M99" s="40">
        <f t="shared" si="2"/>
        <v>0</v>
      </c>
      <c r="N99" s="25" t="str">
        <f t="shared" si="3"/>
        <v>OK</v>
      </c>
      <c r="O99" s="92"/>
      <c r="P99" s="92"/>
      <c r="Q99" s="92"/>
      <c r="R99" s="92"/>
      <c r="S99" s="43"/>
      <c r="T99" s="43"/>
      <c r="U99" s="43"/>
      <c r="V99" s="43"/>
      <c r="W99" s="43"/>
      <c r="X99" s="43"/>
      <c r="Y99" s="43"/>
      <c r="Z99" s="43"/>
      <c r="AA99" s="43"/>
      <c r="AB99" s="43"/>
      <c r="AC99" s="43"/>
      <c r="AD99" s="43"/>
      <c r="AE99" s="43"/>
      <c r="AF99" s="43"/>
    </row>
    <row r="100" spans="1:32" ht="30.25" hidden="1" customHeight="1">
      <c r="A100" s="238"/>
      <c r="B100" s="231"/>
      <c r="C100" s="51">
        <v>97</v>
      </c>
      <c r="D100" s="62" t="s">
        <v>117</v>
      </c>
      <c r="E100" s="18"/>
      <c r="F100" s="157" t="s">
        <v>473</v>
      </c>
      <c r="G100" s="150"/>
      <c r="H100" s="151" t="s">
        <v>427</v>
      </c>
      <c r="I100" s="18" t="s">
        <v>17</v>
      </c>
      <c r="J100" s="47" t="str">
        <f>'[1]Anexo da ARP'!N81</f>
        <v>339030.28</v>
      </c>
      <c r="K100" s="73"/>
      <c r="L100" s="18"/>
      <c r="M100" s="40">
        <f t="shared" si="2"/>
        <v>0</v>
      </c>
      <c r="N100" s="25" t="str">
        <f t="shared" si="3"/>
        <v>OK</v>
      </c>
      <c r="O100" s="92"/>
      <c r="P100" s="92"/>
      <c r="Q100" s="92"/>
      <c r="R100" s="92"/>
      <c r="S100" s="43"/>
      <c r="T100" s="43"/>
      <c r="U100" s="43"/>
      <c r="V100" s="43"/>
      <c r="W100" s="43"/>
      <c r="X100" s="43"/>
      <c r="Y100" s="43"/>
      <c r="Z100" s="43"/>
      <c r="AA100" s="43"/>
      <c r="AB100" s="43"/>
      <c r="AC100" s="43"/>
      <c r="AD100" s="43"/>
      <c r="AE100" s="43"/>
      <c r="AF100" s="43"/>
    </row>
    <row r="101" spans="1:32" ht="30.25" hidden="1" customHeight="1">
      <c r="A101" s="238"/>
      <c r="B101" s="231"/>
      <c r="C101" s="51">
        <v>98</v>
      </c>
      <c r="D101" s="62" t="s">
        <v>118</v>
      </c>
      <c r="E101" s="18"/>
      <c r="F101" s="157" t="s">
        <v>474</v>
      </c>
      <c r="G101" s="150"/>
      <c r="H101" s="151" t="s">
        <v>427</v>
      </c>
      <c r="I101" s="18" t="s">
        <v>17</v>
      </c>
      <c r="J101" s="47" t="str">
        <f>'[1]Anexo da ARP'!N82</f>
        <v>339030.44</v>
      </c>
      <c r="K101" s="73"/>
      <c r="L101" s="18"/>
      <c r="M101" s="40">
        <f t="shared" si="2"/>
        <v>0</v>
      </c>
      <c r="N101" s="25" t="str">
        <f t="shared" si="3"/>
        <v>OK</v>
      </c>
      <c r="O101" s="92"/>
      <c r="P101" s="92"/>
      <c r="Q101" s="92"/>
      <c r="R101" s="92"/>
      <c r="S101" s="43"/>
      <c r="T101" s="43"/>
      <c r="U101" s="43"/>
      <c r="V101" s="43"/>
      <c r="W101" s="43"/>
      <c r="X101" s="43"/>
      <c r="Y101" s="43"/>
      <c r="Z101" s="43"/>
      <c r="AA101" s="43"/>
      <c r="AB101" s="43"/>
      <c r="AC101" s="43"/>
      <c r="AD101" s="43"/>
      <c r="AE101" s="43"/>
      <c r="AF101" s="43"/>
    </row>
    <row r="102" spans="1:32" ht="30.25" customHeight="1">
      <c r="A102" s="239">
        <v>34</v>
      </c>
      <c r="B102" s="232" t="s">
        <v>26</v>
      </c>
      <c r="C102" s="53">
        <v>99</v>
      </c>
      <c r="D102" s="35" t="s">
        <v>119</v>
      </c>
      <c r="E102" s="71" t="s">
        <v>209</v>
      </c>
      <c r="F102" s="155" t="s">
        <v>475</v>
      </c>
      <c r="G102" s="150"/>
      <c r="H102" s="151" t="s">
        <v>476</v>
      </c>
      <c r="I102" s="47" t="s">
        <v>17</v>
      </c>
      <c r="J102" s="171" t="str">
        <f>'[1]Anexo da ARP'!N83</f>
        <v>339030.44</v>
      </c>
      <c r="K102" s="74">
        <v>25.85</v>
      </c>
      <c r="L102" s="18"/>
      <c r="M102" s="40">
        <f t="shared" si="2"/>
        <v>0</v>
      </c>
      <c r="N102" s="25" t="str">
        <f t="shared" si="3"/>
        <v>OK</v>
      </c>
      <c r="O102" s="92"/>
      <c r="P102" s="92"/>
      <c r="Q102" s="92"/>
      <c r="R102" s="92"/>
      <c r="S102" s="43"/>
      <c r="T102" s="43"/>
      <c r="U102" s="43"/>
      <c r="V102" s="43"/>
      <c r="W102" s="43"/>
      <c r="X102" s="43"/>
      <c r="Y102" s="43"/>
      <c r="Z102" s="43"/>
      <c r="AA102" s="43"/>
      <c r="AB102" s="43"/>
      <c r="AC102" s="43"/>
      <c r="AD102" s="43"/>
      <c r="AE102" s="43"/>
      <c r="AF102" s="43"/>
    </row>
    <row r="103" spans="1:32" ht="30.25" customHeight="1">
      <c r="A103" s="239"/>
      <c r="B103" s="233"/>
      <c r="C103" s="53">
        <v>100</v>
      </c>
      <c r="D103" s="65" t="s">
        <v>120</v>
      </c>
      <c r="E103" s="71" t="s">
        <v>210</v>
      </c>
      <c r="F103" s="158" t="s">
        <v>477</v>
      </c>
      <c r="G103" s="159"/>
      <c r="H103" s="159" t="s">
        <v>478</v>
      </c>
      <c r="I103" s="63" t="s">
        <v>245</v>
      </c>
      <c r="J103" s="171" t="str">
        <f>'[1]Anexo da ARP'!N84</f>
        <v>339030.44</v>
      </c>
      <c r="K103" s="74">
        <v>13.49</v>
      </c>
      <c r="L103" s="18"/>
      <c r="M103" s="40">
        <f t="shared" si="2"/>
        <v>0</v>
      </c>
      <c r="N103" s="25" t="str">
        <f t="shared" si="3"/>
        <v>OK</v>
      </c>
      <c r="O103" s="92"/>
      <c r="P103" s="92"/>
      <c r="Q103" s="92"/>
      <c r="R103" s="92"/>
      <c r="S103" s="43"/>
      <c r="T103" s="43"/>
      <c r="U103" s="43"/>
      <c r="V103" s="43"/>
      <c r="W103" s="43"/>
      <c r="X103" s="43"/>
      <c r="Y103" s="43"/>
      <c r="Z103" s="43"/>
      <c r="AA103" s="43"/>
      <c r="AB103" s="43"/>
      <c r="AC103" s="43"/>
      <c r="AD103" s="43"/>
      <c r="AE103" s="43"/>
      <c r="AF103" s="43"/>
    </row>
    <row r="104" spans="1:32" ht="30.25" customHeight="1">
      <c r="A104" s="239"/>
      <c r="B104" s="233"/>
      <c r="C104" s="53">
        <v>101</v>
      </c>
      <c r="D104" s="35" t="s">
        <v>121</v>
      </c>
      <c r="E104" s="47" t="e">
        <f>+E106+E105</f>
        <v>#VALUE!</v>
      </c>
      <c r="F104" s="155" t="s">
        <v>479</v>
      </c>
      <c r="G104" s="150"/>
      <c r="H104" s="151" t="s">
        <v>480</v>
      </c>
      <c r="I104" s="47" t="s">
        <v>244</v>
      </c>
      <c r="J104" s="47" t="str">
        <f>'[1]Anexo da ARP'!N85</f>
        <v>339030.44</v>
      </c>
      <c r="K104" s="74">
        <v>3.02</v>
      </c>
      <c r="L104" s="18"/>
      <c r="M104" s="40">
        <f t="shared" si="2"/>
        <v>0</v>
      </c>
      <c r="N104" s="25" t="str">
        <f t="shared" si="3"/>
        <v>OK</v>
      </c>
      <c r="O104" s="92"/>
      <c r="P104" s="92"/>
      <c r="Q104" s="92"/>
      <c r="R104" s="92"/>
      <c r="S104" s="43"/>
      <c r="T104" s="43"/>
      <c r="U104" s="43"/>
      <c r="V104" s="43"/>
      <c r="W104" s="43"/>
      <c r="X104" s="43"/>
      <c r="Y104" s="43"/>
      <c r="Z104" s="43"/>
      <c r="AA104" s="43"/>
      <c r="AB104" s="43"/>
      <c r="AC104" s="43"/>
      <c r="AD104" s="43"/>
      <c r="AE104" s="43"/>
      <c r="AF104" s="43"/>
    </row>
    <row r="105" spans="1:32" ht="30.25" customHeight="1">
      <c r="A105" s="239"/>
      <c r="B105" s="234"/>
      <c r="C105" s="53">
        <v>102</v>
      </c>
      <c r="D105" s="35" t="s">
        <v>122</v>
      </c>
      <c r="E105" s="47" t="s">
        <v>211</v>
      </c>
      <c r="F105" s="155" t="s">
        <v>481</v>
      </c>
      <c r="G105" s="150"/>
      <c r="H105" s="151" t="s">
        <v>482</v>
      </c>
      <c r="I105" s="47" t="s">
        <v>17</v>
      </c>
      <c r="J105" s="47" t="str">
        <f>'[1]Anexo da ARP'!N86</f>
        <v>339030.44</v>
      </c>
      <c r="K105" s="74">
        <v>202</v>
      </c>
      <c r="L105" s="18"/>
      <c r="M105" s="40">
        <f t="shared" si="2"/>
        <v>0</v>
      </c>
      <c r="N105" s="25" t="str">
        <f t="shared" si="3"/>
        <v>OK</v>
      </c>
      <c r="O105" s="92"/>
      <c r="P105" s="92"/>
      <c r="Q105" s="92"/>
      <c r="R105" s="92"/>
      <c r="S105" s="43"/>
      <c r="T105" s="43"/>
      <c r="U105" s="43"/>
      <c r="V105" s="43"/>
      <c r="W105" s="43"/>
      <c r="X105" s="43"/>
      <c r="Y105" s="43"/>
      <c r="Z105" s="43"/>
      <c r="AA105" s="43"/>
      <c r="AB105" s="43"/>
      <c r="AC105" s="43"/>
      <c r="AD105" s="43"/>
      <c r="AE105" s="43"/>
      <c r="AF105" s="43"/>
    </row>
    <row r="106" spans="1:32" ht="30.25" customHeight="1">
      <c r="A106" s="235">
        <v>35</v>
      </c>
      <c r="B106" s="223" t="s">
        <v>38</v>
      </c>
      <c r="C106" s="54">
        <v>103</v>
      </c>
      <c r="D106" s="61" t="s">
        <v>123</v>
      </c>
      <c r="E106" s="46" t="s">
        <v>212</v>
      </c>
      <c r="F106" s="143" t="s">
        <v>483</v>
      </c>
      <c r="G106" s="146" t="s">
        <v>484</v>
      </c>
      <c r="H106" s="144" t="s">
        <v>485</v>
      </c>
      <c r="I106" s="46" t="s">
        <v>17</v>
      </c>
      <c r="J106" s="108" t="str">
        <f>'[1]Anexo da ARP'!N77</f>
        <v>339030.22</v>
      </c>
      <c r="K106" s="72">
        <v>109.5</v>
      </c>
      <c r="L106" s="18">
        <v>20</v>
      </c>
      <c r="M106" s="40">
        <f t="shared" si="2"/>
        <v>20</v>
      </c>
      <c r="N106" s="25" t="str">
        <f t="shared" si="3"/>
        <v>OK</v>
      </c>
      <c r="O106" s="92"/>
      <c r="P106" s="92"/>
      <c r="Q106" s="92"/>
      <c r="R106" s="92"/>
      <c r="S106" s="43"/>
      <c r="T106" s="43"/>
      <c r="U106" s="43"/>
      <c r="V106" s="43"/>
      <c r="W106" s="43"/>
      <c r="X106" s="43"/>
      <c r="Y106" s="43"/>
      <c r="Z106" s="43"/>
      <c r="AA106" s="43"/>
      <c r="AB106" s="43"/>
      <c r="AC106" s="43"/>
      <c r="AD106" s="43"/>
      <c r="AE106" s="43"/>
      <c r="AF106" s="43"/>
    </row>
    <row r="107" spans="1:32" ht="30.25" customHeight="1">
      <c r="A107" s="235"/>
      <c r="B107" s="224"/>
      <c r="C107" s="54">
        <v>104</v>
      </c>
      <c r="D107" s="61" t="s">
        <v>123</v>
      </c>
      <c r="E107" s="46" t="s">
        <v>212</v>
      </c>
      <c r="F107" s="143" t="s">
        <v>483</v>
      </c>
      <c r="G107" s="146" t="s">
        <v>486</v>
      </c>
      <c r="H107" s="144" t="s">
        <v>487</v>
      </c>
      <c r="I107" s="46" t="s">
        <v>17</v>
      </c>
      <c r="J107" s="108" t="str">
        <f>'[1]Anexo da ARP'!N78</f>
        <v>339030.22</v>
      </c>
      <c r="K107" s="72">
        <v>143.47999999999999</v>
      </c>
      <c r="L107" s="18"/>
      <c r="M107" s="40">
        <f t="shared" si="2"/>
        <v>0</v>
      </c>
      <c r="N107" s="25" t="str">
        <f t="shared" si="3"/>
        <v>OK</v>
      </c>
      <c r="O107" s="92"/>
      <c r="P107" s="92"/>
      <c r="Q107" s="92"/>
      <c r="R107" s="92"/>
      <c r="S107" s="43"/>
      <c r="T107" s="43"/>
      <c r="U107" s="43"/>
      <c r="V107" s="43"/>
      <c r="W107" s="43"/>
      <c r="X107" s="43"/>
      <c r="Y107" s="43"/>
      <c r="Z107" s="43"/>
      <c r="AA107" s="43"/>
      <c r="AB107" s="43"/>
      <c r="AC107" s="43"/>
      <c r="AD107" s="43"/>
      <c r="AE107" s="43"/>
      <c r="AF107" s="43"/>
    </row>
    <row r="108" spans="1:32" ht="30.25" customHeight="1">
      <c r="A108" s="243">
        <v>36</v>
      </c>
      <c r="B108" s="225" t="s">
        <v>38</v>
      </c>
      <c r="C108" s="53">
        <v>105</v>
      </c>
      <c r="D108" s="35" t="s">
        <v>124</v>
      </c>
      <c r="E108" s="47" t="s">
        <v>213</v>
      </c>
      <c r="F108" s="155" t="s">
        <v>488</v>
      </c>
      <c r="G108" s="150" t="s">
        <v>484</v>
      </c>
      <c r="H108" s="151" t="s">
        <v>489</v>
      </c>
      <c r="I108" s="47" t="s">
        <v>236</v>
      </c>
      <c r="J108" s="47" t="str">
        <f>'[1]Anexo da ARP'!N79</f>
        <v>339030.22</v>
      </c>
      <c r="K108" s="74">
        <v>34.39</v>
      </c>
      <c r="L108" s="18"/>
      <c r="M108" s="40">
        <f t="shared" si="2"/>
        <v>0</v>
      </c>
      <c r="N108" s="25" t="str">
        <f t="shared" si="3"/>
        <v>OK</v>
      </c>
      <c r="O108" s="92"/>
      <c r="P108" s="92"/>
      <c r="Q108" s="92"/>
      <c r="R108" s="92"/>
      <c r="S108" s="43"/>
      <c r="T108" s="43"/>
      <c r="U108" s="43"/>
      <c r="V108" s="43"/>
      <c r="W108" s="43"/>
      <c r="X108" s="43"/>
      <c r="Y108" s="43"/>
      <c r="Z108" s="43"/>
      <c r="AA108" s="43"/>
      <c r="AB108" s="43"/>
      <c r="AC108" s="43"/>
      <c r="AD108" s="43"/>
      <c r="AE108" s="43"/>
      <c r="AF108" s="43"/>
    </row>
    <row r="109" spans="1:32" ht="30.25" customHeight="1">
      <c r="A109" s="243"/>
      <c r="B109" s="227"/>
      <c r="C109" s="53">
        <v>106</v>
      </c>
      <c r="D109" s="35" t="s">
        <v>124</v>
      </c>
      <c r="E109" s="47" t="s">
        <v>213</v>
      </c>
      <c r="F109" s="155" t="s">
        <v>488</v>
      </c>
      <c r="G109" s="150" t="s">
        <v>486</v>
      </c>
      <c r="H109" s="151" t="s">
        <v>490</v>
      </c>
      <c r="I109" s="47"/>
      <c r="J109" s="47" t="str">
        <f>'[1]Anexo da ARP'!N80</f>
        <v>339030.22</v>
      </c>
      <c r="K109" s="74">
        <v>47.69</v>
      </c>
      <c r="L109" s="18"/>
      <c r="M109" s="40">
        <f t="shared" si="2"/>
        <v>0</v>
      </c>
      <c r="N109" s="25" t="str">
        <f t="shared" si="3"/>
        <v>OK</v>
      </c>
      <c r="O109" s="92"/>
      <c r="P109" s="92"/>
      <c r="Q109" s="92"/>
      <c r="R109" s="92"/>
      <c r="S109" s="43"/>
      <c r="T109" s="43"/>
      <c r="U109" s="43"/>
      <c r="V109" s="43"/>
      <c r="W109" s="43"/>
      <c r="X109" s="43"/>
      <c r="Y109" s="43"/>
      <c r="Z109" s="43"/>
      <c r="AA109" s="43"/>
      <c r="AB109" s="43"/>
      <c r="AC109" s="43"/>
      <c r="AD109" s="43"/>
      <c r="AE109" s="43"/>
      <c r="AF109" s="43"/>
    </row>
    <row r="110" spans="1:32" ht="30.25" customHeight="1">
      <c r="A110" s="235">
        <v>37</v>
      </c>
      <c r="B110" s="223" t="s">
        <v>33</v>
      </c>
      <c r="C110" s="54">
        <v>107</v>
      </c>
      <c r="D110" s="61" t="s">
        <v>125</v>
      </c>
      <c r="E110" s="46" t="s">
        <v>214</v>
      </c>
      <c r="F110" s="143" t="s">
        <v>491</v>
      </c>
      <c r="G110" s="146"/>
      <c r="H110" s="144" t="s">
        <v>492</v>
      </c>
      <c r="I110" s="46" t="s">
        <v>243</v>
      </c>
      <c r="J110" s="108" t="str">
        <f>'[1]Anexo da ARP'!N81</f>
        <v>339030.28</v>
      </c>
      <c r="K110" s="72">
        <v>110.5</v>
      </c>
      <c r="L110" s="18"/>
      <c r="M110" s="40">
        <f t="shared" si="2"/>
        <v>0</v>
      </c>
      <c r="N110" s="25" t="str">
        <f t="shared" si="3"/>
        <v>OK</v>
      </c>
      <c r="O110" s="92"/>
      <c r="P110" s="92"/>
      <c r="Q110" s="92"/>
      <c r="R110" s="92"/>
      <c r="S110" s="43"/>
      <c r="T110" s="43"/>
      <c r="U110" s="43"/>
      <c r="V110" s="43"/>
      <c r="W110" s="43"/>
      <c r="X110" s="43"/>
      <c r="Y110" s="43"/>
      <c r="Z110" s="43"/>
      <c r="AA110" s="43"/>
      <c r="AB110" s="43"/>
      <c r="AC110" s="43"/>
      <c r="AD110" s="43"/>
      <c r="AE110" s="43"/>
      <c r="AF110" s="43"/>
    </row>
    <row r="111" spans="1:32" ht="30.25" customHeight="1">
      <c r="A111" s="235"/>
      <c r="B111" s="224"/>
      <c r="C111" s="54">
        <v>108</v>
      </c>
      <c r="D111" s="61" t="s">
        <v>126</v>
      </c>
      <c r="E111" s="46" t="s">
        <v>215</v>
      </c>
      <c r="F111" s="163" t="s">
        <v>493</v>
      </c>
      <c r="G111" s="164"/>
      <c r="H111" s="165" t="s">
        <v>492</v>
      </c>
      <c r="I111" s="46" t="s">
        <v>243</v>
      </c>
      <c r="J111" s="46" t="str">
        <f>'[1]Anexo da ARP'!N82</f>
        <v>339030.44</v>
      </c>
      <c r="K111" s="72">
        <v>100.15</v>
      </c>
      <c r="L111" s="18">
        <v>1</v>
      </c>
      <c r="M111" s="40">
        <f t="shared" si="2"/>
        <v>0</v>
      </c>
      <c r="N111" s="25" t="str">
        <f t="shared" si="3"/>
        <v>OK</v>
      </c>
      <c r="O111" s="92"/>
      <c r="P111" s="92"/>
      <c r="Q111" s="92"/>
      <c r="R111" s="92">
        <v>1</v>
      </c>
      <c r="S111" s="43"/>
      <c r="T111" s="43"/>
      <c r="U111" s="43"/>
      <c r="V111" s="43"/>
      <c r="W111" s="43"/>
      <c r="X111" s="43"/>
      <c r="Y111" s="43"/>
      <c r="Z111" s="43"/>
      <c r="AA111" s="43"/>
      <c r="AB111" s="43"/>
      <c r="AC111" s="43"/>
      <c r="AD111" s="43"/>
      <c r="AE111" s="43"/>
      <c r="AF111" s="43"/>
    </row>
    <row r="112" spans="1:32" ht="30.25" customHeight="1">
      <c r="A112" s="243">
        <v>38</v>
      </c>
      <c r="B112" s="225" t="s">
        <v>39</v>
      </c>
      <c r="C112" s="53">
        <v>109</v>
      </c>
      <c r="D112" s="35" t="s">
        <v>127</v>
      </c>
      <c r="E112" s="47" t="s">
        <v>216</v>
      </c>
      <c r="F112" s="155" t="s">
        <v>494</v>
      </c>
      <c r="G112" s="150"/>
      <c r="H112" s="151" t="s">
        <v>495</v>
      </c>
      <c r="I112" s="47" t="s">
        <v>17</v>
      </c>
      <c r="J112" s="47" t="str">
        <f>'[1]Anexo da ARP'!N83</f>
        <v>339030.44</v>
      </c>
      <c r="K112" s="74">
        <v>44</v>
      </c>
      <c r="L112" s="18">
        <v>10</v>
      </c>
      <c r="M112" s="40">
        <f t="shared" si="2"/>
        <v>10</v>
      </c>
      <c r="N112" s="25" t="str">
        <f t="shared" si="3"/>
        <v>OK</v>
      </c>
      <c r="O112" s="92"/>
      <c r="P112" s="92"/>
      <c r="Q112" s="92"/>
      <c r="R112" s="92"/>
      <c r="S112" s="43"/>
      <c r="T112" s="43"/>
      <c r="U112" s="43"/>
      <c r="V112" s="43"/>
      <c r="W112" s="43"/>
      <c r="X112" s="43"/>
      <c r="Y112" s="43"/>
      <c r="Z112" s="43"/>
      <c r="AA112" s="43"/>
      <c r="AB112" s="43"/>
      <c r="AC112" s="43"/>
      <c r="AD112" s="43"/>
      <c r="AE112" s="43"/>
      <c r="AF112" s="43"/>
    </row>
    <row r="113" spans="1:32" ht="30.25" customHeight="1">
      <c r="A113" s="243"/>
      <c r="B113" s="226"/>
      <c r="C113" s="53">
        <v>110</v>
      </c>
      <c r="D113" s="35" t="s">
        <v>128</v>
      </c>
      <c r="E113" s="47" t="s">
        <v>217</v>
      </c>
      <c r="F113" s="155" t="s">
        <v>496</v>
      </c>
      <c r="G113" s="150"/>
      <c r="H113" s="151" t="s">
        <v>497</v>
      </c>
      <c r="I113" s="47" t="s">
        <v>17</v>
      </c>
      <c r="J113" s="47" t="str">
        <f>'[1]Anexo da ARP'!N84</f>
        <v>339030.44</v>
      </c>
      <c r="K113" s="74">
        <v>12.9</v>
      </c>
      <c r="L113" s="18"/>
      <c r="M113" s="40">
        <f t="shared" si="2"/>
        <v>0</v>
      </c>
      <c r="N113" s="25" t="str">
        <f t="shared" si="3"/>
        <v>OK</v>
      </c>
      <c r="O113" s="92"/>
      <c r="P113" s="92"/>
      <c r="Q113" s="92"/>
      <c r="R113" s="92"/>
      <c r="S113" s="43"/>
      <c r="T113" s="43"/>
      <c r="U113" s="43"/>
      <c r="V113" s="43"/>
      <c r="W113" s="43"/>
      <c r="X113" s="43"/>
      <c r="Y113" s="43"/>
      <c r="Z113" s="43"/>
      <c r="AA113" s="43"/>
      <c r="AB113" s="43"/>
      <c r="AC113" s="43"/>
      <c r="AD113" s="43"/>
      <c r="AE113" s="43"/>
      <c r="AF113" s="43"/>
    </row>
    <row r="114" spans="1:32" ht="30.25" customHeight="1">
      <c r="A114" s="243"/>
      <c r="B114" s="226"/>
      <c r="C114" s="53">
        <v>111</v>
      </c>
      <c r="D114" s="35" t="s">
        <v>129</v>
      </c>
      <c r="E114" s="47" t="s">
        <v>217</v>
      </c>
      <c r="F114" s="155" t="s">
        <v>498</v>
      </c>
      <c r="G114" s="150"/>
      <c r="H114" s="151" t="s">
        <v>499</v>
      </c>
      <c r="I114" s="47" t="s">
        <v>17</v>
      </c>
      <c r="J114" s="47" t="str">
        <f>'[1]Anexo da ARP'!N85</f>
        <v>339030.44</v>
      </c>
      <c r="K114" s="74">
        <v>35</v>
      </c>
      <c r="L114" s="18">
        <v>50</v>
      </c>
      <c r="M114" s="40">
        <f t="shared" si="2"/>
        <v>0</v>
      </c>
      <c r="N114" s="25" t="str">
        <f t="shared" si="3"/>
        <v>OK</v>
      </c>
      <c r="O114" s="92"/>
      <c r="P114" s="92"/>
      <c r="Q114" s="92">
        <v>50</v>
      </c>
      <c r="R114" s="92"/>
      <c r="S114" s="43"/>
      <c r="T114" s="43"/>
      <c r="U114" s="43"/>
      <c r="V114" s="43"/>
      <c r="W114" s="43"/>
      <c r="X114" s="43"/>
      <c r="Y114" s="43"/>
      <c r="Z114" s="43"/>
      <c r="AA114" s="43"/>
      <c r="AB114" s="43"/>
      <c r="AC114" s="43"/>
      <c r="AD114" s="43"/>
      <c r="AE114" s="43"/>
      <c r="AF114" s="43"/>
    </row>
    <row r="115" spans="1:32" ht="30.25" customHeight="1">
      <c r="A115" s="243"/>
      <c r="B115" s="226"/>
      <c r="C115" s="53">
        <v>112</v>
      </c>
      <c r="D115" s="35" t="s">
        <v>130</v>
      </c>
      <c r="E115" s="47" t="s">
        <v>217</v>
      </c>
      <c r="F115" s="155" t="s">
        <v>500</v>
      </c>
      <c r="G115" s="150"/>
      <c r="H115" s="151" t="s">
        <v>497</v>
      </c>
      <c r="I115" s="47" t="s">
        <v>17</v>
      </c>
      <c r="J115" s="47" t="str">
        <f>'[1]Anexo da ARP'!N86</f>
        <v>339030.44</v>
      </c>
      <c r="K115" s="74">
        <v>14.9</v>
      </c>
      <c r="L115" s="18"/>
      <c r="M115" s="40">
        <f t="shared" si="2"/>
        <v>0</v>
      </c>
      <c r="N115" s="25" t="str">
        <f t="shared" si="3"/>
        <v>OK</v>
      </c>
      <c r="O115" s="92"/>
      <c r="P115" s="92"/>
      <c r="Q115" s="92"/>
      <c r="R115" s="92"/>
      <c r="S115" s="43"/>
      <c r="T115" s="43"/>
      <c r="U115" s="43"/>
      <c r="V115" s="43"/>
      <c r="W115" s="43"/>
      <c r="X115" s="43"/>
      <c r="Y115" s="43"/>
      <c r="Z115" s="43"/>
      <c r="AA115" s="43"/>
      <c r="AB115" s="43"/>
      <c r="AC115" s="43"/>
      <c r="AD115" s="43"/>
      <c r="AE115" s="43"/>
      <c r="AF115" s="43"/>
    </row>
    <row r="116" spans="1:32" ht="30.25" customHeight="1">
      <c r="A116" s="243"/>
      <c r="B116" s="227"/>
      <c r="C116" s="53">
        <v>113</v>
      </c>
      <c r="D116" s="35" t="s">
        <v>131</v>
      </c>
      <c r="E116" s="47" t="s">
        <v>217</v>
      </c>
      <c r="F116" s="155" t="s">
        <v>501</v>
      </c>
      <c r="G116" s="150"/>
      <c r="H116" s="151" t="s">
        <v>499</v>
      </c>
      <c r="I116" s="47" t="s">
        <v>17</v>
      </c>
      <c r="J116" s="47" t="str">
        <f>'[1]Anexo da ARP'!N87</f>
        <v>339030.44</v>
      </c>
      <c r="K116" s="74">
        <v>34.799999999999997</v>
      </c>
      <c r="L116" s="18"/>
      <c r="M116" s="40">
        <f t="shared" si="2"/>
        <v>0</v>
      </c>
      <c r="N116" s="25" t="str">
        <f t="shared" si="3"/>
        <v>OK</v>
      </c>
      <c r="O116" s="92"/>
      <c r="P116" s="92"/>
      <c r="Q116" s="92"/>
      <c r="R116" s="92"/>
      <c r="S116" s="43"/>
      <c r="T116" s="43"/>
      <c r="U116" s="43"/>
      <c r="V116" s="43"/>
      <c r="W116" s="43"/>
      <c r="X116" s="43"/>
      <c r="Y116" s="43"/>
      <c r="Z116" s="43"/>
      <c r="AA116" s="43"/>
      <c r="AB116" s="43"/>
      <c r="AC116" s="43"/>
      <c r="AD116" s="43"/>
      <c r="AE116" s="43"/>
      <c r="AF116" s="43"/>
    </row>
    <row r="117" spans="1:32" ht="30.25" customHeight="1">
      <c r="A117" s="235">
        <v>39</v>
      </c>
      <c r="B117" s="223" t="s">
        <v>30</v>
      </c>
      <c r="C117" s="54">
        <v>114</v>
      </c>
      <c r="D117" s="61" t="s">
        <v>132</v>
      </c>
      <c r="E117" s="46" t="s">
        <v>218</v>
      </c>
      <c r="F117" s="143" t="s">
        <v>502</v>
      </c>
      <c r="G117" s="144" t="s">
        <v>503</v>
      </c>
      <c r="H117" s="144" t="s">
        <v>504</v>
      </c>
      <c r="I117" s="46" t="s">
        <v>17</v>
      </c>
      <c r="J117" s="108" t="str">
        <f>'[1]Anexo da ARP'!N88</f>
        <v>339030.44</v>
      </c>
      <c r="K117" s="72">
        <v>119.09</v>
      </c>
      <c r="L117" s="18"/>
      <c r="M117" s="40">
        <f t="shared" si="2"/>
        <v>0</v>
      </c>
      <c r="N117" s="25" t="str">
        <f t="shared" si="3"/>
        <v>OK</v>
      </c>
      <c r="O117" s="92"/>
      <c r="P117" s="92"/>
      <c r="Q117" s="92"/>
      <c r="R117" s="92"/>
      <c r="S117" s="43"/>
      <c r="T117" s="43"/>
      <c r="U117" s="43"/>
      <c r="V117" s="43"/>
      <c r="W117" s="43"/>
      <c r="X117" s="43"/>
      <c r="Y117" s="43"/>
      <c r="Z117" s="43"/>
      <c r="AA117" s="43"/>
      <c r="AB117" s="43"/>
      <c r="AC117" s="43"/>
      <c r="AD117" s="43"/>
      <c r="AE117" s="43"/>
      <c r="AF117" s="43"/>
    </row>
    <row r="118" spans="1:32" ht="30.25" customHeight="1">
      <c r="A118" s="235"/>
      <c r="B118" s="228"/>
      <c r="C118" s="54">
        <v>115</v>
      </c>
      <c r="D118" s="61" t="s">
        <v>132</v>
      </c>
      <c r="E118" s="46" t="s">
        <v>219</v>
      </c>
      <c r="F118" s="143" t="s">
        <v>502</v>
      </c>
      <c r="G118" s="144" t="s">
        <v>505</v>
      </c>
      <c r="H118" s="144" t="s">
        <v>504</v>
      </c>
      <c r="I118" s="46" t="s">
        <v>17</v>
      </c>
      <c r="J118" s="108" t="str">
        <f>'[1]Anexo da ARP'!N89</f>
        <v>339030.28</v>
      </c>
      <c r="K118" s="72">
        <v>119.09</v>
      </c>
      <c r="L118" s="18"/>
      <c r="M118" s="40">
        <f t="shared" si="2"/>
        <v>0</v>
      </c>
      <c r="N118" s="25" t="str">
        <f t="shared" si="3"/>
        <v>OK</v>
      </c>
      <c r="O118" s="92"/>
      <c r="P118" s="92"/>
      <c r="Q118" s="92"/>
      <c r="R118" s="92"/>
      <c r="S118" s="43"/>
      <c r="T118" s="43"/>
      <c r="U118" s="43"/>
      <c r="V118" s="43"/>
      <c r="W118" s="43"/>
      <c r="X118" s="43"/>
      <c r="Y118" s="43"/>
      <c r="Z118" s="43"/>
      <c r="AA118" s="43"/>
      <c r="AB118" s="43"/>
      <c r="AC118" s="43"/>
      <c r="AD118" s="43"/>
      <c r="AE118" s="43"/>
      <c r="AF118" s="43"/>
    </row>
    <row r="119" spans="1:32" ht="30.25" customHeight="1">
      <c r="A119" s="235"/>
      <c r="B119" s="228"/>
      <c r="C119" s="54">
        <v>116</v>
      </c>
      <c r="D119" s="61" t="s">
        <v>133</v>
      </c>
      <c r="E119" s="46" t="s">
        <v>220</v>
      </c>
      <c r="F119" s="148" t="s">
        <v>506</v>
      </c>
      <c r="G119" s="144" t="s">
        <v>503</v>
      </c>
      <c r="H119" s="144" t="s">
        <v>507</v>
      </c>
      <c r="I119" s="46" t="s">
        <v>17</v>
      </c>
      <c r="J119" s="108" t="str">
        <f>'[1]Anexo da ARP'!N90</f>
        <v>339030.44</v>
      </c>
      <c r="K119" s="72">
        <v>25.52</v>
      </c>
      <c r="L119" s="18"/>
      <c r="M119" s="40">
        <f t="shared" si="2"/>
        <v>0</v>
      </c>
      <c r="N119" s="25" t="str">
        <f t="shared" si="3"/>
        <v>OK</v>
      </c>
      <c r="O119" s="92"/>
      <c r="P119" s="92"/>
      <c r="Q119" s="92"/>
      <c r="R119" s="92"/>
      <c r="S119" s="43"/>
      <c r="T119" s="43"/>
      <c r="U119" s="43"/>
      <c r="V119" s="43"/>
      <c r="W119" s="43"/>
      <c r="X119" s="43"/>
      <c r="Y119" s="43"/>
      <c r="Z119" s="43"/>
      <c r="AA119" s="43"/>
      <c r="AB119" s="43"/>
      <c r="AC119" s="43"/>
      <c r="AD119" s="43"/>
      <c r="AE119" s="43"/>
      <c r="AF119" s="43"/>
    </row>
    <row r="120" spans="1:32" ht="30.25" customHeight="1">
      <c r="A120" s="235"/>
      <c r="B120" s="224"/>
      <c r="C120" s="54">
        <v>117</v>
      </c>
      <c r="D120" s="61" t="s">
        <v>133</v>
      </c>
      <c r="E120" s="46" t="s">
        <v>221</v>
      </c>
      <c r="F120" s="148" t="s">
        <v>506</v>
      </c>
      <c r="G120" s="144" t="s">
        <v>508</v>
      </c>
      <c r="H120" s="144" t="s">
        <v>507</v>
      </c>
      <c r="I120" s="46" t="s">
        <v>17</v>
      </c>
      <c r="J120" s="108" t="str">
        <f>'[1]Anexo da ARP'!N91</f>
        <v>339030.44</v>
      </c>
      <c r="K120" s="72">
        <v>27.23</v>
      </c>
      <c r="L120" s="18">
        <v>5</v>
      </c>
      <c r="M120" s="40">
        <f t="shared" si="2"/>
        <v>5</v>
      </c>
      <c r="N120" s="25" t="str">
        <f t="shared" si="3"/>
        <v>OK</v>
      </c>
      <c r="O120" s="92"/>
      <c r="P120" s="92"/>
      <c r="Q120" s="92"/>
      <c r="R120" s="92"/>
      <c r="S120" s="43"/>
      <c r="T120" s="43"/>
      <c r="U120" s="43"/>
      <c r="V120" s="43"/>
      <c r="W120" s="43"/>
      <c r="X120" s="43"/>
      <c r="Y120" s="43"/>
      <c r="Z120" s="43"/>
      <c r="AA120" s="43"/>
      <c r="AB120" s="43"/>
      <c r="AC120" s="43"/>
      <c r="AD120" s="43"/>
      <c r="AE120" s="43"/>
      <c r="AF120" s="43"/>
    </row>
    <row r="121" spans="1:32" ht="30.25" customHeight="1">
      <c r="A121" s="243">
        <v>40</v>
      </c>
      <c r="B121" s="225" t="s">
        <v>39</v>
      </c>
      <c r="C121" s="53">
        <v>118</v>
      </c>
      <c r="D121" s="35" t="s">
        <v>134</v>
      </c>
      <c r="E121" s="47" t="s">
        <v>222</v>
      </c>
      <c r="F121" s="155" t="s">
        <v>509</v>
      </c>
      <c r="G121" s="150"/>
      <c r="H121" s="151" t="s">
        <v>427</v>
      </c>
      <c r="I121" s="47" t="s">
        <v>17</v>
      </c>
      <c r="J121" s="35" t="str">
        <f>'[1]Anexo da ARP'!N92</f>
        <v>449052.24</v>
      </c>
      <c r="K121" s="74">
        <v>1585</v>
      </c>
      <c r="L121" s="18"/>
      <c r="M121" s="40">
        <f t="shared" si="2"/>
        <v>0</v>
      </c>
      <c r="N121" s="25" t="str">
        <f t="shared" si="3"/>
        <v>OK</v>
      </c>
      <c r="O121" s="92"/>
      <c r="P121" s="92"/>
      <c r="Q121" s="92"/>
      <c r="R121" s="92"/>
      <c r="S121" s="43"/>
      <c r="T121" s="43"/>
      <c r="U121" s="43"/>
      <c r="V121" s="43"/>
      <c r="W121" s="43"/>
      <c r="X121" s="43"/>
      <c r="Y121" s="43"/>
      <c r="Z121" s="43"/>
      <c r="AA121" s="43"/>
      <c r="AB121" s="43"/>
      <c r="AC121" s="43"/>
      <c r="AD121" s="43"/>
      <c r="AE121" s="43"/>
      <c r="AF121" s="43"/>
    </row>
    <row r="122" spans="1:32" ht="30.25" customHeight="1">
      <c r="A122" s="243"/>
      <c r="B122" s="226"/>
      <c r="C122" s="53">
        <v>119</v>
      </c>
      <c r="D122" s="35" t="s">
        <v>135</v>
      </c>
      <c r="E122" s="47" t="s">
        <v>222</v>
      </c>
      <c r="F122" s="155" t="s">
        <v>510</v>
      </c>
      <c r="G122" s="150"/>
      <c r="H122" s="151" t="s">
        <v>427</v>
      </c>
      <c r="I122" s="47" t="s">
        <v>17</v>
      </c>
      <c r="J122" s="35" t="str">
        <f>'[1]Anexo da ARP'!N93</f>
        <v>449052.24</v>
      </c>
      <c r="K122" s="74">
        <v>1040</v>
      </c>
      <c r="L122" s="18"/>
      <c r="M122" s="40">
        <f t="shared" si="2"/>
        <v>0</v>
      </c>
      <c r="N122" s="25" t="str">
        <f t="shared" si="3"/>
        <v>OK</v>
      </c>
      <c r="O122" s="92"/>
      <c r="P122" s="92"/>
      <c r="Q122" s="92"/>
      <c r="R122" s="92"/>
      <c r="S122" s="43"/>
      <c r="T122" s="43"/>
      <c r="U122" s="43"/>
      <c r="V122" s="43"/>
      <c r="W122" s="43"/>
      <c r="X122" s="43"/>
      <c r="Y122" s="43"/>
      <c r="Z122" s="43"/>
      <c r="AA122" s="43"/>
      <c r="AB122" s="43"/>
      <c r="AC122" s="43"/>
      <c r="AD122" s="43"/>
      <c r="AE122" s="43"/>
      <c r="AF122" s="43"/>
    </row>
    <row r="123" spans="1:32" ht="30.25" customHeight="1">
      <c r="A123" s="243"/>
      <c r="B123" s="227"/>
      <c r="C123" s="53">
        <v>120</v>
      </c>
      <c r="D123" s="35" t="s">
        <v>136</v>
      </c>
      <c r="E123" s="47" t="s">
        <v>223</v>
      </c>
      <c r="F123" s="155" t="s">
        <v>511</v>
      </c>
      <c r="G123" s="150"/>
      <c r="H123" s="156" t="s">
        <v>512</v>
      </c>
      <c r="I123" s="47" t="s">
        <v>17</v>
      </c>
      <c r="J123" s="47" t="str">
        <f>'[1]Anexo da ARP'!N94</f>
        <v>339030.28</v>
      </c>
      <c r="K123" s="74">
        <v>111</v>
      </c>
      <c r="L123" s="18"/>
      <c r="M123" s="40">
        <f t="shared" si="2"/>
        <v>0</v>
      </c>
      <c r="N123" s="25" t="str">
        <f t="shared" si="3"/>
        <v>OK</v>
      </c>
      <c r="O123" s="92"/>
      <c r="P123" s="92"/>
      <c r="Q123" s="92"/>
      <c r="R123" s="92"/>
      <c r="S123" s="43"/>
      <c r="T123" s="43"/>
      <c r="U123" s="43"/>
      <c r="V123" s="43"/>
      <c r="W123" s="43"/>
      <c r="X123" s="43"/>
      <c r="Y123" s="43"/>
      <c r="Z123" s="43"/>
      <c r="AA123" s="43"/>
      <c r="AB123" s="43"/>
      <c r="AC123" s="43"/>
      <c r="AD123" s="43"/>
      <c r="AE123" s="43"/>
      <c r="AF123" s="43"/>
    </row>
    <row r="124" spans="1:32" ht="30.25" customHeight="1">
      <c r="A124" s="52">
        <v>41</v>
      </c>
      <c r="B124" s="60" t="s">
        <v>40</v>
      </c>
      <c r="C124" s="54">
        <v>121</v>
      </c>
      <c r="D124" s="66" t="s">
        <v>137</v>
      </c>
      <c r="E124" s="45" t="s">
        <v>224</v>
      </c>
      <c r="F124" s="148" t="s">
        <v>513</v>
      </c>
      <c r="G124" s="146"/>
      <c r="H124" s="144" t="s">
        <v>514</v>
      </c>
      <c r="I124" s="46" t="s">
        <v>17</v>
      </c>
      <c r="J124" s="108" t="str">
        <f>'[1]Anexo da ARP'!N95</f>
        <v>339030.99</v>
      </c>
      <c r="K124" s="75">
        <v>192.51</v>
      </c>
      <c r="L124" s="18"/>
      <c r="M124" s="40">
        <f t="shared" si="2"/>
        <v>0</v>
      </c>
      <c r="N124" s="25" t="str">
        <f t="shared" si="3"/>
        <v>OK</v>
      </c>
      <c r="O124" s="92"/>
      <c r="P124" s="92"/>
      <c r="Q124" s="92"/>
      <c r="R124" s="92"/>
      <c r="S124" s="43"/>
      <c r="T124" s="43"/>
      <c r="U124" s="43"/>
      <c r="V124" s="43"/>
      <c r="W124" s="43"/>
      <c r="X124" s="43"/>
      <c r="Y124" s="43"/>
      <c r="Z124" s="43"/>
      <c r="AA124" s="43"/>
      <c r="AB124" s="43"/>
      <c r="AC124" s="43"/>
      <c r="AD124" s="43"/>
      <c r="AE124" s="43"/>
      <c r="AF124" s="43"/>
    </row>
    <row r="125" spans="1:32" ht="30.25" customHeight="1">
      <c r="A125" s="53">
        <v>42</v>
      </c>
      <c r="B125" s="58" t="s">
        <v>41</v>
      </c>
      <c r="C125" s="53">
        <v>122</v>
      </c>
      <c r="D125" s="67" t="s">
        <v>138</v>
      </c>
      <c r="E125" s="44" t="s">
        <v>225</v>
      </c>
      <c r="F125" s="149" t="s">
        <v>515</v>
      </c>
      <c r="G125" s="150"/>
      <c r="H125" s="151" t="s">
        <v>516</v>
      </c>
      <c r="I125" s="47" t="s">
        <v>17</v>
      </c>
      <c r="J125" s="170" t="s">
        <v>531</v>
      </c>
      <c r="K125" s="76">
        <v>25.01</v>
      </c>
      <c r="L125" s="18"/>
      <c r="M125" s="40">
        <f t="shared" si="2"/>
        <v>0</v>
      </c>
      <c r="N125" s="25" t="str">
        <f t="shared" si="3"/>
        <v>OK</v>
      </c>
      <c r="O125" s="92"/>
      <c r="P125" s="92"/>
      <c r="Q125" s="92"/>
      <c r="R125" s="92"/>
      <c r="S125" s="43"/>
      <c r="T125" s="43"/>
      <c r="U125" s="43"/>
      <c r="V125" s="43"/>
      <c r="W125" s="43"/>
      <c r="X125" s="43"/>
      <c r="Y125" s="43"/>
      <c r="Z125" s="43"/>
      <c r="AA125" s="43"/>
      <c r="AB125" s="43"/>
      <c r="AC125" s="43"/>
      <c r="AD125" s="43"/>
      <c r="AE125" s="43"/>
      <c r="AF125" s="43"/>
    </row>
    <row r="126" spans="1:32" ht="30.25" hidden="1" customHeight="1">
      <c r="A126" s="51">
        <v>43</v>
      </c>
      <c r="B126" s="55" t="s">
        <v>37</v>
      </c>
      <c r="C126" s="51">
        <v>123</v>
      </c>
      <c r="D126" s="62" t="s">
        <v>139</v>
      </c>
      <c r="E126" s="62"/>
      <c r="F126" s="143" t="s">
        <v>517</v>
      </c>
      <c r="G126" s="144"/>
      <c r="H126" s="144"/>
      <c r="I126" s="18" t="s">
        <v>246</v>
      </c>
      <c r="J126" s="107"/>
      <c r="K126" s="73"/>
      <c r="L126" s="18"/>
      <c r="M126" s="40">
        <f t="shared" si="2"/>
        <v>0</v>
      </c>
      <c r="N126" s="25" t="str">
        <f t="shared" si="3"/>
        <v>OK</v>
      </c>
      <c r="O126" s="92"/>
      <c r="P126" s="92"/>
      <c r="Q126" s="92"/>
      <c r="R126" s="92"/>
      <c r="S126" s="43"/>
      <c r="T126" s="43"/>
      <c r="U126" s="43"/>
      <c r="V126" s="43"/>
      <c r="W126" s="43"/>
      <c r="X126" s="43"/>
      <c r="Y126" s="43"/>
      <c r="Z126" s="43"/>
      <c r="AA126" s="43"/>
      <c r="AB126" s="43"/>
      <c r="AC126" s="43"/>
      <c r="AD126" s="43"/>
      <c r="AE126" s="43"/>
      <c r="AF126" s="43"/>
    </row>
    <row r="127" spans="1:32" ht="30.25" hidden="1" customHeight="1">
      <c r="A127" s="51">
        <v>44</v>
      </c>
      <c r="B127" s="55" t="s">
        <v>37</v>
      </c>
      <c r="C127" s="51">
        <v>124</v>
      </c>
      <c r="D127" s="62" t="s">
        <v>140</v>
      </c>
      <c r="E127" s="62"/>
      <c r="F127" s="143" t="s">
        <v>518</v>
      </c>
      <c r="G127" s="146"/>
      <c r="H127" s="144"/>
      <c r="I127" s="18"/>
      <c r="J127" s="107"/>
      <c r="K127" s="73"/>
      <c r="L127" s="18"/>
      <c r="M127" s="40">
        <f t="shared" si="2"/>
        <v>0</v>
      </c>
      <c r="N127" s="25" t="str">
        <f t="shared" si="3"/>
        <v>OK</v>
      </c>
      <c r="O127" s="92"/>
      <c r="P127" s="92"/>
      <c r="Q127" s="92"/>
      <c r="R127" s="92"/>
      <c r="S127" s="43"/>
      <c r="T127" s="43"/>
      <c r="U127" s="43"/>
      <c r="V127" s="43"/>
      <c r="W127" s="43"/>
      <c r="X127" s="43"/>
      <c r="Y127" s="43"/>
      <c r="Z127" s="43"/>
      <c r="AA127" s="43"/>
      <c r="AB127" s="43"/>
      <c r="AC127" s="43"/>
      <c r="AD127" s="43"/>
      <c r="AE127" s="43"/>
      <c r="AF127" s="43"/>
    </row>
    <row r="128" spans="1:32" ht="30.25" hidden="1" customHeight="1">
      <c r="A128" s="51">
        <v>45</v>
      </c>
      <c r="B128" s="55" t="s">
        <v>37</v>
      </c>
      <c r="C128" s="51">
        <v>125</v>
      </c>
      <c r="D128" s="62" t="s">
        <v>141</v>
      </c>
      <c r="E128" s="62"/>
      <c r="F128" s="143" t="s">
        <v>519</v>
      </c>
      <c r="G128" s="146"/>
      <c r="H128" s="144"/>
      <c r="I128" s="18"/>
      <c r="J128" s="107"/>
      <c r="K128" s="73"/>
      <c r="L128" s="18"/>
      <c r="M128" s="40">
        <f t="shared" si="2"/>
        <v>0</v>
      </c>
      <c r="N128" s="25" t="str">
        <f t="shared" si="3"/>
        <v>OK</v>
      </c>
      <c r="O128" s="92"/>
      <c r="P128" s="92"/>
      <c r="Q128" s="92"/>
      <c r="R128" s="92"/>
      <c r="S128" s="43"/>
      <c r="T128" s="43"/>
      <c r="U128" s="43"/>
      <c r="V128" s="43"/>
      <c r="W128" s="43"/>
      <c r="X128" s="43"/>
      <c r="Y128" s="43"/>
      <c r="Z128" s="43"/>
      <c r="AA128" s="43"/>
      <c r="AB128" s="43"/>
      <c r="AC128" s="43"/>
      <c r="AD128" s="43"/>
      <c r="AE128" s="43"/>
      <c r="AF128" s="43"/>
    </row>
    <row r="129" spans="1:32" ht="30.25" hidden="1" customHeight="1">
      <c r="A129" s="51">
        <v>46</v>
      </c>
      <c r="B129" s="55" t="s">
        <v>37</v>
      </c>
      <c r="C129" s="51">
        <v>126</v>
      </c>
      <c r="D129" s="62" t="s">
        <v>142</v>
      </c>
      <c r="E129" s="62"/>
      <c r="F129" s="143" t="s">
        <v>520</v>
      </c>
      <c r="G129" s="146"/>
      <c r="H129" s="144"/>
      <c r="I129" s="18"/>
      <c r="J129" s="107"/>
      <c r="K129" s="73"/>
      <c r="L129" s="18"/>
      <c r="M129" s="40">
        <f t="shared" si="2"/>
        <v>0</v>
      </c>
      <c r="N129" s="25" t="str">
        <f t="shared" si="3"/>
        <v>OK</v>
      </c>
      <c r="O129" s="92"/>
      <c r="P129" s="92"/>
      <c r="Q129" s="92"/>
      <c r="R129" s="92"/>
      <c r="S129" s="43"/>
      <c r="T129" s="43"/>
      <c r="U129" s="43"/>
      <c r="V129" s="43"/>
      <c r="W129" s="43"/>
      <c r="X129" s="43"/>
      <c r="Y129" s="43"/>
      <c r="Z129" s="43"/>
      <c r="AA129" s="43"/>
      <c r="AB129" s="43"/>
      <c r="AC129" s="43"/>
      <c r="AD129" s="43"/>
      <c r="AE129" s="43"/>
      <c r="AF129" s="43"/>
    </row>
    <row r="130" spans="1:32" ht="30.25" customHeight="1">
      <c r="A130" s="235">
        <v>47</v>
      </c>
      <c r="B130" s="223" t="s">
        <v>42</v>
      </c>
      <c r="C130" s="54">
        <v>127</v>
      </c>
      <c r="D130" s="61" t="s">
        <v>143</v>
      </c>
      <c r="E130" s="61" t="s">
        <v>226</v>
      </c>
      <c r="F130" s="143" t="s">
        <v>521</v>
      </c>
      <c r="G130" s="146"/>
      <c r="H130" s="144" t="s">
        <v>522</v>
      </c>
      <c r="I130" s="46"/>
      <c r="J130" s="168" t="s">
        <v>330</v>
      </c>
      <c r="K130" s="72">
        <v>3245.49</v>
      </c>
      <c r="L130" s="18"/>
      <c r="M130" s="40">
        <f t="shared" si="2"/>
        <v>0</v>
      </c>
      <c r="N130" s="25" t="str">
        <f t="shared" si="3"/>
        <v>OK</v>
      </c>
      <c r="O130" s="92"/>
      <c r="P130" s="92"/>
      <c r="Q130" s="92"/>
      <c r="R130" s="92"/>
      <c r="S130" s="43"/>
      <c r="T130" s="43"/>
      <c r="U130" s="43"/>
      <c r="V130" s="43"/>
      <c r="W130" s="43"/>
      <c r="X130" s="43"/>
      <c r="Y130" s="43"/>
      <c r="Z130" s="43"/>
      <c r="AA130" s="43"/>
      <c r="AB130" s="43"/>
      <c r="AC130" s="43"/>
      <c r="AD130" s="43"/>
      <c r="AE130" s="43"/>
      <c r="AF130" s="43"/>
    </row>
    <row r="131" spans="1:32" ht="30.25" customHeight="1">
      <c r="A131" s="235"/>
      <c r="B131" s="224"/>
      <c r="C131" s="54">
        <v>128</v>
      </c>
      <c r="D131" s="61" t="s">
        <v>144</v>
      </c>
      <c r="E131" s="61" t="s">
        <v>227</v>
      </c>
      <c r="F131" s="143" t="s">
        <v>523</v>
      </c>
      <c r="G131" s="146" t="s">
        <v>524</v>
      </c>
      <c r="H131" s="144" t="s">
        <v>525</v>
      </c>
      <c r="I131" s="46" t="s">
        <v>247</v>
      </c>
      <c r="J131" s="168" t="s">
        <v>330</v>
      </c>
      <c r="K131" s="72">
        <v>1054.19</v>
      </c>
      <c r="L131" s="18"/>
      <c r="M131" s="40">
        <f t="shared" si="2"/>
        <v>0</v>
      </c>
      <c r="N131" s="25" t="str">
        <f t="shared" si="3"/>
        <v>OK</v>
      </c>
      <c r="O131" s="92"/>
      <c r="P131" s="92"/>
      <c r="Q131" s="92"/>
      <c r="R131" s="92"/>
      <c r="S131" s="43"/>
      <c r="T131" s="43"/>
      <c r="U131" s="43"/>
      <c r="V131" s="43"/>
      <c r="W131" s="43"/>
      <c r="X131" s="43"/>
      <c r="Y131" s="43"/>
      <c r="Z131" s="43"/>
      <c r="AA131" s="43"/>
      <c r="AB131" s="43"/>
      <c r="AC131" s="43"/>
      <c r="AD131" s="43"/>
      <c r="AE131" s="43"/>
      <c r="AF131" s="43"/>
    </row>
    <row r="132" spans="1:32" ht="30.25" hidden="1" customHeight="1">
      <c r="A132" s="51">
        <v>48</v>
      </c>
      <c r="B132" s="55" t="s">
        <v>37</v>
      </c>
      <c r="C132" s="51">
        <v>129</v>
      </c>
      <c r="D132" s="62" t="s">
        <v>145</v>
      </c>
      <c r="E132" s="62"/>
      <c r="F132" s="62"/>
      <c r="G132" s="62"/>
      <c r="H132" s="62"/>
      <c r="I132" s="18" t="s">
        <v>21</v>
      </c>
      <c r="J132" s="18"/>
      <c r="K132" s="73"/>
      <c r="L132" s="18"/>
      <c r="M132" s="40">
        <f>L132-(SUM(O132:AF132))</f>
        <v>0</v>
      </c>
      <c r="N132" s="25" t="str">
        <f t="shared" si="3"/>
        <v>OK</v>
      </c>
      <c r="O132" s="92"/>
      <c r="P132" s="92"/>
      <c r="Q132" s="92"/>
      <c r="R132" s="92"/>
      <c r="S132" s="43"/>
      <c r="T132" s="43"/>
      <c r="U132" s="43"/>
      <c r="V132" s="43"/>
      <c r="W132" s="43"/>
      <c r="X132" s="43"/>
      <c r="Y132" s="43"/>
      <c r="Z132" s="43"/>
      <c r="AA132" s="43"/>
      <c r="AB132" s="43"/>
      <c r="AC132" s="43"/>
      <c r="AD132" s="43"/>
      <c r="AE132" s="43"/>
      <c r="AF132" s="43"/>
    </row>
    <row r="133" spans="1:32" ht="30.25" customHeight="1">
      <c r="O133" s="94">
        <f>SUMPRODUCT($K$4:$K$132,O4:O132)</f>
        <v>17</v>
      </c>
      <c r="P133" s="94">
        <f t="shared" ref="P133:AF133" si="4">SUMPRODUCT($K$4:$K$132,P4:P132)</f>
        <v>159.4</v>
      </c>
      <c r="Q133" s="94">
        <f t="shared" si="4"/>
        <v>1750</v>
      </c>
      <c r="R133" s="94">
        <f t="shared" si="4"/>
        <v>160.69</v>
      </c>
      <c r="S133" s="94">
        <f t="shared" si="4"/>
        <v>0</v>
      </c>
      <c r="T133" s="94">
        <f t="shared" si="4"/>
        <v>0</v>
      </c>
      <c r="U133" s="94">
        <f t="shared" si="4"/>
        <v>0</v>
      </c>
      <c r="V133" s="94">
        <f t="shared" si="4"/>
        <v>0</v>
      </c>
      <c r="W133" s="94">
        <f t="shared" si="4"/>
        <v>0</v>
      </c>
      <c r="X133" s="94">
        <f t="shared" si="4"/>
        <v>0</v>
      </c>
      <c r="Y133" s="94">
        <f t="shared" si="4"/>
        <v>0</v>
      </c>
      <c r="Z133" s="94">
        <f t="shared" si="4"/>
        <v>0</v>
      </c>
      <c r="AA133" s="94">
        <f t="shared" si="4"/>
        <v>0</v>
      </c>
      <c r="AB133" s="94">
        <f t="shared" si="4"/>
        <v>0</v>
      </c>
      <c r="AC133" s="94">
        <f t="shared" si="4"/>
        <v>0</v>
      </c>
      <c r="AD133" s="94">
        <f t="shared" si="4"/>
        <v>0</v>
      </c>
      <c r="AE133" s="94">
        <f t="shared" si="4"/>
        <v>0</v>
      </c>
      <c r="AF133" s="94">
        <f t="shared" si="4"/>
        <v>0</v>
      </c>
    </row>
  </sheetData>
  <mergeCells count="82">
    <mergeCell ref="AC1:AC2"/>
    <mergeCell ref="AF1:AF2"/>
    <mergeCell ref="AD1:AD2"/>
    <mergeCell ref="AE1:AE2"/>
    <mergeCell ref="AB1:AB2"/>
    <mergeCell ref="A1:C1"/>
    <mergeCell ref="Z1:Z2"/>
    <mergeCell ref="AA1:AA2"/>
    <mergeCell ref="W1:W2"/>
    <mergeCell ref="X1:X2"/>
    <mergeCell ref="Y1:Y2"/>
    <mergeCell ref="S1:S2"/>
    <mergeCell ref="T1:T2"/>
    <mergeCell ref="U1:U2"/>
    <mergeCell ref="V1:V2"/>
    <mergeCell ref="D1:K1"/>
    <mergeCell ref="L1:N1"/>
    <mergeCell ref="A2:N2"/>
    <mergeCell ref="R1:R2"/>
    <mergeCell ref="O1:O2"/>
    <mergeCell ref="P1:P2"/>
    <mergeCell ref="A4:A6"/>
    <mergeCell ref="B4:B6"/>
    <mergeCell ref="A9:A10"/>
    <mergeCell ref="B9:B10"/>
    <mergeCell ref="A11:A17"/>
    <mergeCell ref="B11:B17"/>
    <mergeCell ref="A19:A21"/>
    <mergeCell ref="B19:B21"/>
    <mergeCell ref="A22:A24"/>
    <mergeCell ref="B22:B24"/>
    <mergeCell ref="A25:A32"/>
    <mergeCell ref="B25:B32"/>
    <mergeCell ref="A34:A44"/>
    <mergeCell ref="B34:B44"/>
    <mergeCell ref="A45:A48"/>
    <mergeCell ref="B45:B48"/>
    <mergeCell ref="A49:A52"/>
    <mergeCell ref="B49:B52"/>
    <mergeCell ref="A53:A54"/>
    <mergeCell ref="B53:B54"/>
    <mergeCell ref="A55:A58"/>
    <mergeCell ref="B55:B58"/>
    <mergeCell ref="A59:A61"/>
    <mergeCell ref="B59:B61"/>
    <mergeCell ref="A62:A64"/>
    <mergeCell ref="B62:B64"/>
    <mergeCell ref="A66:A70"/>
    <mergeCell ref="B66:B70"/>
    <mergeCell ref="A71:A74"/>
    <mergeCell ref="B71:B74"/>
    <mergeCell ref="A76:A79"/>
    <mergeCell ref="B76:B79"/>
    <mergeCell ref="A83:A84"/>
    <mergeCell ref="B83:B84"/>
    <mergeCell ref="A85:A86"/>
    <mergeCell ref="B85:B86"/>
    <mergeCell ref="B89:B90"/>
    <mergeCell ref="A110:A111"/>
    <mergeCell ref="B110:B111"/>
    <mergeCell ref="A91:A94"/>
    <mergeCell ref="B91:B94"/>
    <mergeCell ref="A97:A101"/>
    <mergeCell ref="B97:B101"/>
    <mergeCell ref="A102:A105"/>
    <mergeCell ref="B102:B105"/>
    <mergeCell ref="Q1:Q2"/>
    <mergeCell ref="A130:A131"/>
    <mergeCell ref="B130:B131"/>
    <mergeCell ref="A112:A116"/>
    <mergeCell ref="B112:B116"/>
    <mergeCell ref="A117:A120"/>
    <mergeCell ref="B117:B120"/>
    <mergeCell ref="A121:A123"/>
    <mergeCell ref="B121:B123"/>
    <mergeCell ref="A106:A107"/>
    <mergeCell ref="B106:B107"/>
    <mergeCell ref="A108:A109"/>
    <mergeCell ref="B108:B109"/>
    <mergeCell ref="A87:A88"/>
    <mergeCell ref="B87:B88"/>
    <mergeCell ref="A89:A90"/>
  </mergeCells>
  <conditionalFormatting sqref="V4:X4">
    <cfRule type="cellIs" dxfId="206" priority="4" stopIfTrue="1" operator="greaterThan">
      <formula>0</formula>
    </cfRule>
    <cfRule type="cellIs" dxfId="205" priority="5" stopIfTrue="1" operator="greaterThan">
      <formula>0</formula>
    </cfRule>
    <cfRule type="cellIs" dxfId="204" priority="6" stopIfTrue="1" operator="greaterThan">
      <formula>0</formula>
    </cfRule>
  </conditionalFormatting>
  <conditionalFormatting sqref="O4">
    <cfRule type="cellIs" dxfId="203" priority="1" stopIfTrue="1" operator="greaterThan">
      <formula>0</formula>
    </cfRule>
    <cfRule type="cellIs" dxfId="202" priority="2" stopIfTrue="1" operator="greaterThan">
      <formula>0</formula>
    </cfRule>
    <cfRule type="cellIs" dxfId="201" priority="3" stopIfTrue="1" operator="greaterThan">
      <formula>0</formula>
    </cfRule>
  </conditionalFormatting>
  <conditionalFormatting sqref="Y4:AF132 V5:X132 P4:U132 O5:O132">
    <cfRule type="cellIs" dxfId="200" priority="7" stopIfTrue="1" operator="greaterThan">
      <formula>0</formula>
    </cfRule>
    <cfRule type="cellIs" dxfId="199" priority="8" stopIfTrue="1" operator="greaterThan">
      <formula>0</formula>
    </cfRule>
    <cfRule type="cellIs" dxfId="198" priority="9" stopIfTrue="1" operator="greaterThan">
      <formula>0</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F133"/>
  <sheetViews>
    <sheetView topLeftCell="A108" zoomScale="80" zoomScaleNormal="80" workbookViewId="0">
      <selection activeCell="O133" sqref="O133"/>
    </sheetView>
  </sheetViews>
  <sheetFormatPr defaultColWidth="9.7265625" defaultRowHeight="14.5"/>
  <cols>
    <col min="1" max="1" width="7.1796875" style="31" customWidth="1"/>
    <col min="2" max="2" width="33.26953125" style="31" customWidth="1"/>
    <col min="3" max="3" width="6.7265625" style="26" bestFit="1" customWidth="1"/>
    <col min="4" max="4" width="36" style="31" customWidth="1"/>
    <col min="5" max="8" width="20.26953125" style="31" customWidth="1"/>
    <col min="9" max="10" width="13.7265625" style="31" customWidth="1"/>
    <col min="11" max="11" width="13.453125" style="33" bestFit="1" customWidth="1"/>
    <col min="12" max="12" width="12.7265625" style="4" customWidth="1"/>
    <col min="13" max="13" width="13.26953125" style="27" customWidth="1"/>
    <col min="14" max="14" width="12.54296875" style="5" customWidth="1"/>
    <col min="15" max="15" width="20.26953125" style="6" customWidth="1"/>
    <col min="16" max="16" width="21.54296875" style="6" bestFit="1" customWidth="1"/>
    <col min="17" max="17" width="14.81640625" style="6" customWidth="1"/>
    <col min="18" max="18" width="14.1796875" style="6" customWidth="1"/>
    <col min="19" max="19" width="15.26953125" style="6" customWidth="1"/>
    <col min="20" max="20" width="15.453125" style="6" customWidth="1"/>
    <col min="21" max="21" width="10.453125" style="6" customWidth="1"/>
    <col min="22" max="22" width="14" style="6" customWidth="1"/>
    <col min="23" max="23" width="13.54296875" style="6" customWidth="1"/>
    <col min="24" max="24" width="14.54296875" style="6" customWidth="1"/>
    <col min="25" max="25" width="14" style="6" customWidth="1"/>
    <col min="26" max="26" width="14.26953125" style="6" customWidth="1"/>
    <col min="27" max="32" width="12.7265625" style="2" customWidth="1"/>
    <col min="33" max="16384" width="9.7265625" style="2"/>
  </cols>
  <sheetData>
    <row r="1" spans="1:32" ht="31.75" customHeight="1">
      <c r="A1" s="248" t="s">
        <v>22</v>
      </c>
      <c r="B1" s="248"/>
      <c r="C1" s="248"/>
      <c r="D1" s="248" t="s">
        <v>23</v>
      </c>
      <c r="E1" s="248"/>
      <c r="F1" s="248"/>
      <c r="G1" s="248"/>
      <c r="H1" s="248"/>
      <c r="I1" s="248"/>
      <c r="J1" s="248"/>
      <c r="K1" s="248"/>
      <c r="L1" s="248" t="s">
        <v>24</v>
      </c>
      <c r="M1" s="248"/>
      <c r="N1" s="248"/>
      <c r="O1" s="247" t="s">
        <v>276</v>
      </c>
      <c r="P1" s="222" t="s">
        <v>277</v>
      </c>
      <c r="Q1" s="247" t="s">
        <v>20</v>
      </c>
      <c r="R1" s="247" t="s">
        <v>20</v>
      </c>
      <c r="S1" s="247" t="s">
        <v>20</v>
      </c>
      <c r="T1" s="247" t="s">
        <v>20</v>
      </c>
      <c r="U1" s="247" t="s">
        <v>20</v>
      </c>
      <c r="V1" s="247" t="s">
        <v>20</v>
      </c>
      <c r="W1" s="247" t="s">
        <v>20</v>
      </c>
      <c r="X1" s="247" t="s">
        <v>20</v>
      </c>
      <c r="Y1" s="247" t="s">
        <v>20</v>
      </c>
      <c r="Z1" s="247" t="s">
        <v>20</v>
      </c>
      <c r="AA1" s="247" t="s">
        <v>20</v>
      </c>
      <c r="AB1" s="247" t="s">
        <v>20</v>
      </c>
      <c r="AC1" s="247" t="s">
        <v>20</v>
      </c>
      <c r="AD1" s="247" t="s">
        <v>20</v>
      </c>
      <c r="AE1" s="247" t="s">
        <v>20</v>
      </c>
      <c r="AF1" s="247" t="s">
        <v>20</v>
      </c>
    </row>
    <row r="2" spans="1:32" ht="24" customHeight="1">
      <c r="A2" s="248" t="s">
        <v>526</v>
      </c>
      <c r="B2" s="248"/>
      <c r="C2" s="248"/>
      <c r="D2" s="248"/>
      <c r="E2" s="248"/>
      <c r="F2" s="248"/>
      <c r="G2" s="248"/>
      <c r="H2" s="248"/>
      <c r="I2" s="248"/>
      <c r="J2" s="248"/>
      <c r="K2" s="248"/>
      <c r="L2" s="248"/>
      <c r="M2" s="248"/>
      <c r="N2" s="248"/>
      <c r="O2" s="247"/>
      <c r="P2" s="222"/>
      <c r="Q2" s="247"/>
      <c r="R2" s="247"/>
      <c r="S2" s="247"/>
      <c r="T2" s="247"/>
      <c r="U2" s="247"/>
      <c r="V2" s="247"/>
      <c r="W2" s="247"/>
      <c r="X2" s="247"/>
      <c r="Y2" s="247"/>
      <c r="Z2" s="247"/>
      <c r="AA2" s="247"/>
      <c r="AB2" s="247"/>
      <c r="AC2" s="247"/>
      <c r="AD2" s="247"/>
      <c r="AE2" s="247"/>
      <c r="AF2" s="247"/>
    </row>
    <row r="3" spans="1:32" s="3" customFormat="1" ht="47.25" customHeight="1">
      <c r="A3" s="36" t="s">
        <v>25</v>
      </c>
      <c r="B3" s="39" t="s">
        <v>18</v>
      </c>
      <c r="C3" s="36" t="s">
        <v>4</v>
      </c>
      <c r="D3" s="39" t="s">
        <v>146</v>
      </c>
      <c r="E3" s="37" t="s">
        <v>19</v>
      </c>
      <c r="F3" s="37" t="s">
        <v>335</v>
      </c>
      <c r="G3" s="37" t="s">
        <v>336</v>
      </c>
      <c r="H3" s="37" t="s">
        <v>337</v>
      </c>
      <c r="I3" s="37" t="s">
        <v>5</v>
      </c>
      <c r="J3" s="37" t="s">
        <v>328</v>
      </c>
      <c r="K3" s="32" t="s">
        <v>2</v>
      </c>
      <c r="L3" s="21" t="s">
        <v>7</v>
      </c>
      <c r="M3" s="22" t="s">
        <v>0</v>
      </c>
      <c r="N3" s="19" t="s">
        <v>3</v>
      </c>
      <c r="O3" s="81">
        <v>45183</v>
      </c>
      <c r="P3" s="83">
        <v>45183</v>
      </c>
      <c r="Q3" s="42" t="s">
        <v>1</v>
      </c>
      <c r="R3" s="42" t="s">
        <v>1</v>
      </c>
      <c r="S3" s="42" t="s">
        <v>1</v>
      </c>
      <c r="T3" s="42" t="s">
        <v>1</v>
      </c>
      <c r="U3" s="42" t="s">
        <v>1</v>
      </c>
      <c r="V3" s="42" t="s">
        <v>1</v>
      </c>
      <c r="W3" s="42" t="s">
        <v>1</v>
      </c>
      <c r="X3" s="42" t="s">
        <v>1</v>
      </c>
      <c r="Y3" s="42" t="s">
        <v>1</v>
      </c>
      <c r="Z3" s="42" t="s">
        <v>1</v>
      </c>
      <c r="AA3" s="42" t="s">
        <v>1</v>
      </c>
      <c r="AB3" s="42" t="s">
        <v>1</v>
      </c>
      <c r="AC3" s="42" t="s">
        <v>1</v>
      </c>
      <c r="AD3" s="42" t="s">
        <v>1</v>
      </c>
      <c r="AE3" s="42" t="s">
        <v>1</v>
      </c>
      <c r="AF3" s="42" t="s">
        <v>1</v>
      </c>
    </row>
    <row r="4" spans="1:32" ht="30.25" customHeight="1">
      <c r="A4" s="237">
        <v>1</v>
      </c>
      <c r="B4" s="223" t="s">
        <v>26</v>
      </c>
      <c r="C4" s="54">
        <v>1</v>
      </c>
      <c r="D4" s="61" t="s">
        <v>43</v>
      </c>
      <c r="E4" s="46" t="s">
        <v>147</v>
      </c>
      <c r="F4" s="143" t="s">
        <v>338</v>
      </c>
      <c r="G4" s="144"/>
      <c r="H4" s="144" t="s">
        <v>339</v>
      </c>
      <c r="I4" s="46" t="s">
        <v>17</v>
      </c>
      <c r="J4" s="136" t="s">
        <v>330</v>
      </c>
      <c r="K4" s="72">
        <v>62.41</v>
      </c>
      <c r="L4" s="18"/>
      <c r="M4" s="40">
        <f>L4-(SUM(O4:AF4))</f>
        <v>0</v>
      </c>
      <c r="N4" s="25" t="str">
        <f>IF(M4&lt;0,"ATENÇÃO","OK")</f>
        <v>OK</v>
      </c>
      <c r="O4" s="80"/>
      <c r="P4" s="80"/>
      <c r="Q4" s="43"/>
      <c r="R4" s="43"/>
      <c r="S4" s="43"/>
      <c r="T4" s="43"/>
      <c r="U4" s="43"/>
      <c r="V4" s="43"/>
      <c r="W4" s="43"/>
      <c r="X4" s="43"/>
      <c r="Y4" s="43"/>
      <c r="Z4" s="43"/>
      <c r="AA4" s="43"/>
      <c r="AB4" s="43"/>
      <c r="AC4" s="43"/>
      <c r="AD4" s="43"/>
      <c r="AE4" s="43"/>
      <c r="AF4" s="43"/>
    </row>
    <row r="5" spans="1:32" ht="30.25" customHeight="1">
      <c r="A5" s="237"/>
      <c r="B5" s="228"/>
      <c r="C5" s="54">
        <v>2</v>
      </c>
      <c r="D5" s="61" t="s">
        <v>44</v>
      </c>
      <c r="E5" s="46" t="s">
        <v>148</v>
      </c>
      <c r="F5" s="143" t="s">
        <v>340</v>
      </c>
      <c r="G5" s="144" t="s">
        <v>341</v>
      </c>
      <c r="H5" s="144" t="s">
        <v>339</v>
      </c>
      <c r="I5" s="46" t="s">
        <v>17</v>
      </c>
      <c r="J5" s="136" t="s">
        <v>330</v>
      </c>
      <c r="K5" s="72">
        <v>58.41</v>
      </c>
      <c r="L5" s="18"/>
      <c r="M5" s="40">
        <f t="shared" ref="M5:M68" si="0">L5-(SUM(O5:AF5))</f>
        <v>0</v>
      </c>
      <c r="N5" s="25" t="str">
        <f t="shared" ref="N5:N68" si="1">IF(M5&lt;0,"ATENÇÃO","OK")</f>
        <v>OK</v>
      </c>
      <c r="O5" s="80"/>
      <c r="P5" s="80"/>
      <c r="Q5" s="43"/>
      <c r="R5" s="43"/>
      <c r="S5" s="43"/>
      <c r="T5" s="43"/>
      <c r="U5" s="43"/>
      <c r="V5" s="43"/>
      <c r="W5" s="43"/>
      <c r="X5" s="43"/>
      <c r="Y5" s="43"/>
      <c r="Z5" s="43"/>
      <c r="AA5" s="43"/>
      <c r="AB5" s="43"/>
      <c r="AC5" s="43"/>
      <c r="AD5" s="43"/>
      <c r="AE5" s="43"/>
      <c r="AF5" s="43"/>
    </row>
    <row r="6" spans="1:32" ht="30.25" customHeight="1">
      <c r="A6" s="237"/>
      <c r="B6" s="224"/>
      <c r="C6" s="54">
        <v>3</v>
      </c>
      <c r="D6" s="61" t="s">
        <v>45</v>
      </c>
      <c r="E6" s="68" t="s">
        <v>149</v>
      </c>
      <c r="F6" s="143" t="s">
        <v>342</v>
      </c>
      <c r="G6" s="144"/>
      <c r="H6" s="144" t="s">
        <v>339</v>
      </c>
      <c r="I6" s="46" t="s">
        <v>17</v>
      </c>
      <c r="J6" s="136" t="s">
        <v>330</v>
      </c>
      <c r="K6" s="72">
        <v>181.86</v>
      </c>
      <c r="L6" s="18"/>
      <c r="M6" s="40">
        <f t="shared" si="0"/>
        <v>0</v>
      </c>
      <c r="N6" s="25" t="str">
        <f t="shared" si="1"/>
        <v>OK</v>
      </c>
      <c r="O6" s="80"/>
      <c r="P6" s="80"/>
      <c r="Q6" s="43"/>
      <c r="R6" s="43"/>
      <c r="S6" s="43"/>
      <c r="T6" s="43"/>
      <c r="U6" s="43"/>
      <c r="V6" s="43"/>
      <c r="W6" s="43"/>
      <c r="X6" s="43"/>
      <c r="Y6" s="43"/>
      <c r="Z6" s="43"/>
      <c r="AA6" s="43"/>
      <c r="AB6" s="43"/>
      <c r="AC6" s="43"/>
      <c r="AD6" s="43"/>
      <c r="AE6" s="43"/>
      <c r="AF6" s="43"/>
    </row>
    <row r="7" spans="1:32" ht="30.25" hidden="1" customHeight="1">
      <c r="A7" s="48">
        <v>2</v>
      </c>
      <c r="B7" s="55" t="s">
        <v>27</v>
      </c>
      <c r="C7" s="51">
        <v>4</v>
      </c>
      <c r="D7" s="62" t="s">
        <v>46</v>
      </c>
      <c r="E7" s="18"/>
      <c r="F7" s="145" t="s">
        <v>343</v>
      </c>
      <c r="G7" s="146"/>
      <c r="H7" s="144" t="s">
        <v>344</v>
      </c>
      <c r="I7" s="18" t="s">
        <v>17</v>
      </c>
      <c r="J7" s="136" t="s">
        <v>330</v>
      </c>
      <c r="K7" s="73"/>
      <c r="L7" s="18"/>
      <c r="M7" s="40">
        <f t="shared" si="0"/>
        <v>0</v>
      </c>
      <c r="N7" s="25" t="str">
        <f t="shared" si="1"/>
        <v>OK</v>
      </c>
      <c r="O7" s="80"/>
      <c r="P7" s="80"/>
      <c r="Q7" s="43"/>
      <c r="R7" s="43"/>
      <c r="S7" s="43"/>
      <c r="T7" s="43"/>
      <c r="U7" s="43"/>
      <c r="V7" s="43"/>
      <c r="W7" s="43"/>
      <c r="X7" s="43"/>
      <c r="Y7" s="43"/>
      <c r="Z7" s="43"/>
      <c r="AA7" s="43"/>
      <c r="AB7" s="43"/>
      <c r="AC7" s="43"/>
      <c r="AD7" s="43"/>
      <c r="AE7" s="43"/>
      <c r="AF7" s="43"/>
    </row>
    <row r="8" spans="1:32" ht="30.25" customHeight="1">
      <c r="A8" s="49">
        <v>3</v>
      </c>
      <c r="B8" s="56" t="s">
        <v>28</v>
      </c>
      <c r="C8" s="54">
        <v>5</v>
      </c>
      <c r="D8" s="61" t="s">
        <v>47</v>
      </c>
      <c r="E8" s="46" t="s">
        <v>150</v>
      </c>
      <c r="F8" s="145" t="s">
        <v>345</v>
      </c>
      <c r="G8" s="146"/>
      <c r="H8" s="144" t="s">
        <v>344</v>
      </c>
      <c r="I8" s="46" t="s">
        <v>17</v>
      </c>
      <c r="J8" s="136" t="s">
        <v>330</v>
      </c>
      <c r="K8" s="72">
        <v>30.46</v>
      </c>
      <c r="L8" s="18"/>
      <c r="M8" s="40">
        <f t="shared" si="0"/>
        <v>0</v>
      </c>
      <c r="N8" s="25" t="str">
        <f t="shared" si="1"/>
        <v>OK</v>
      </c>
      <c r="O8" s="80"/>
      <c r="P8" s="80"/>
      <c r="Q8" s="43"/>
      <c r="R8" s="43"/>
      <c r="S8" s="43"/>
      <c r="T8" s="43"/>
      <c r="U8" s="43"/>
      <c r="V8" s="43"/>
      <c r="W8" s="43"/>
      <c r="X8" s="43"/>
      <c r="Y8" s="43"/>
      <c r="Z8" s="43"/>
      <c r="AA8" s="43"/>
      <c r="AB8" s="43"/>
      <c r="AC8" s="43"/>
      <c r="AD8" s="43"/>
      <c r="AE8" s="43"/>
      <c r="AF8" s="43"/>
    </row>
    <row r="9" spans="1:32" ht="30.25" hidden="1" customHeight="1">
      <c r="A9" s="238">
        <v>4</v>
      </c>
      <c r="B9" s="229" t="s">
        <v>27</v>
      </c>
      <c r="C9" s="51">
        <v>6</v>
      </c>
      <c r="D9" s="62" t="s">
        <v>48</v>
      </c>
      <c r="E9" s="18" t="s">
        <v>151</v>
      </c>
      <c r="F9" s="143" t="s">
        <v>346</v>
      </c>
      <c r="G9" s="144" t="s">
        <v>347</v>
      </c>
      <c r="H9" s="144" t="s">
        <v>344</v>
      </c>
      <c r="I9" s="18" t="s">
        <v>228</v>
      </c>
      <c r="J9" s="136" t="s">
        <v>330</v>
      </c>
      <c r="K9" s="73"/>
      <c r="L9" s="18"/>
      <c r="M9" s="40">
        <f t="shared" si="0"/>
        <v>0</v>
      </c>
      <c r="N9" s="25" t="str">
        <f t="shared" si="1"/>
        <v>OK</v>
      </c>
      <c r="O9" s="80"/>
      <c r="P9" s="80"/>
      <c r="Q9" s="43"/>
      <c r="R9" s="43"/>
      <c r="S9" s="43"/>
      <c r="T9" s="43"/>
      <c r="U9" s="43"/>
      <c r="V9" s="43"/>
      <c r="W9" s="43"/>
      <c r="X9" s="43"/>
      <c r="Y9" s="43"/>
      <c r="Z9" s="43"/>
      <c r="AA9" s="43"/>
      <c r="AB9" s="43"/>
      <c r="AC9" s="43"/>
      <c r="AD9" s="43"/>
      <c r="AE9" s="43"/>
      <c r="AF9" s="43"/>
    </row>
    <row r="10" spans="1:32" ht="30.25" hidden="1" customHeight="1">
      <c r="A10" s="238"/>
      <c r="B10" s="230"/>
      <c r="C10" s="51">
        <v>7</v>
      </c>
      <c r="D10" s="62" t="s">
        <v>48</v>
      </c>
      <c r="E10" s="18" t="s">
        <v>151</v>
      </c>
      <c r="F10" s="143" t="s">
        <v>348</v>
      </c>
      <c r="G10" s="144" t="s">
        <v>349</v>
      </c>
      <c r="H10" s="144" t="s">
        <v>344</v>
      </c>
      <c r="I10" s="18" t="s">
        <v>229</v>
      </c>
      <c r="J10" s="136" t="s">
        <v>330</v>
      </c>
      <c r="K10" s="73"/>
      <c r="L10" s="18"/>
      <c r="M10" s="40">
        <f t="shared" si="0"/>
        <v>0</v>
      </c>
      <c r="N10" s="25" t="str">
        <f t="shared" si="1"/>
        <v>OK</v>
      </c>
      <c r="O10" s="80"/>
      <c r="P10" s="80"/>
      <c r="Q10" s="43"/>
      <c r="R10" s="43"/>
      <c r="S10" s="43"/>
      <c r="T10" s="43"/>
      <c r="U10" s="43"/>
      <c r="V10" s="43"/>
      <c r="W10" s="43"/>
      <c r="X10" s="43"/>
      <c r="Y10" s="43"/>
      <c r="Z10" s="43"/>
      <c r="AA10" s="43"/>
      <c r="AB10" s="43"/>
      <c r="AC10" s="43"/>
      <c r="AD10" s="43"/>
      <c r="AE10" s="43"/>
      <c r="AF10" s="43"/>
    </row>
    <row r="11" spans="1:32" ht="30.25" customHeight="1">
      <c r="A11" s="237">
        <v>5</v>
      </c>
      <c r="B11" s="223" t="s">
        <v>29</v>
      </c>
      <c r="C11" s="54">
        <v>8</v>
      </c>
      <c r="D11" s="61" t="s">
        <v>49</v>
      </c>
      <c r="E11" s="46" t="s">
        <v>152</v>
      </c>
      <c r="F11" s="145" t="s">
        <v>350</v>
      </c>
      <c r="G11" s="146" t="s">
        <v>351</v>
      </c>
      <c r="H11" s="144" t="s">
        <v>344</v>
      </c>
      <c r="I11" s="46" t="s">
        <v>17</v>
      </c>
      <c r="J11" s="136" t="s">
        <v>330</v>
      </c>
      <c r="K11" s="72">
        <v>4</v>
      </c>
      <c r="L11" s="18"/>
      <c r="M11" s="40">
        <f t="shared" si="0"/>
        <v>0</v>
      </c>
      <c r="N11" s="25" t="str">
        <f t="shared" si="1"/>
        <v>OK</v>
      </c>
      <c r="O11" s="80"/>
      <c r="P11" s="80"/>
      <c r="Q11" s="43"/>
      <c r="R11" s="43"/>
      <c r="S11" s="43"/>
      <c r="T11" s="43"/>
      <c r="U11" s="43"/>
      <c r="V11" s="43"/>
      <c r="W11" s="43"/>
      <c r="X11" s="43"/>
      <c r="Y11" s="43"/>
      <c r="Z11" s="43"/>
      <c r="AA11" s="43"/>
      <c r="AB11" s="43"/>
      <c r="AC11" s="43"/>
      <c r="AD11" s="43"/>
      <c r="AE11" s="43"/>
      <c r="AF11" s="43"/>
    </row>
    <row r="12" spans="1:32" ht="30.25" customHeight="1">
      <c r="A12" s="237"/>
      <c r="B12" s="228"/>
      <c r="C12" s="54">
        <v>9</v>
      </c>
      <c r="D12" s="61" t="s">
        <v>49</v>
      </c>
      <c r="E12" s="46" t="s">
        <v>152</v>
      </c>
      <c r="F12" s="143" t="s">
        <v>352</v>
      </c>
      <c r="G12" s="146" t="s">
        <v>353</v>
      </c>
      <c r="H12" s="144" t="s">
        <v>344</v>
      </c>
      <c r="I12" s="46" t="s">
        <v>17</v>
      </c>
      <c r="J12" s="136" t="s">
        <v>330</v>
      </c>
      <c r="K12" s="72">
        <v>4</v>
      </c>
      <c r="L12" s="18"/>
      <c r="M12" s="40">
        <f t="shared" si="0"/>
        <v>0</v>
      </c>
      <c r="N12" s="25" t="str">
        <f t="shared" si="1"/>
        <v>OK</v>
      </c>
      <c r="O12" s="80"/>
      <c r="P12" s="80"/>
      <c r="Q12" s="43"/>
      <c r="R12" s="43"/>
      <c r="S12" s="43"/>
      <c r="T12" s="43"/>
      <c r="U12" s="43"/>
      <c r="V12" s="43"/>
      <c r="W12" s="43"/>
      <c r="X12" s="43"/>
      <c r="Y12" s="43"/>
      <c r="Z12" s="43"/>
      <c r="AA12" s="43"/>
      <c r="AB12" s="43"/>
      <c r="AC12" s="43"/>
      <c r="AD12" s="43"/>
      <c r="AE12" s="43"/>
      <c r="AF12" s="43"/>
    </row>
    <row r="13" spans="1:32" ht="30.25" customHeight="1">
      <c r="A13" s="237"/>
      <c r="B13" s="228"/>
      <c r="C13" s="54">
        <v>10</v>
      </c>
      <c r="D13" s="61" t="s">
        <v>49</v>
      </c>
      <c r="E13" s="46" t="s">
        <v>152</v>
      </c>
      <c r="F13" s="143" t="s">
        <v>354</v>
      </c>
      <c r="G13" s="146" t="s">
        <v>355</v>
      </c>
      <c r="H13" s="144" t="s">
        <v>344</v>
      </c>
      <c r="I13" s="46" t="s">
        <v>17</v>
      </c>
      <c r="J13" s="136" t="s">
        <v>330</v>
      </c>
      <c r="K13" s="72">
        <v>4</v>
      </c>
      <c r="L13" s="18"/>
      <c r="M13" s="40">
        <f t="shared" si="0"/>
        <v>0</v>
      </c>
      <c r="N13" s="25" t="str">
        <f t="shared" si="1"/>
        <v>OK</v>
      </c>
      <c r="O13" s="80"/>
      <c r="P13" s="80"/>
      <c r="Q13" s="43"/>
      <c r="R13" s="43"/>
      <c r="S13" s="43"/>
      <c r="T13" s="43"/>
      <c r="U13" s="43"/>
      <c r="V13" s="43"/>
      <c r="W13" s="43"/>
      <c r="X13" s="43"/>
      <c r="Y13" s="43"/>
      <c r="Z13" s="43"/>
      <c r="AA13" s="43"/>
      <c r="AB13" s="43"/>
      <c r="AC13" s="43"/>
      <c r="AD13" s="43"/>
      <c r="AE13" s="43"/>
      <c r="AF13" s="43"/>
    </row>
    <row r="14" spans="1:32" ht="30.25" customHeight="1">
      <c r="A14" s="237"/>
      <c r="B14" s="228"/>
      <c r="C14" s="54">
        <v>11</v>
      </c>
      <c r="D14" s="61" t="s">
        <v>49</v>
      </c>
      <c r="E14" s="46" t="s">
        <v>152</v>
      </c>
      <c r="F14" s="143" t="s">
        <v>354</v>
      </c>
      <c r="G14" s="146" t="s">
        <v>356</v>
      </c>
      <c r="H14" s="144" t="s">
        <v>344</v>
      </c>
      <c r="I14" s="46" t="s">
        <v>17</v>
      </c>
      <c r="J14" s="136" t="s">
        <v>330</v>
      </c>
      <c r="K14" s="72">
        <v>6</v>
      </c>
      <c r="L14" s="18"/>
      <c r="M14" s="40">
        <f t="shared" si="0"/>
        <v>0</v>
      </c>
      <c r="N14" s="25" t="str">
        <f t="shared" si="1"/>
        <v>OK</v>
      </c>
      <c r="O14" s="80"/>
      <c r="P14" s="80"/>
      <c r="Q14" s="43"/>
      <c r="R14" s="43"/>
      <c r="S14" s="43"/>
      <c r="T14" s="43"/>
      <c r="U14" s="43"/>
      <c r="V14" s="43"/>
      <c r="W14" s="43"/>
      <c r="X14" s="43"/>
      <c r="Y14" s="43"/>
      <c r="Z14" s="43"/>
      <c r="AA14" s="43"/>
      <c r="AB14" s="43"/>
      <c r="AC14" s="43"/>
      <c r="AD14" s="43"/>
      <c r="AE14" s="43"/>
      <c r="AF14" s="43"/>
    </row>
    <row r="15" spans="1:32" ht="30.25" customHeight="1">
      <c r="A15" s="237"/>
      <c r="B15" s="228"/>
      <c r="C15" s="54">
        <v>12</v>
      </c>
      <c r="D15" s="46" t="s">
        <v>50</v>
      </c>
      <c r="E15" s="46" t="s">
        <v>153</v>
      </c>
      <c r="F15" s="143" t="s">
        <v>357</v>
      </c>
      <c r="G15" s="146" t="s">
        <v>351</v>
      </c>
      <c r="H15" s="144" t="s">
        <v>344</v>
      </c>
      <c r="I15" s="46" t="s">
        <v>17</v>
      </c>
      <c r="J15" s="137" t="s">
        <v>330</v>
      </c>
      <c r="K15" s="72">
        <v>8</v>
      </c>
      <c r="L15" s="18"/>
      <c r="M15" s="40">
        <f t="shared" si="0"/>
        <v>0</v>
      </c>
      <c r="N15" s="25" t="str">
        <f t="shared" si="1"/>
        <v>OK</v>
      </c>
      <c r="O15" s="80"/>
      <c r="P15" s="80"/>
      <c r="Q15" s="43"/>
      <c r="R15" s="43"/>
      <c r="S15" s="43"/>
      <c r="T15" s="43"/>
      <c r="U15" s="43"/>
      <c r="V15" s="43"/>
      <c r="W15" s="43"/>
      <c r="X15" s="43"/>
      <c r="Y15" s="43"/>
      <c r="Z15" s="43"/>
      <c r="AA15" s="43"/>
      <c r="AB15" s="43"/>
      <c r="AC15" s="43"/>
      <c r="AD15" s="43"/>
      <c r="AE15" s="43"/>
      <c r="AF15" s="43"/>
    </row>
    <row r="16" spans="1:32" ht="30.25" customHeight="1">
      <c r="A16" s="237"/>
      <c r="B16" s="228"/>
      <c r="C16" s="54">
        <v>13</v>
      </c>
      <c r="D16" s="46" t="s">
        <v>50</v>
      </c>
      <c r="E16" s="46" t="s">
        <v>153</v>
      </c>
      <c r="F16" s="143" t="s">
        <v>357</v>
      </c>
      <c r="G16" s="146" t="s">
        <v>353</v>
      </c>
      <c r="H16" s="144" t="s">
        <v>344</v>
      </c>
      <c r="I16" s="46" t="s">
        <v>17</v>
      </c>
      <c r="J16" s="137" t="s">
        <v>330</v>
      </c>
      <c r="K16" s="72">
        <v>8</v>
      </c>
      <c r="L16" s="18"/>
      <c r="M16" s="40">
        <f t="shared" si="0"/>
        <v>0</v>
      </c>
      <c r="N16" s="25" t="str">
        <f t="shared" si="1"/>
        <v>OK</v>
      </c>
      <c r="O16" s="80"/>
      <c r="P16" s="80"/>
      <c r="Q16" s="43"/>
      <c r="R16" s="43"/>
      <c r="S16" s="43"/>
      <c r="T16" s="43"/>
      <c r="U16" s="43"/>
      <c r="V16" s="43"/>
      <c r="W16" s="43"/>
      <c r="X16" s="43"/>
      <c r="Y16" s="43"/>
      <c r="Z16" s="43"/>
      <c r="AA16" s="43"/>
      <c r="AB16" s="43"/>
      <c r="AC16" s="43"/>
      <c r="AD16" s="43"/>
      <c r="AE16" s="43"/>
      <c r="AF16" s="43"/>
    </row>
    <row r="17" spans="1:32" ht="30.25" customHeight="1">
      <c r="A17" s="237"/>
      <c r="B17" s="224"/>
      <c r="C17" s="54">
        <v>14</v>
      </c>
      <c r="D17" s="46" t="s">
        <v>51</v>
      </c>
      <c r="E17" s="46" t="s">
        <v>154</v>
      </c>
      <c r="F17" s="143" t="s">
        <v>358</v>
      </c>
      <c r="G17" s="144"/>
      <c r="H17" s="144" t="s">
        <v>344</v>
      </c>
      <c r="I17" s="46" t="s">
        <v>17</v>
      </c>
      <c r="J17" s="137" t="s">
        <v>330</v>
      </c>
      <c r="K17" s="72">
        <v>14</v>
      </c>
      <c r="L17" s="18"/>
      <c r="M17" s="40">
        <f t="shared" si="0"/>
        <v>0</v>
      </c>
      <c r="N17" s="25" t="str">
        <f t="shared" si="1"/>
        <v>OK</v>
      </c>
      <c r="O17" s="80"/>
      <c r="P17" s="80"/>
      <c r="Q17" s="43"/>
      <c r="R17" s="43"/>
      <c r="S17" s="43"/>
      <c r="T17" s="43"/>
      <c r="U17" s="43"/>
      <c r="V17" s="43"/>
      <c r="W17" s="43"/>
      <c r="X17" s="43"/>
      <c r="Y17" s="43"/>
      <c r="Z17" s="43"/>
      <c r="AA17" s="43"/>
      <c r="AB17" s="43"/>
      <c r="AC17" s="43"/>
      <c r="AD17" s="43"/>
      <c r="AE17" s="43"/>
      <c r="AF17" s="43"/>
    </row>
    <row r="18" spans="1:32" ht="30.25" hidden="1" customHeight="1">
      <c r="A18" s="48">
        <v>6</v>
      </c>
      <c r="B18" s="57" t="s">
        <v>27</v>
      </c>
      <c r="C18" s="51">
        <v>15</v>
      </c>
      <c r="D18" s="62" t="s">
        <v>52</v>
      </c>
      <c r="E18" s="69"/>
      <c r="F18" s="143" t="s">
        <v>359</v>
      </c>
      <c r="G18" s="144"/>
      <c r="H18" s="144" t="s">
        <v>360</v>
      </c>
      <c r="I18" s="18" t="s">
        <v>17</v>
      </c>
      <c r="J18" s="137"/>
      <c r="K18" s="73"/>
      <c r="L18" s="18"/>
      <c r="M18" s="40">
        <f t="shared" si="0"/>
        <v>0</v>
      </c>
      <c r="N18" s="25" t="str">
        <f t="shared" si="1"/>
        <v>OK</v>
      </c>
      <c r="O18" s="80"/>
      <c r="P18" s="80"/>
      <c r="Q18" s="43"/>
      <c r="R18" s="43"/>
      <c r="S18" s="43"/>
      <c r="T18" s="43"/>
      <c r="U18" s="43"/>
      <c r="V18" s="43"/>
      <c r="W18" s="43"/>
      <c r="X18" s="43"/>
      <c r="Y18" s="43"/>
      <c r="Z18" s="43"/>
      <c r="AA18" s="43"/>
      <c r="AB18" s="43"/>
      <c r="AC18" s="43"/>
      <c r="AD18" s="43"/>
      <c r="AE18" s="43"/>
      <c r="AF18" s="43"/>
    </row>
    <row r="19" spans="1:32" ht="30.25" customHeight="1">
      <c r="A19" s="237">
        <v>7</v>
      </c>
      <c r="B19" s="223" t="s">
        <v>26</v>
      </c>
      <c r="C19" s="54">
        <v>16</v>
      </c>
      <c r="D19" s="46" t="s">
        <v>53</v>
      </c>
      <c r="E19" s="46" t="s">
        <v>155</v>
      </c>
      <c r="F19" s="143" t="s">
        <v>361</v>
      </c>
      <c r="G19" s="144"/>
      <c r="H19" s="144" t="s">
        <v>344</v>
      </c>
      <c r="I19" s="46" t="s">
        <v>17</v>
      </c>
      <c r="J19" s="137" t="s">
        <v>330</v>
      </c>
      <c r="K19" s="72">
        <v>30.24</v>
      </c>
      <c r="L19" s="18"/>
      <c r="M19" s="40">
        <f t="shared" si="0"/>
        <v>0</v>
      </c>
      <c r="N19" s="25" t="str">
        <f t="shared" si="1"/>
        <v>OK</v>
      </c>
      <c r="O19" s="80"/>
      <c r="P19" s="80"/>
      <c r="Q19" s="43"/>
      <c r="R19" s="43"/>
      <c r="S19" s="43"/>
      <c r="T19" s="43"/>
      <c r="U19" s="43"/>
      <c r="V19" s="43"/>
      <c r="W19" s="43"/>
      <c r="X19" s="43"/>
      <c r="Y19" s="43"/>
      <c r="Z19" s="43"/>
      <c r="AA19" s="43"/>
      <c r="AB19" s="43"/>
      <c r="AC19" s="43"/>
      <c r="AD19" s="43"/>
      <c r="AE19" s="43"/>
      <c r="AF19" s="43"/>
    </row>
    <row r="20" spans="1:32" ht="30.25" customHeight="1">
      <c r="A20" s="237"/>
      <c r="B20" s="228"/>
      <c r="C20" s="54">
        <v>17</v>
      </c>
      <c r="D20" s="61" t="s">
        <v>54</v>
      </c>
      <c r="E20" s="46" t="s">
        <v>156</v>
      </c>
      <c r="F20" s="143" t="s">
        <v>362</v>
      </c>
      <c r="G20" s="146"/>
      <c r="H20" s="144" t="s">
        <v>344</v>
      </c>
      <c r="I20" s="46" t="s">
        <v>17</v>
      </c>
      <c r="J20" s="137" t="s">
        <v>330</v>
      </c>
      <c r="K20" s="72">
        <v>88.38</v>
      </c>
      <c r="L20" s="18"/>
      <c r="M20" s="40">
        <f t="shared" si="0"/>
        <v>0</v>
      </c>
      <c r="N20" s="25" t="str">
        <f t="shared" si="1"/>
        <v>OK</v>
      </c>
      <c r="O20" s="80"/>
      <c r="P20" s="80"/>
      <c r="Q20" s="43"/>
      <c r="R20" s="43"/>
      <c r="S20" s="43"/>
      <c r="T20" s="43"/>
      <c r="U20" s="43"/>
      <c r="V20" s="43"/>
      <c r="W20" s="43"/>
      <c r="X20" s="43"/>
      <c r="Y20" s="43"/>
      <c r="Z20" s="43"/>
      <c r="AA20" s="43"/>
      <c r="AB20" s="43"/>
      <c r="AC20" s="43"/>
      <c r="AD20" s="43"/>
      <c r="AE20" s="43"/>
      <c r="AF20" s="43"/>
    </row>
    <row r="21" spans="1:32" ht="30.25" customHeight="1">
      <c r="A21" s="237"/>
      <c r="B21" s="224"/>
      <c r="C21" s="54">
        <v>18</v>
      </c>
      <c r="D21" s="61" t="s">
        <v>55</v>
      </c>
      <c r="E21" s="68" t="s">
        <v>157</v>
      </c>
      <c r="F21" s="147" t="s">
        <v>363</v>
      </c>
      <c r="G21" s="146"/>
      <c r="H21" s="144" t="s">
        <v>5</v>
      </c>
      <c r="I21" s="46" t="s">
        <v>17</v>
      </c>
      <c r="J21" s="137" t="s">
        <v>330</v>
      </c>
      <c r="K21" s="72">
        <v>159.52000000000001</v>
      </c>
      <c r="L21" s="18"/>
      <c r="M21" s="40">
        <f t="shared" si="0"/>
        <v>0</v>
      </c>
      <c r="N21" s="25" t="str">
        <f t="shared" si="1"/>
        <v>OK</v>
      </c>
      <c r="O21" s="80"/>
      <c r="P21" s="80"/>
      <c r="Q21" s="43"/>
      <c r="R21" s="43"/>
      <c r="S21" s="43"/>
      <c r="T21" s="43"/>
      <c r="U21" s="43"/>
      <c r="V21" s="43"/>
      <c r="W21" s="43"/>
      <c r="X21" s="43"/>
      <c r="Y21" s="43"/>
      <c r="Z21" s="43"/>
      <c r="AA21" s="43"/>
      <c r="AB21" s="43"/>
      <c r="AC21" s="43"/>
      <c r="AD21" s="43"/>
      <c r="AE21" s="43"/>
      <c r="AF21" s="43"/>
    </row>
    <row r="22" spans="1:32" ht="30.25" customHeight="1">
      <c r="A22" s="239">
        <v>8</v>
      </c>
      <c r="B22" s="225" t="s">
        <v>30</v>
      </c>
      <c r="C22" s="53">
        <v>19</v>
      </c>
      <c r="D22" s="35" t="s">
        <v>56</v>
      </c>
      <c r="E22" s="47" t="s">
        <v>158</v>
      </c>
      <c r="F22" s="155" t="s">
        <v>364</v>
      </c>
      <c r="G22" s="151"/>
      <c r="H22" s="151" t="s">
        <v>344</v>
      </c>
      <c r="I22" s="63" t="s">
        <v>17</v>
      </c>
      <c r="J22" s="141" t="s">
        <v>330</v>
      </c>
      <c r="K22" s="74">
        <v>32.39</v>
      </c>
      <c r="L22" s="18"/>
      <c r="M22" s="40">
        <f t="shared" si="0"/>
        <v>0</v>
      </c>
      <c r="N22" s="25" t="str">
        <f t="shared" si="1"/>
        <v>OK</v>
      </c>
      <c r="O22" s="80"/>
      <c r="P22" s="80"/>
      <c r="Q22" s="43"/>
      <c r="R22" s="43"/>
      <c r="S22" s="43"/>
      <c r="T22" s="43"/>
      <c r="U22" s="43"/>
      <c r="V22" s="43"/>
      <c r="W22" s="43"/>
      <c r="X22" s="43"/>
      <c r="Y22" s="43"/>
      <c r="Z22" s="43"/>
      <c r="AA22" s="43"/>
      <c r="AB22" s="43"/>
      <c r="AC22" s="43"/>
      <c r="AD22" s="43"/>
      <c r="AE22" s="43"/>
      <c r="AF22" s="43"/>
    </row>
    <row r="23" spans="1:32" ht="30.25" customHeight="1">
      <c r="A23" s="239"/>
      <c r="B23" s="226"/>
      <c r="C23" s="53">
        <v>20</v>
      </c>
      <c r="D23" s="35" t="s">
        <v>57</v>
      </c>
      <c r="E23" s="47" t="s">
        <v>159</v>
      </c>
      <c r="F23" s="155" t="s">
        <v>365</v>
      </c>
      <c r="G23" s="151"/>
      <c r="H23" s="151" t="s">
        <v>344</v>
      </c>
      <c r="I23" s="47" t="s">
        <v>230</v>
      </c>
      <c r="J23" s="141" t="s">
        <v>330</v>
      </c>
      <c r="K23" s="74">
        <v>199.81</v>
      </c>
      <c r="L23" s="18"/>
      <c r="M23" s="40">
        <f t="shared" si="0"/>
        <v>0</v>
      </c>
      <c r="N23" s="25" t="str">
        <f t="shared" si="1"/>
        <v>OK</v>
      </c>
      <c r="O23" s="80"/>
      <c r="P23" s="80"/>
      <c r="Q23" s="43"/>
      <c r="R23" s="43"/>
      <c r="S23" s="43"/>
      <c r="T23" s="43"/>
      <c r="U23" s="43"/>
      <c r="V23" s="43"/>
      <c r="W23" s="43"/>
      <c r="X23" s="43"/>
      <c r="Y23" s="43"/>
      <c r="Z23" s="43"/>
      <c r="AA23" s="43"/>
      <c r="AB23" s="43"/>
      <c r="AC23" s="43"/>
      <c r="AD23" s="43"/>
      <c r="AE23" s="43"/>
      <c r="AF23" s="43"/>
    </row>
    <row r="24" spans="1:32" ht="30.25" customHeight="1">
      <c r="A24" s="239"/>
      <c r="B24" s="227"/>
      <c r="C24" s="53">
        <v>21</v>
      </c>
      <c r="D24" s="35" t="s">
        <v>58</v>
      </c>
      <c r="E24" s="47" t="s">
        <v>160</v>
      </c>
      <c r="F24" s="155" t="s">
        <v>366</v>
      </c>
      <c r="G24" s="151"/>
      <c r="H24" s="151" t="s">
        <v>344</v>
      </c>
      <c r="I24" s="47" t="s">
        <v>231</v>
      </c>
      <c r="J24" s="141" t="s">
        <v>330</v>
      </c>
      <c r="K24" s="74">
        <v>310.83999999999997</v>
      </c>
      <c r="L24" s="18"/>
      <c r="M24" s="40">
        <f t="shared" si="0"/>
        <v>0</v>
      </c>
      <c r="N24" s="25" t="str">
        <f t="shared" si="1"/>
        <v>OK</v>
      </c>
      <c r="O24" s="80"/>
      <c r="P24" s="80"/>
      <c r="Q24" s="43"/>
      <c r="R24" s="43"/>
      <c r="S24" s="43"/>
      <c r="T24" s="43"/>
      <c r="U24" s="43"/>
      <c r="V24" s="43"/>
      <c r="W24" s="43"/>
      <c r="X24" s="43"/>
      <c r="Y24" s="43"/>
      <c r="Z24" s="43"/>
      <c r="AA24" s="43"/>
      <c r="AB24" s="43"/>
      <c r="AC24" s="43"/>
      <c r="AD24" s="43"/>
      <c r="AE24" s="43"/>
      <c r="AF24" s="43"/>
    </row>
    <row r="25" spans="1:32" ht="30.25" customHeight="1">
      <c r="A25" s="237">
        <v>9</v>
      </c>
      <c r="B25" s="223" t="s">
        <v>30</v>
      </c>
      <c r="C25" s="54">
        <v>22</v>
      </c>
      <c r="D25" s="46" t="s">
        <v>59</v>
      </c>
      <c r="E25" s="46" t="s">
        <v>161</v>
      </c>
      <c r="F25" s="143" t="s">
        <v>367</v>
      </c>
      <c r="G25" s="144" t="s">
        <v>368</v>
      </c>
      <c r="H25" s="144" t="s">
        <v>344</v>
      </c>
      <c r="I25" s="46" t="s">
        <v>17</v>
      </c>
      <c r="J25" s="137" t="s">
        <v>330</v>
      </c>
      <c r="K25" s="72">
        <v>2.25</v>
      </c>
      <c r="L25" s="18"/>
      <c r="M25" s="40">
        <f t="shared" si="0"/>
        <v>0</v>
      </c>
      <c r="N25" s="25" t="str">
        <f t="shared" si="1"/>
        <v>OK</v>
      </c>
      <c r="O25" s="80"/>
      <c r="P25" s="80"/>
      <c r="Q25" s="43"/>
      <c r="R25" s="43"/>
      <c r="S25" s="43"/>
      <c r="T25" s="43"/>
      <c r="U25" s="43"/>
      <c r="V25" s="43"/>
      <c r="W25" s="43"/>
      <c r="X25" s="43"/>
      <c r="Y25" s="43"/>
      <c r="Z25" s="43"/>
      <c r="AA25" s="43"/>
      <c r="AB25" s="43"/>
      <c r="AC25" s="43"/>
      <c r="AD25" s="43"/>
      <c r="AE25" s="43"/>
      <c r="AF25" s="43"/>
    </row>
    <row r="26" spans="1:32" ht="30.25" customHeight="1">
      <c r="A26" s="237"/>
      <c r="B26" s="228"/>
      <c r="C26" s="54">
        <v>23</v>
      </c>
      <c r="D26" s="46" t="s">
        <v>59</v>
      </c>
      <c r="E26" s="46" t="s">
        <v>162</v>
      </c>
      <c r="F26" s="143" t="s">
        <v>369</v>
      </c>
      <c r="G26" s="144" t="s">
        <v>370</v>
      </c>
      <c r="H26" s="144" t="s">
        <v>344</v>
      </c>
      <c r="I26" s="46" t="s">
        <v>17</v>
      </c>
      <c r="J26" s="137" t="s">
        <v>330</v>
      </c>
      <c r="K26" s="72">
        <v>1.68</v>
      </c>
      <c r="L26" s="18"/>
      <c r="M26" s="40">
        <f t="shared" si="0"/>
        <v>0</v>
      </c>
      <c r="N26" s="25" t="str">
        <f t="shared" si="1"/>
        <v>OK</v>
      </c>
      <c r="O26" s="80"/>
      <c r="P26" s="80"/>
      <c r="Q26" s="43"/>
      <c r="R26" s="43"/>
      <c r="S26" s="43"/>
      <c r="T26" s="43"/>
      <c r="U26" s="43"/>
      <c r="V26" s="43"/>
      <c r="W26" s="43"/>
      <c r="X26" s="43"/>
      <c r="Y26" s="43"/>
      <c r="Z26" s="43"/>
      <c r="AA26" s="43"/>
      <c r="AB26" s="43"/>
      <c r="AC26" s="43"/>
      <c r="AD26" s="43"/>
      <c r="AE26" s="43"/>
      <c r="AF26" s="43"/>
    </row>
    <row r="27" spans="1:32" ht="30.25" customHeight="1">
      <c r="A27" s="237"/>
      <c r="B27" s="228"/>
      <c r="C27" s="54">
        <v>24</v>
      </c>
      <c r="D27" s="46" t="s">
        <v>60</v>
      </c>
      <c r="E27" s="46" t="s">
        <v>163</v>
      </c>
      <c r="F27" s="143" t="s">
        <v>371</v>
      </c>
      <c r="G27" s="144" t="s">
        <v>372</v>
      </c>
      <c r="H27" s="144" t="s">
        <v>344</v>
      </c>
      <c r="I27" s="46" t="s">
        <v>17</v>
      </c>
      <c r="J27" s="137" t="s">
        <v>330</v>
      </c>
      <c r="K27" s="72">
        <v>2.4900000000000002</v>
      </c>
      <c r="L27" s="18"/>
      <c r="M27" s="40">
        <f t="shared" si="0"/>
        <v>0</v>
      </c>
      <c r="N27" s="25" t="str">
        <f t="shared" si="1"/>
        <v>OK</v>
      </c>
      <c r="O27" s="80"/>
      <c r="P27" s="80"/>
      <c r="Q27" s="43"/>
      <c r="R27" s="43"/>
      <c r="S27" s="43"/>
      <c r="T27" s="43"/>
      <c r="U27" s="43"/>
      <c r="V27" s="43"/>
      <c r="W27" s="43"/>
      <c r="X27" s="43"/>
      <c r="Y27" s="43"/>
      <c r="Z27" s="43"/>
      <c r="AA27" s="43"/>
      <c r="AB27" s="43"/>
      <c r="AC27" s="43"/>
      <c r="AD27" s="43"/>
      <c r="AE27" s="43"/>
      <c r="AF27" s="43"/>
    </row>
    <row r="28" spans="1:32" ht="30.25" customHeight="1">
      <c r="A28" s="237"/>
      <c r="B28" s="228"/>
      <c r="C28" s="54">
        <v>25</v>
      </c>
      <c r="D28" s="46" t="s">
        <v>60</v>
      </c>
      <c r="E28" s="46" t="s">
        <v>164</v>
      </c>
      <c r="F28" s="143" t="s">
        <v>371</v>
      </c>
      <c r="G28" s="144" t="s">
        <v>373</v>
      </c>
      <c r="H28" s="144" t="s">
        <v>344</v>
      </c>
      <c r="I28" s="46" t="s">
        <v>17</v>
      </c>
      <c r="J28" s="137" t="s">
        <v>330</v>
      </c>
      <c r="K28" s="72">
        <v>1.57</v>
      </c>
      <c r="L28" s="18"/>
      <c r="M28" s="40">
        <f t="shared" si="0"/>
        <v>0</v>
      </c>
      <c r="N28" s="25" t="str">
        <f t="shared" si="1"/>
        <v>OK</v>
      </c>
      <c r="O28" s="80"/>
      <c r="P28" s="80"/>
      <c r="Q28" s="43"/>
      <c r="R28" s="43"/>
      <c r="S28" s="43"/>
      <c r="T28" s="43"/>
      <c r="U28" s="43"/>
      <c r="V28" s="43"/>
      <c r="W28" s="43"/>
      <c r="X28" s="43"/>
      <c r="Y28" s="43"/>
      <c r="Z28" s="43"/>
      <c r="AA28" s="43"/>
      <c r="AB28" s="43"/>
      <c r="AC28" s="43"/>
      <c r="AD28" s="43"/>
      <c r="AE28" s="43"/>
      <c r="AF28" s="43"/>
    </row>
    <row r="29" spans="1:32" ht="30.25" customHeight="1">
      <c r="A29" s="237"/>
      <c r="B29" s="228"/>
      <c r="C29" s="54">
        <v>26</v>
      </c>
      <c r="D29" s="46" t="s">
        <v>61</v>
      </c>
      <c r="E29" s="68" t="s">
        <v>165</v>
      </c>
      <c r="F29" s="143" t="s">
        <v>374</v>
      </c>
      <c r="G29" s="146" t="s">
        <v>375</v>
      </c>
      <c r="H29" s="144" t="s">
        <v>344</v>
      </c>
      <c r="I29" s="46" t="s">
        <v>17</v>
      </c>
      <c r="J29" s="137" t="s">
        <v>330</v>
      </c>
      <c r="K29" s="72">
        <v>5.37</v>
      </c>
      <c r="L29" s="18"/>
      <c r="M29" s="40">
        <f t="shared" si="0"/>
        <v>0</v>
      </c>
      <c r="N29" s="25" t="str">
        <f t="shared" si="1"/>
        <v>OK</v>
      </c>
      <c r="O29" s="80"/>
      <c r="P29" s="80"/>
      <c r="Q29" s="43"/>
      <c r="R29" s="43"/>
      <c r="S29" s="43"/>
      <c r="T29" s="43"/>
      <c r="U29" s="43"/>
      <c r="V29" s="43"/>
      <c r="W29" s="43"/>
      <c r="X29" s="43"/>
      <c r="Y29" s="43"/>
      <c r="Z29" s="43"/>
      <c r="AA29" s="43"/>
      <c r="AB29" s="43"/>
      <c r="AC29" s="43"/>
      <c r="AD29" s="43"/>
      <c r="AE29" s="43"/>
      <c r="AF29" s="43"/>
    </row>
    <row r="30" spans="1:32" ht="30.25" customHeight="1">
      <c r="A30" s="237"/>
      <c r="B30" s="228"/>
      <c r="C30" s="54">
        <v>27</v>
      </c>
      <c r="D30" s="46" t="s">
        <v>61</v>
      </c>
      <c r="E30" s="68" t="s">
        <v>166</v>
      </c>
      <c r="F30" s="143" t="s">
        <v>374</v>
      </c>
      <c r="G30" s="144" t="s">
        <v>376</v>
      </c>
      <c r="H30" s="144" t="s">
        <v>344</v>
      </c>
      <c r="I30" s="46" t="s">
        <v>17</v>
      </c>
      <c r="J30" s="137" t="s">
        <v>330</v>
      </c>
      <c r="K30" s="72">
        <v>2.6</v>
      </c>
      <c r="L30" s="18"/>
      <c r="M30" s="40">
        <f t="shared" si="0"/>
        <v>0</v>
      </c>
      <c r="N30" s="25" t="str">
        <f t="shared" si="1"/>
        <v>OK</v>
      </c>
      <c r="O30" s="80"/>
      <c r="P30" s="80"/>
      <c r="Q30" s="43"/>
      <c r="R30" s="43"/>
      <c r="S30" s="43"/>
      <c r="T30" s="43"/>
      <c r="U30" s="43"/>
      <c r="V30" s="43"/>
      <c r="W30" s="43"/>
      <c r="X30" s="43"/>
      <c r="Y30" s="43"/>
      <c r="Z30" s="43"/>
      <c r="AA30" s="43"/>
      <c r="AB30" s="43"/>
      <c r="AC30" s="43"/>
      <c r="AD30" s="43"/>
      <c r="AE30" s="43"/>
      <c r="AF30" s="43"/>
    </row>
    <row r="31" spans="1:32" ht="30.25" customHeight="1">
      <c r="A31" s="237"/>
      <c r="B31" s="228"/>
      <c r="C31" s="54">
        <v>28</v>
      </c>
      <c r="D31" s="46" t="s">
        <v>62</v>
      </c>
      <c r="E31" s="68" t="s">
        <v>167</v>
      </c>
      <c r="F31" s="143" t="s">
        <v>377</v>
      </c>
      <c r="G31" s="146" t="s">
        <v>378</v>
      </c>
      <c r="H31" s="144" t="s">
        <v>344</v>
      </c>
      <c r="I31" s="46" t="s">
        <v>232</v>
      </c>
      <c r="J31" s="137" t="s">
        <v>330</v>
      </c>
      <c r="K31" s="72">
        <v>15.99</v>
      </c>
      <c r="L31" s="18"/>
      <c r="M31" s="40">
        <f t="shared" si="0"/>
        <v>0</v>
      </c>
      <c r="N31" s="25" t="str">
        <f t="shared" si="1"/>
        <v>OK</v>
      </c>
      <c r="O31" s="80"/>
      <c r="P31" s="80"/>
      <c r="Q31" s="43"/>
      <c r="R31" s="43"/>
      <c r="S31" s="43"/>
      <c r="T31" s="43"/>
      <c r="U31" s="43"/>
      <c r="V31" s="43"/>
      <c r="W31" s="43"/>
      <c r="X31" s="43"/>
      <c r="Y31" s="43"/>
      <c r="Z31" s="43"/>
      <c r="AA31" s="43"/>
      <c r="AB31" s="43"/>
      <c r="AC31" s="43"/>
      <c r="AD31" s="43"/>
      <c r="AE31" s="43"/>
      <c r="AF31" s="43"/>
    </row>
    <row r="32" spans="1:32" ht="30.25" customHeight="1">
      <c r="A32" s="237"/>
      <c r="B32" s="224"/>
      <c r="C32" s="54">
        <v>29</v>
      </c>
      <c r="D32" s="46" t="s">
        <v>63</v>
      </c>
      <c r="E32" s="46" t="s">
        <v>168</v>
      </c>
      <c r="F32" s="145" t="s">
        <v>379</v>
      </c>
      <c r="G32" s="144"/>
      <c r="H32" s="144" t="s">
        <v>344</v>
      </c>
      <c r="I32" s="46" t="s">
        <v>17</v>
      </c>
      <c r="J32" s="137" t="s">
        <v>330</v>
      </c>
      <c r="K32" s="72">
        <v>4.9000000000000004</v>
      </c>
      <c r="L32" s="18"/>
      <c r="M32" s="40">
        <f t="shared" si="0"/>
        <v>0</v>
      </c>
      <c r="N32" s="25" t="str">
        <f t="shared" si="1"/>
        <v>OK</v>
      </c>
      <c r="O32" s="80"/>
      <c r="P32" s="80"/>
      <c r="Q32" s="43"/>
      <c r="R32" s="43"/>
      <c r="S32" s="43"/>
      <c r="T32" s="43"/>
      <c r="U32" s="43"/>
      <c r="V32" s="43"/>
      <c r="W32" s="43"/>
      <c r="X32" s="43"/>
      <c r="Y32" s="43"/>
      <c r="Z32" s="43"/>
      <c r="AA32" s="43"/>
      <c r="AB32" s="43"/>
      <c r="AC32" s="43"/>
      <c r="AD32" s="43"/>
      <c r="AE32" s="43"/>
      <c r="AF32" s="43"/>
    </row>
    <row r="33" spans="1:32" ht="30.25" customHeight="1">
      <c r="A33" s="50">
        <v>10</v>
      </c>
      <c r="B33" s="58" t="s">
        <v>31</v>
      </c>
      <c r="C33" s="53">
        <v>30</v>
      </c>
      <c r="D33" s="47" t="s">
        <v>62</v>
      </c>
      <c r="E33" s="70" t="s">
        <v>169</v>
      </c>
      <c r="F33" s="155" t="s">
        <v>377</v>
      </c>
      <c r="G33" s="150" t="s">
        <v>380</v>
      </c>
      <c r="H33" s="151" t="s">
        <v>344</v>
      </c>
      <c r="I33" s="47" t="s">
        <v>232</v>
      </c>
      <c r="J33" s="141" t="s">
        <v>330</v>
      </c>
      <c r="K33" s="74">
        <v>5.64</v>
      </c>
      <c r="L33" s="18">
        <v>50</v>
      </c>
      <c r="M33" s="40">
        <f t="shared" si="0"/>
        <v>50</v>
      </c>
      <c r="N33" s="25" t="str">
        <f t="shared" si="1"/>
        <v>OK</v>
      </c>
      <c r="O33" s="80"/>
      <c r="P33" s="80"/>
      <c r="Q33" s="43"/>
      <c r="R33" s="43"/>
      <c r="S33" s="43"/>
      <c r="T33" s="43"/>
      <c r="U33" s="43"/>
      <c r="V33" s="43"/>
      <c r="W33" s="43"/>
      <c r="X33" s="43"/>
      <c r="Y33" s="43"/>
      <c r="Z33" s="43"/>
      <c r="AA33" s="43"/>
      <c r="AB33" s="43"/>
      <c r="AC33" s="43"/>
      <c r="AD33" s="43"/>
      <c r="AE33" s="43"/>
      <c r="AF33" s="43"/>
    </row>
    <row r="34" spans="1:32" ht="30.25" hidden="1" customHeight="1">
      <c r="A34" s="238">
        <v>11</v>
      </c>
      <c r="B34" s="229" t="s">
        <v>27</v>
      </c>
      <c r="C34" s="51">
        <v>31</v>
      </c>
      <c r="D34" s="18" t="s">
        <v>64</v>
      </c>
      <c r="E34" s="18"/>
      <c r="F34" s="155" t="s">
        <v>381</v>
      </c>
      <c r="G34" s="151" t="s">
        <v>382</v>
      </c>
      <c r="H34" s="151" t="s">
        <v>383</v>
      </c>
      <c r="I34" s="18" t="s">
        <v>17</v>
      </c>
      <c r="J34" s="141"/>
      <c r="K34" s="73"/>
      <c r="L34" s="18"/>
      <c r="M34" s="40">
        <f t="shared" si="0"/>
        <v>0</v>
      </c>
      <c r="N34" s="25" t="str">
        <f t="shared" si="1"/>
        <v>OK</v>
      </c>
      <c r="O34" s="80"/>
      <c r="P34" s="80"/>
      <c r="Q34" s="43"/>
      <c r="R34" s="43"/>
      <c r="S34" s="43"/>
      <c r="T34" s="43"/>
      <c r="U34" s="43"/>
      <c r="V34" s="43"/>
      <c r="W34" s="43"/>
      <c r="X34" s="43"/>
      <c r="Y34" s="43"/>
      <c r="Z34" s="43"/>
      <c r="AA34" s="43"/>
      <c r="AB34" s="43"/>
      <c r="AC34" s="43"/>
      <c r="AD34" s="43"/>
      <c r="AE34" s="43"/>
      <c r="AF34" s="43"/>
    </row>
    <row r="35" spans="1:32" ht="30.25" hidden="1" customHeight="1">
      <c r="A35" s="238"/>
      <c r="B35" s="236"/>
      <c r="C35" s="51">
        <v>32</v>
      </c>
      <c r="D35" s="18"/>
      <c r="E35" s="69"/>
      <c r="F35" s="155" t="s">
        <v>384</v>
      </c>
      <c r="G35" s="151" t="s">
        <v>385</v>
      </c>
      <c r="H35" s="151" t="s">
        <v>383</v>
      </c>
      <c r="I35" s="18" t="s">
        <v>17</v>
      </c>
      <c r="J35" s="141"/>
      <c r="K35" s="73"/>
      <c r="L35" s="18"/>
      <c r="M35" s="40">
        <f t="shared" si="0"/>
        <v>0</v>
      </c>
      <c r="N35" s="25" t="str">
        <f t="shared" si="1"/>
        <v>OK</v>
      </c>
      <c r="O35" s="80"/>
      <c r="P35" s="80"/>
      <c r="Q35" s="43"/>
      <c r="R35" s="43"/>
      <c r="S35" s="43"/>
      <c r="T35" s="43"/>
      <c r="U35" s="43"/>
      <c r="V35" s="43"/>
      <c r="W35" s="43"/>
      <c r="X35" s="43"/>
      <c r="Y35" s="43"/>
      <c r="Z35" s="43"/>
      <c r="AA35" s="43"/>
      <c r="AB35" s="43"/>
      <c r="AC35" s="43"/>
      <c r="AD35" s="43"/>
      <c r="AE35" s="43"/>
      <c r="AF35" s="43"/>
    </row>
    <row r="36" spans="1:32" ht="30.25" hidden="1" customHeight="1">
      <c r="A36" s="238"/>
      <c r="B36" s="236"/>
      <c r="C36" s="51">
        <v>33</v>
      </c>
      <c r="D36" s="62" t="s">
        <v>65</v>
      </c>
      <c r="E36" s="69"/>
      <c r="F36" s="155" t="s">
        <v>386</v>
      </c>
      <c r="G36" s="151" t="s">
        <v>387</v>
      </c>
      <c r="H36" s="151" t="s">
        <v>344</v>
      </c>
      <c r="I36" s="18" t="s">
        <v>233</v>
      </c>
      <c r="J36" s="141"/>
      <c r="K36" s="73"/>
      <c r="L36" s="18"/>
      <c r="M36" s="40">
        <f t="shared" si="0"/>
        <v>0</v>
      </c>
      <c r="N36" s="25" t="str">
        <f t="shared" si="1"/>
        <v>OK</v>
      </c>
      <c r="O36" s="80"/>
      <c r="P36" s="80"/>
      <c r="Q36" s="43"/>
      <c r="R36" s="43"/>
      <c r="S36" s="43"/>
      <c r="T36" s="43"/>
      <c r="U36" s="43"/>
      <c r="V36" s="43"/>
      <c r="W36" s="43"/>
      <c r="X36" s="43"/>
      <c r="Y36" s="43"/>
      <c r="Z36" s="43"/>
      <c r="AA36" s="43"/>
      <c r="AB36" s="43"/>
      <c r="AC36" s="43"/>
      <c r="AD36" s="43"/>
      <c r="AE36" s="43"/>
      <c r="AF36" s="43"/>
    </row>
    <row r="37" spans="1:32" ht="30.25" hidden="1" customHeight="1">
      <c r="A37" s="238"/>
      <c r="B37" s="236"/>
      <c r="C37" s="51">
        <v>34</v>
      </c>
      <c r="D37" s="62" t="s">
        <v>65</v>
      </c>
      <c r="E37" s="69"/>
      <c r="F37" s="155" t="s">
        <v>388</v>
      </c>
      <c r="G37" s="151" t="s">
        <v>389</v>
      </c>
      <c r="H37" s="151" t="s">
        <v>344</v>
      </c>
      <c r="I37" s="18" t="s">
        <v>233</v>
      </c>
      <c r="J37" s="141"/>
      <c r="K37" s="73"/>
      <c r="L37" s="18"/>
      <c r="M37" s="40">
        <f t="shared" si="0"/>
        <v>0</v>
      </c>
      <c r="N37" s="25" t="str">
        <f t="shared" si="1"/>
        <v>OK</v>
      </c>
      <c r="O37" s="80"/>
      <c r="P37" s="80"/>
      <c r="Q37" s="43"/>
      <c r="R37" s="43"/>
      <c r="S37" s="43"/>
      <c r="T37" s="43"/>
      <c r="U37" s="43"/>
      <c r="V37" s="43"/>
      <c r="W37" s="43"/>
      <c r="X37" s="43"/>
      <c r="Y37" s="43"/>
      <c r="Z37" s="43"/>
      <c r="AA37" s="43"/>
      <c r="AB37" s="43"/>
      <c r="AC37" s="43"/>
      <c r="AD37" s="43"/>
      <c r="AE37" s="43"/>
      <c r="AF37" s="43"/>
    </row>
    <row r="38" spans="1:32" ht="30.25" hidden="1" customHeight="1">
      <c r="A38" s="238"/>
      <c r="B38" s="236"/>
      <c r="C38" s="51">
        <v>35</v>
      </c>
      <c r="D38" s="62" t="s">
        <v>65</v>
      </c>
      <c r="E38" s="69"/>
      <c r="F38" s="155" t="s">
        <v>390</v>
      </c>
      <c r="G38" s="151" t="s">
        <v>391</v>
      </c>
      <c r="H38" s="151" t="s">
        <v>344</v>
      </c>
      <c r="I38" s="18" t="s">
        <v>234</v>
      </c>
      <c r="J38" s="141"/>
      <c r="K38" s="73"/>
      <c r="L38" s="18"/>
      <c r="M38" s="40">
        <f t="shared" si="0"/>
        <v>0</v>
      </c>
      <c r="N38" s="25" t="str">
        <f t="shared" si="1"/>
        <v>OK</v>
      </c>
      <c r="O38" s="80"/>
      <c r="P38" s="80"/>
      <c r="Q38" s="43"/>
      <c r="R38" s="43"/>
      <c r="S38" s="43"/>
      <c r="T38" s="43"/>
      <c r="U38" s="43"/>
      <c r="V38" s="43"/>
      <c r="W38" s="43"/>
      <c r="X38" s="43"/>
      <c r="Y38" s="43"/>
      <c r="Z38" s="43"/>
      <c r="AA38" s="43"/>
      <c r="AB38" s="43"/>
      <c r="AC38" s="43"/>
      <c r="AD38" s="43"/>
      <c r="AE38" s="43"/>
      <c r="AF38" s="43"/>
    </row>
    <row r="39" spans="1:32" ht="30.25" hidden="1" customHeight="1">
      <c r="A39" s="238"/>
      <c r="B39" s="236"/>
      <c r="C39" s="51">
        <v>36</v>
      </c>
      <c r="D39" s="62" t="s">
        <v>66</v>
      </c>
      <c r="E39" s="18"/>
      <c r="F39" s="155" t="s">
        <v>392</v>
      </c>
      <c r="G39" s="150" t="s">
        <v>393</v>
      </c>
      <c r="H39" s="151" t="s">
        <v>344</v>
      </c>
      <c r="I39" s="18" t="s">
        <v>234</v>
      </c>
      <c r="J39" s="141"/>
      <c r="K39" s="73"/>
      <c r="L39" s="18"/>
      <c r="M39" s="40">
        <f t="shared" si="0"/>
        <v>0</v>
      </c>
      <c r="N39" s="25" t="str">
        <f t="shared" si="1"/>
        <v>OK</v>
      </c>
      <c r="O39" s="80"/>
      <c r="P39" s="80"/>
      <c r="Q39" s="43"/>
      <c r="R39" s="43"/>
      <c r="S39" s="43"/>
      <c r="T39" s="43"/>
      <c r="U39" s="43"/>
      <c r="V39" s="43"/>
      <c r="W39" s="43"/>
      <c r="X39" s="43"/>
      <c r="Y39" s="43"/>
      <c r="Z39" s="43"/>
      <c r="AA39" s="43"/>
      <c r="AB39" s="43"/>
      <c r="AC39" s="43"/>
      <c r="AD39" s="43"/>
      <c r="AE39" s="43"/>
      <c r="AF39" s="43"/>
    </row>
    <row r="40" spans="1:32" ht="30.25" hidden="1" customHeight="1">
      <c r="A40" s="238"/>
      <c r="B40" s="236"/>
      <c r="C40" s="51">
        <v>37</v>
      </c>
      <c r="D40" s="62" t="s">
        <v>66</v>
      </c>
      <c r="E40" s="18"/>
      <c r="F40" s="155" t="s">
        <v>394</v>
      </c>
      <c r="G40" s="150" t="s">
        <v>395</v>
      </c>
      <c r="H40" s="151" t="s">
        <v>344</v>
      </c>
      <c r="I40" s="18" t="s">
        <v>234</v>
      </c>
      <c r="J40" s="141"/>
      <c r="K40" s="73"/>
      <c r="L40" s="18"/>
      <c r="M40" s="40">
        <f t="shared" si="0"/>
        <v>0</v>
      </c>
      <c r="N40" s="25" t="str">
        <f t="shared" si="1"/>
        <v>OK</v>
      </c>
      <c r="O40" s="80"/>
      <c r="P40" s="80"/>
      <c r="Q40" s="43"/>
      <c r="R40" s="43"/>
      <c r="S40" s="43"/>
      <c r="T40" s="43"/>
      <c r="U40" s="43"/>
      <c r="V40" s="43"/>
      <c r="W40" s="43"/>
      <c r="X40" s="43"/>
      <c r="Y40" s="43"/>
      <c r="Z40" s="43"/>
      <c r="AA40" s="43"/>
      <c r="AB40" s="43"/>
      <c r="AC40" s="43"/>
      <c r="AD40" s="43"/>
      <c r="AE40" s="43"/>
      <c r="AF40" s="43"/>
    </row>
    <row r="41" spans="1:32" ht="30.25" hidden="1" customHeight="1">
      <c r="A41" s="238"/>
      <c r="B41" s="236"/>
      <c r="C41" s="51">
        <v>38</v>
      </c>
      <c r="D41" s="62" t="s">
        <v>66</v>
      </c>
      <c r="E41" s="18"/>
      <c r="F41" s="155" t="s">
        <v>396</v>
      </c>
      <c r="G41" s="150" t="s">
        <v>397</v>
      </c>
      <c r="H41" s="151" t="s">
        <v>344</v>
      </c>
      <c r="I41" s="18" t="s">
        <v>234</v>
      </c>
      <c r="J41" s="141"/>
      <c r="K41" s="73"/>
      <c r="L41" s="18"/>
      <c r="M41" s="40">
        <f t="shared" si="0"/>
        <v>0</v>
      </c>
      <c r="N41" s="25" t="str">
        <f t="shared" si="1"/>
        <v>OK</v>
      </c>
      <c r="O41" s="80"/>
      <c r="P41" s="80"/>
      <c r="Q41" s="43"/>
      <c r="R41" s="43"/>
      <c r="S41" s="43"/>
      <c r="T41" s="43"/>
      <c r="U41" s="43"/>
      <c r="V41" s="43"/>
      <c r="W41" s="43"/>
      <c r="X41" s="43"/>
      <c r="Y41" s="43"/>
      <c r="Z41" s="43"/>
      <c r="AA41" s="43"/>
      <c r="AB41" s="43"/>
      <c r="AC41" s="43"/>
      <c r="AD41" s="43"/>
      <c r="AE41" s="43"/>
      <c r="AF41" s="43"/>
    </row>
    <row r="42" spans="1:32" ht="30.25" hidden="1" customHeight="1">
      <c r="A42" s="238"/>
      <c r="B42" s="236"/>
      <c r="C42" s="51">
        <v>39</v>
      </c>
      <c r="D42" s="62" t="s">
        <v>66</v>
      </c>
      <c r="E42" s="18"/>
      <c r="F42" s="155" t="s">
        <v>398</v>
      </c>
      <c r="G42" s="150" t="s">
        <v>399</v>
      </c>
      <c r="H42" s="151" t="s">
        <v>344</v>
      </c>
      <c r="I42" s="18" t="s">
        <v>234</v>
      </c>
      <c r="J42" s="141"/>
      <c r="K42" s="73"/>
      <c r="L42" s="18"/>
      <c r="M42" s="40">
        <f t="shared" si="0"/>
        <v>0</v>
      </c>
      <c r="N42" s="25" t="str">
        <f t="shared" si="1"/>
        <v>OK</v>
      </c>
      <c r="O42" s="80"/>
      <c r="P42" s="80"/>
      <c r="Q42" s="43"/>
      <c r="R42" s="43"/>
      <c r="S42" s="43"/>
      <c r="T42" s="43"/>
      <c r="U42" s="43"/>
      <c r="V42" s="43"/>
      <c r="W42" s="43"/>
      <c r="X42" s="43"/>
      <c r="Y42" s="43"/>
      <c r="Z42" s="43"/>
      <c r="AA42" s="43"/>
      <c r="AB42" s="43"/>
      <c r="AC42" s="43"/>
      <c r="AD42" s="43"/>
      <c r="AE42" s="43"/>
      <c r="AF42" s="43"/>
    </row>
    <row r="43" spans="1:32" ht="30.25" hidden="1" customHeight="1">
      <c r="A43" s="238"/>
      <c r="B43" s="236"/>
      <c r="C43" s="51">
        <v>40</v>
      </c>
      <c r="D43" s="62" t="s">
        <v>66</v>
      </c>
      <c r="E43" s="18"/>
      <c r="F43" s="155" t="s">
        <v>400</v>
      </c>
      <c r="G43" s="150" t="s">
        <v>401</v>
      </c>
      <c r="H43" s="151" t="s">
        <v>344</v>
      </c>
      <c r="I43" s="18" t="s">
        <v>234</v>
      </c>
      <c r="J43" s="141"/>
      <c r="K43" s="73"/>
      <c r="L43" s="18"/>
      <c r="M43" s="40">
        <f t="shared" si="0"/>
        <v>0</v>
      </c>
      <c r="N43" s="25" t="str">
        <f t="shared" si="1"/>
        <v>OK</v>
      </c>
      <c r="O43" s="80"/>
      <c r="P43" s="80"/>
      <c r="Q43" s="43"/>
      <c r="R43" s="43"/>
      <c r="S43" s="43"/>
      <c r="T43" s="43"/>
      <c r="U43" s="43"/>
      <c r="V43" s="43"/>
      <c r="W43" s="43"/>
      <c r="X43" s="43"/>
      <c r="Y43" s="43"/>
      <c r="Z43" s="43"/>
      <c r="AA43" s="43"/>
      <c r="AB43" s="43"/>
      <c r="AC43" s="43"/>
      <c r="AD43" s="43"/>
      <c r="AE43" s="43"/>
      <c r="AF43" s="43"/>
    </row>
    <row r="44" spans="1:32" ht="30.25" hidden="1" customHeight="1">
      <c r="A44" s="238"/>
      <c r="B44" s="230"/>
      <c r="C44" s="51">
        <v>41</v>
      </c>
      <c r="D44" s="62" t="s">
        <v>67</v>
      </c>
      <c r="E44" s="18"/>
      <c r="F44" s="155" t="s">
        <v>402</v>
      </c>
      <c r="G44" s="151"/>
      <c r="H44" s="151" t="s">
        <v>344</v>
      </c>
      <c r="I44" s="18" t="s">
        <v>235</v>
      </c>
      <c r="J44" s="141"/>
      <c r="K44" s="73"/>
      <c r="L44" s="18"/>
      <c r="M44" s="40">
        <f t="shared" si="0"/>
        <v>0</v>
      </c>
      <c r="N44" s="25" t="str">
        <f t="shared" si="1"/>
        <v>OK</v>
      </c>
      <c r="O44" s="80"/>
      <c r="P44" s="80"/>
      <c r="Q44" s="43"/>
      <c r="R44" s="43"/>
      <c r="S44" s="43"/>
      <c r="T44" s="43"/>
      <c r="U44" s="43"/>
      <c r="V44" s="43"/>
      <c r="W44" s="43"/>
      <c r="X44" s="43"/>
      <c r="Y44" s="43"/>
      <c r="Z44" s="43"/>
      <c r="AA44" s="43"/>
      <c r="AB44" s="43"/>
      <c r="AC44" s="43"/>
      <c r="AD44" s="43"/>
      <c r="AE44" s="43"/>
      <c r="AF44" s="43"/>
    </row>
    <row r="45" spans="1:32" ht="30.25" customHeight="1">
      <c r="A45" s="239">
        <v>12</v>
      </c>
      <c r="B45" s="225" t="s">
        <v>30</v>
      </c>
      <c r="C45" s="53">
        <v>42</v>
      </c>
      <c r="D45" s="47" t="s">
        <v>68</v>
      </c>
      <c r="E45" s="47" t="s">
        <v>170</v>
      </c>
      <c r="F45" s="155" t="s">
        <v>403</v>
      </c>
      <c r="G45" s="151"/>
      <c r="H45" s="151" t="s">
        <v>404</v>
      </c>
      <c r="I45" s="47" t="s">
        <v>236</v>
      </c>
      <c r="J45" s="141" t="s">
        <v>330</v>
      </c>
      <c r="K45" s="74">
        <v>28</v>
      </c>
      <c r="L45" s="18"/>
      <c r="M45" s="40">
        <f t="shared" si="0"/>
        <v>0</v>
      </c>
      <c r="N45" s="25" t="str">
        <f t="shared" si="1"/>
        <v>OK</v>
      </c>
      <c r="O45" s="80"/>
      <c r="P45" s="80"/>
      <c r="Q45" s="43"/>
      <c r="R45" s="43"/>
      <c r="S45" s="43"/>
      <c r="T45" s="43"/>
      <c r="U45" s="43"/>
      <c r="V45" s="43"/>
      <c r="W45" s="43"/>
      <c r="X45" s="43"/>
      <c r="Y45" s="43"/>
      <c r="Z45" s="43"/>
      <c r="AA45" s="43"/>
      <c r="AB45" s="43"/>
      <c r="AC45" s="43"/>
      <c r="AD45" s="43"/>
      <c r="AE45" s="43"/>
      <c r="AF45" s="43"/>
    </row>
    <row r="46" spans="1:32" ht="30.25" customHeight="1">
      <c r="A46" s="239"/>
      <c r="B46" s="226"/>
      <c r="C46" s="53">
        <v>43</v>
      </c>
      <c r="D46" s="47" t="s">
        <v>69</v>
      </c>
      <c r="E46" s="47" t="s">
        <v>171</v>
      </c>
      <c r="F46" s="155" t="s">
        <v>405</v>
      </c>
      <c r="G46" s="151"/>
      <c r="H46" s="151" t="s">
        <v>404</v>
      </c>
      <c r="I46" s="47" t="s">
        <v>236</v>
      </c>
      <c r="J46" s="141" t="s">
        <v>330</v>
      </c>
      <c r="K46" s="74">
        <v>28.14</v>
      </c>
      <c r="L46" s="18"/>
      <c r="M46" s="40">
        <f t="shared" si="0"/>
        <v>0</v>
      </c>
      <c r="N46" s="25" t="str">
        <f t="shared" si="1"/>
        <v>OK</v>
      </c>
      <c r="O46" s="80"/>
      <c r="P46" s="80"/>
      <c r="Q46" s="43"/>
      <c r="R46" s="43"/>
      <c r="S46" s="43"/>
      <c r="T46" s="43"/>
      <c r="U46" s="43"/>
      <c r="V46" s="43"/>
      <c r="W46" s="43"/>
      <c r="X46" s="43"/>
      <c r="Y46" s="43"/>
      <c r="Z46" s="43"/>
      <c r="AA46" s="43"/>
      <c r="AB46" s="43"/>
      <c r="AC46" s="43"/>
      <c r="AD46" s="43"/>
      <c r="AE46" s="43"/>
      <c r="AF46" s="43"/>
    </row>
    <row r="47" spans="1:32" ht="30.25" customHeight="1">
      <c r="A47" s="239"/>
      <c r="B47" s="226"/>
      <c r="C47" s="53">
        <v>44</v>
      </c>
      <c r="D47" s="63" t="s">
        <v>70</v>
      </c>
      <c r="E47" s="47" t="s">
        <v>172</v>
      </c>
      <c r="F47" s="155" t="s">
        <v>406</v>
      </c>
      <c r="G47" s="151" t="s">
        <v>407</v>
      </c>
      <c r="H47" s="151" t="s">
        <v>404</v>
      </c>
      <c r="I47" s="47" t="s">
        <v>236</v>
      </c>
      <c r="J47" s="141" t="s">
        <v>330</v>
      </c>
      <c r="K47" s="74">
        <v>19</v>
      </c>
      <c r="L47" s="18"/>
      <c r="M47" s="40">
        <f t="shared" si="0"/>
        <v>0</v>
      </c>
      <c r="N47" s="25" t="str">
        <f t="shared" si="1"/>
        <v>OK</v>
      </c>
      <c r="O47" s="80"/>
      <c r="P47" s="80"/>
      <c r="Q47" s="43"/>
      <c r="R47" s="43"/>
      <c r="S47" s="43"/>
      <c r="T47" s="43"/>
      <c r="U47" s="43"/>
      <c r="V47" s="43"/>
      <c r="W47" s="43"/>
      <c r="X47" s="43"/>
      <c r="Y47" s="43"/>
      <c r="Z47" s="43"/>
      <c r="AA47" s="43"/>
      <c r="AB47" s="43"/>
      <c r="AC47" s="43"/>
      <c r="AD47" s="43"/>
      <c r="AE47" s="43"/>
      <c r="AF47" s="43"/>
    </row>
    <row r="48" spans="1:32" ht="30.25" customHeight="1">
      <c r="A48" s="239"/>
      <c r="B48" s="227"/>
      <c r="C48" s="53">
        <v>45</v>
      </c>
      <c r="D48" s="63" t="s">
        <v>70</v>
      </c>
      <c r="E48" s="47" t="s">
        <v>173</v>
      </c>
      <c r="F48" s="155" t="s">
        <v>406</v>
      </c>
      <c r="G48" s="151" t="s">
        <v>408</v>
      </c>
      <c r="H48" s="151" t="s">
        <v>404</v>
      </c>
      <c r="I48" s="47" t="s">
        <v>236</v>
      </c>
      <c r="J48" s="141" t="s">
        <v>330</v>
      </c>
      <c r="K48" s="74">
        <v>19</v>
      </c>
      <c r="L48" s="18"/>
      <c r="M48" s="40">
        <f t="shared" si="0"/>
        <v>0</v>
      </c>
      <c r="N48" s="25" t="str">
        <f t="shared" si="1"/>
        <v>OK</v>
      </c>
      <c r="O48" s="80"/>
      <c r="P48" s="80"/>
      <c r="Q48" s="43"/>
      <c r="R48" s="43"/>
      <c r="S48" s="43"/>
      <c r="T48" s="43"/>
      <c r="U48" s="43"/>
      <c r="V48" s="43"/>
      <c r="W48" s="43"/>
      <c r="X48" s="43"/>
      <c r="Y48" s="43"/>
      <c r="Z48" s="43"/>
      <c r="AA48" s="43"/>
      <c r="AB48" s="43"/>
      <c r="AC48" s="43"/>
      <c r="AD48" s="43"/>
      <c r="AE48" s="43"/>
      <c r="AF48" s="43"/>
    </row>
    <row r="49" spans="1:32" ht="30.25" customHeight="1">
      <c r="A49" s="237">
        <v>13</v>
      </c>
      <c r="B49" s="223" t="s">
        <v>30</v>
      </c>
      <c r="C49" s="54">
        <v>46</v>
      </c>
      <c r="D49" s="46" t="s">
        <v>71</v>
      </c>
      <c r="E49" s="46" t="s">
        <v>174</v>
      </c>
      <c r="F49" s="143" t="s">
        <v>409</v>
      </c>
      <c r="G49" s="144"/>
      <c r="H49" s="144" t="s">
        <v>404</v>
      </c>
      <c r="I49" s="46" t="s">
        <v>236</v>
      </c>
      <c r="J49" s="137" t="s">
        <v>330</v>
      </c>
      <c r="K49" s="72">
        <v>15.41</v>
      </c>
      <c r="L49" s="18"/>
      <c r="M49" s="40">
        <f t="shared" si="0"/>
        <v>0</v>
      </c>
      <c r="N49" s="25" t="str">
        <f t="shared" si="1"/>
        <v>OK</v>
      </c>
      <c r="O49" s="80"/>
      <c r="P49" s="80"/>
      <c r="Q49" s="43"/>
      <c r="R49" s="43"/>
      <c r="S49" s="43"/>
      <c r="T49" s="43"/>
      <c r="U49" s="43"/>
      <c r="V49" s="43"/>
      <c r="W49" s="43"/>
      <c r="X49" s="43"/>
      <c r="Y49" s="43"/>
      <c r="Z49" s="43"/>
      <c r="AA49" s="43"/>
      <c r="AB49" s="43"/>
      <c r="AC49" s="43"/>
      <c r="AD49" s="43"/>
      <c r="AE49" s="43"/>
      <c r="AF49" s="43"/>
    </row>
    <row r="50" spans="1:32" ht="30.25" customHeight="1">
      <c r="A50" s="237"/>
      <c r="B50" s="228"/>
      <c r="C50" s="54">
        <v>47</v>
      </c>
      <c r="D50" s="46" t="s">
        <v>72</v>
      </c>
      <c r="E50" s="46" t="s">
        <v>175</v>
      </c>
      <c r="F50" s="143" t="s">
        <v>410</v>
      </c>
      <c r="G50" s="144" t="s">
        <v>407</v>
      </c>
      <c r="H50" s="144" t="s">
        <v>404</v>
      </c>
      <c r="I50" s="46" t="s">
        <v>236</v>
      </c>
      <c r="J50" s="137" t="s">
        <v>330</v>
      </c>
      <c r="K50" s="72">
        <v>15.41</v>
      </c>
      <c r="L50" s="18"/>
      <c r="M50" s="40">
        <f t="shared" si="0"/>
        <v>0</v>
      </c>
      <c r="N50" s="25" t="str">
        <f t="shared" si="1"/>
        <v>OK</v>
      </c>
      <c r="O50" s="80"/>
      <c r="P50" s="80"/>
      <c r="Q50" s="43"/>
      <c r="R50" s="43"/>
      <c r="S50" s="43"/>
      <c r="T50" s="43"/>
      <c r="U50" s="43"/>
      <c r="V50" s="43"/>
      <c r="W50" s="43"/>
      <c r="X50" s="43"/>
      <c r="Y50" s="43"/>
      <c r="Z50" s="43"/>
      <c r="AA50" s="43"/>
      <c r="AB50" s="43"/>
      <c r="AC50" s="43"/>
      <c r="AD50" s="43"/>
      <c r="AE50" s="43"/>
      <c r="AF50" s="43"/>
    </row>
    <row r="51" spans="1:32" ht="30.25" customHeight="1">
      <c r="A51" s="237"/>
      <c r="B51" s="228"/>
      <c r="C51" s="54">
        <v>48</v>
      </c>
      <c r="D51" s="46" t="s">
        <v>72</v>
      </c>
      <c r="E51" s="46" t="s">
        <v>175</v>
      </c>
      <c r="F51" s="143" t="s">
        <v>410</v>
      </c>
      <c r="G51" s="144" t="s">
        <v>408</v>
      </c>
      <c r="H51" s="144" t="s">
        <v>404</v>
      </c>
      <c r="I51" s="46" t="s">
        <v>236</v>
      </c>
      <c r="J51" s="137" t="s">
        <v>330</v>
      </c>
      <c r="K51" s="72">
        <v>15.41</v>
      </c>
      <c r="L51" s="18">
        <v>30</v>
      </c>
      <c r="M51" s="40">
        <f t="shared" si="0"/>
        <v>30</v>
      </c>
      <c r="N51" s="25" t="str">
        <f t="shared" si="1"/>
        <v>OK</v>
      </c>
      <c r="O51" s="80"/>
      <c r="P51" s="80"/>
      <c r="Q51" s="43"/>
      <c r="R51" s="43"/>
      <c r="S51" s="43"/>
      <c r="T51" s="43"/>
      <c r="U51" s="43"/>
      <c r="V51" s="43"/>
      <c r="W51" s="43"/>
      <c r="X51" s="43"/>
      <c r="Y51" s="43"/>
      <c r="Z51" s="43"/>
      <c r="AA51" s="43"/>
      <c r="AB51" s="43"/>
      <c r="AC51" s="43"/>
      <c r="AD51" s="43"/>
      <c r="AE51" s="43"/>
      <c r="AF51" s="43"/>
    </row>
    <row r="52" spans="1:32" ht="30.25" customHeight="1">
      <c r="A52" s="237"/>
      <c r="B52" s="224"/>
      <c r="C52" s="54">
        <v>49</v>
      </c>
      <c r="D52" s="46" t="s">
        <v>73</v>
      </c>
      <c r="E52" s="46" t="s">
        <v>176</v>
      </c>
      <c r="F52" s="143" t="s">
        <v>411</v>
      </c>
      <c r="G52" s="144" t="s">
        <v>407</v>
      </c>
      <c r="H52" s="144" t="s">
        <v>404</v>
      </c>
      <c r="I52" s="46" t="s">
        <v>237</v>
      </c>
      <c r="J52" s="137" t="s">
        <v>330</v>
      </c>
      <c r="K52" s="72">
        <v>1.29</v>
      </c>
      <c r="L52" s="18"/>
      <c r="M52" s="40">
        <f t="shared" si="0"/>
        <v>0</v>
      </c>
      <c r="N52" s="25" t="str">
        <f t="shared" si="1"/>
        <v>OK</v>
      </c>
      <c r="O52" s="80"/>
      <c r="P52" s="80"/>
      <c r="Q52" s="43"/>
      <c r="R52" s="43"/>
      <c r="S52" s="43"/>
      <c r="T52" s="43"/>
      <c r="U52" s="43"/>
      <c r="V52" s="43"/>
      <c r="W52" s="43"/>
      <c r="X52" s="43"/>
      <c r="Y52" s="43"/>
      <c r="Z52" s="43"/>
      <c r="AA52" s="43"/>
      <c r="AB52" s="43"/>
      <c r="AC52" s="43"/>
      <c r="AD52" s="43"/>
      <c r="AE52" s="43"/>
      <c r="AF52" s="43"/>
    </row>
    <row r="53" spans="1:32" ht="30.25" customHeight="1">
      <c r="A53" s="239">
        <v>14</v>
      </c>
      <c r="B53" s="225" t="s">
        <v>32</v>
      </c>
      <c r="C53" s="53">
        <v>50</v>
      </c>
      <c r="D53" s="35" t="s">
        <v>74</v>
      </c>
      <c r="E53" s="47" t="s">
        <v>177</v>
      </c>
      <c r="F53" s="155" t="s">
        <v>412</v>
      </c>
      <c r="G53" s="151"/>
      <c r="H53" s="151" t="s">
        <v>404</v>
      </c>
      <c r="I53" s="47" t="s">
        <v>237</v>
      </c>
      <c r="J53" s="141" t="s">
        <v>330</v>
      </c>
      <c r="K53" s="74">
        <v>2.91</v>
      </c>
      <c r="L53" s="18"/>
      <c r="M53" s="40">
        <f t="shared" si="0"/>
        <v>0</v>
      </c>
      <c r="N53" s="25" t="str">
        <f t="shared" si="1"/>
        <v>OK</v>
      </c>
      <c r="O53" s="80"/>
      <c r="P53" s="80"/>
      <c r="Q53" s="43"/>
      <c r="R53" s="43"/>
      <c r="S53" s="43"/>
      <c r="T53" s="43"/>
      <c r="U53" s="43"/>
      <c r="V53" s="43"/>
      <c r="W53" s="43"/>
      <c r="X53" s="43"/>
      <c r="Y53" s="43"/>
      <c r="Z53" s="43"/>
      <c r="AA53" s="43"/>
      <c r="AB53" s="43"/>
      <c r="AC53" s="43"/>
      <c r="AD53" s="43"/>
      <c r="AE53" s="43"/>
      <c r="AF53" s="43"/>
    </row>
    <row r="54" spans="1:32" ht="30.25" customHeight="1">
      <c r="A54" s="239"/>
      <c r="B54" s="227"/>
      <c r="C54" s="53">
        <v>51</v>
      </c>
      <c r="D54" s="35" t="s">
        <v>75</v>
      </c>
      <c r="E54" s="47" t="s">
        <v>177</v>
      </c>
      <c r="F54" s="155" t="s">
        <v>413</v>
      </c>
      <c r="G54" s="151"/>
      <c r="H54" s="151" t="s">
        <v>404</v>
      </c>
      <c r="I54" s="47" t="s">
        <v>237</v>
      </c>
      <c r="J54" s="141" t="s">
        <v>330</v>
      </c>
      <c r="K54" s="74">
        <v>5.83</v>
      </c>
      <c r="L54" s="18"/>
      <c r="M54" s="40">
        <f t="shared" si="0"/>
        <v>0</v>
      </c>
      <c r="N54" s="25" t="str">
        <f t="shared" si="1"/>
        <v>OK</v>
      </c>
      <c r="O54" s="80"/>
      <c r="P54" s="80"/>
      <c r="Q54" s="43"/>
      <c r="R54" s="43"/>
      <c r="S54" s="43"/>
      <c r="T54" s="43"/>
      <c r="U54" s="43"/>
      <c r="V54" s="43"/>
      <c r="W54" s="43"/>
      <c r="X54" s="43"/>
      <c r="Y54" s="43"/>
      <c r="Z54" s="43"/>
      <c r="AA54" s="43"/>
      <c r="AB54" s="43"/>
      <c r="AC54" s="43"/>
      <c r="AD54" s="43"/>
      <c r="AE54" s="43"/>
      <c r="AF54" s="43"/>
    </row>
    <row r="55" spans="1:32" ht="30.25" customHeight="1">
      <c r="A55" s="237">
        <v>15</v>
      </c>
      <c r="B55" s="223" t="s">
        <v>28</v>
      </c>
      <c r="C55" s="54">
        <v>52</v>
      </c>
      <c r="D55" s="61" t="s">
        <v>76</v>
      </c>
      <c r="E55" s="46" t="s">
        <v>178</v>
      </c>
      <c r="F55" s="143" t="s">
        <v>414</v>
      </c>
      <c r="G55" s="146"/>
      <c r="H55" s="144" t="s">
        <v>404</v>
      </c>
      <c r="I55" s="46" t="s">
        <v>237</v>
      </c>
      <c r="J55" s="137" t="s">
        <v>330</v>
      </c>
      <c r="K55" s="72">
        <v>47.83</v>
      </c>
      <c r="L55" s="18"/>
      <c r="M55" s="40">
        <f t="shared" si="0"/>
        <v>0</v>
      </c>
      <c r="N55" s="25" t="str">
        <f t="shared" si="1"/>
        <v>OK</v>
      </c>
      <c r="O55" s="80"/>
      <c r="P55" s="80"/>
      <c r="Q55" s="43"/>
      <c r="R55" s="43"/>
      <c r="S55" s="43"/>
      <c r="T55" s="43"/>
      <c r="U55" s="43"/>
      <c r="V55" s="43"/>
      <c r="W55" s="43"/>
      <c r="X55" s="43"/>
      <c r="Y55" s="43"/>
      <c r="Z55" s="43"/>
      <c r="AA55" s="43"/>
      <c r="AB55" s="43"/>
      <c r="AC55" s="43"/>
      <c r="AD55" s="43"/>
      <c r="AE55" s="43"/>
      <c r="AF55" s="43"/>
    </row>
    <row r="56" spans="1:32" ht="30.25" customHeight="1">
      <c r="A56" s="237"/>
      <c r="B56" s="228"/>
      <c r="C56" s="54">
        <v>53</v>
      </c>
      <c r="D56" s="61" t="s">
        <v>77</v>
      </c>
      <c r="E56" s="46" t="s">
        <v>179</v>
      </c>
      <c r="F56" s="143" t="s">
        <v>415</v>
      </c>
      <c r="G56" s="144"/>
      <c r="H56" s="144" t="s">
        <v>404</v>
      </c>
      <c r="I56" s="46" t="s">
        <v>237</v>
      </c>
      <c r="J56" s="137" t="s">
        <v>330</v>
      </c>
      <c r="K56" s="72">
        <v>15.94</v>
      </c>
      <c r="L56" s="18"/>
      <c r="M56" s="40">
        <f t="shared" si="0"/>
        <v>0</v>
      </c>
      <c r="N56" s="25" t="str">
        <f t="shared" si="1"/>
        <v>OK</v>
      </c>
      <c r="O56" s="80"/>
      <c r="P56" s="80"/>
      <c r="Q56" s="43"/>
      <c r="R56" s="43"/>
      <c r="S56" s="43"/>
      <c r="T56" s="43"/>
      <c r="U56" s="43"/>
      <c r="V56" s="43"/>
      <c r="W56" s="43"/>
      <c r="X56" s="43"/>
      <c r="Y56" s="43"/>
      <c r="Z56" s="43"/>
      <c r="AA56" s="43"/>
      <c r="AB56" s="43"/>
      <c r="AC56" s="43"/>
      <c r="AD56" s="43"/>
      <c r="AE56" s="43"/>
      <c r="AF56" s="43"/>
    </row>
    <row r="57" spans="1:32" ht="30.25" customHeight="1">
      <c r="A57" s="237"/>
      <c r="B57" s="228"/>
      <c r="C57" s="54">
        <v>54</v>
      </c>
      <c r="D57" s="61" t="s">
        <v>78</v>
      </c>
      <c r="E57" s="46" t="s">
        <v>180</v>
      </c>
      <c r="F57" s="143" t="s">
        <v>416</v>
      </c>
      <c r="G57" s="144"/>
      <c r="H57" s="144" t="s">
        <v>404</v>
      </c>
      <c r="I57" s="46" t="s">
        <v>237</v>
      </c>
      <c r="J57" s="137" t="s">
        <v>330</v>
      </c>
      <c r="K57" s="72">
        <v>25.51</v>
      </c>
      <c r="L57" s="18"/>
      <c r="M57" s="40">
        <f t="shared" si="0"/>
        <v>0</v>
      </c>
      <c r="N57" s="25" t="str">
        <f t="shared" si="1"/>
        <v>OK</v>
      </c>
      <c r="O57" s="80"/>
      <c r="P57" s="80"/>
      <c r="Q57" s="43"/>
      <c r="R57" s="43"/>
      <c r="S57" s="43"/>
      <c r="T57" s="43"/>
      <c r="U57" s="43"/>
      <c r="V57" s="43"/>
      <c r="W57" s="43"/>
      <c r="X57" s="43"/>
      <c r="Y57" s="43"/>
      <c r="Z57" s="43"/>
      <c r="AA57" s="43"/>
      <c r="AB57" s="43"/>
      <c r="AC57" s="43"/>
      <c r="AD57" s="43"/>
      <c r="AE57" s="43"/>
      <c r="AF57" s="43"/>
    </row>
    <row r="58" spans="1:32" ht="30.25" customHeight="1">
      <c r="A58" s="237"/>
      <c r="B58" s="224"/>
      <c r="C58" s="54">
        <v>55</v>
      </c>
      <c r="D58" s="61" t="s">
        <v>79</v>
      </c>
      <c r="E58" s="46" t="s">
        <v>181</v>
      </c>
      <c r="F58" s="145" t="s">
        <v>417</v>
      </c>
      <c r="G58" s="144"/>
      <c r="H58" s="144"/>
      <c r="I58" s="46"/>
      <c r="J58" s="137" t="s">
        <v>330</v>
      </c>
      <c r="K58" s="72">
        <v>44.64</v>
      </c>
      <c r="L58" s="18"/>
      <c r="M58" s="40">
        <f t="shared" si="0"/>
        <v>0</v>
      </c>
      <c r="N58" s="25" t="str">
        <f t="shared" si="1"/>
        <v>OK</v>
      </c>
      <c r="O58" s="80"/>
      <c r="P58" s="80"/>
      <c r="Q58" s="43"/>
      <c r="R58" s="43"/>
      <c r="S58" s="43"/>
      <c r="T58" s="43"/>
      <c r="U58" s="43"/>
      <c r="V58" s="43"/>
      <c r="W58" s="43"/>
      <c r="X58" s="43"/>
      <c r="Y58" s="43"/>
      <c r="Z58" s="43"/>
      <c r="AA58" s="43"/>
      <c r="AB58" s="43"/>
      <c r="AC58" s="43"/>
      <c r="AD58" s="43"/>
      <c r="AE58" s="43"/>
      <c r="AF58" s="43"/>
    </row>
    <row r="59" spans="1:32" ht="30.25" customHeight="1">
      <c r="A59" s="240">
        <v>16</v>
      </c>
      <c r="B59" s="225" t="s">
        <v>32</v>
      </c>
      <c r="C59" s="53">
        <v>56</v>
      </c>
      <c r="D59" s="35" t="s">
        <v>80</v>
      </c>
      <c r="E59" s="47" t="s">
        <v>177</v>
      </c>
      <c r="F59" s="155" t="s">
        <v>418</v>
      </c>
      <c r="G59" s="151"/>
      <c r="H59" s="151" t="s">
        <v>419</v>
      </c>
      <c r="I59" s="47" t="s">
        <v>237</v>
      </c>
      <c r="J59" s="141" t="s">
        <v>330</v>
      </c>
      <c r="K59" s="74">
        <v>3.4</v>
      </c>
      <c r="L59" s="18"/>
      <c r="M59" s="40">
        <f t="shared" si="0"/>
        <v>0</v>
      </c>
      <c r="N59" s="25" t="str">
        <f t="shared" si="1"/>
        <v>OK</v>
      </c>
      <c r="O59" s="80"/>
      <c r="P59" s="80"/>
      <c r="Q59" s="43"/>
      <c r="R59" s="43"/>
      <c r="S59" s="43"/>
      <c r="T59" s="43"/>
      <c r="U59" s="43"/>
      <c r="V59" s="43"/>
      <c r="W59" s="43"/>
      <c r="X59" s="43"/>
      <c r="Y59" s="43"/>
      <c r="Z59" s="43"/>
      <c r="AA59" s="43"/>
      <c r="AB59" s="43"/>
      <c r="AC59" s="43"/>
      <c r="AD59" s="43"/>
      <c r="AE59" s="43"/>
      <c r="AF59" s="43"/>
    </row>
    <row r="60" spans="1:32" ht="30.25" customHeight="1">
      <c r="A60" s="241"/>
      <c r="B60" s="226"/>
      <c r="C60" s="53">
        <v>57</v>
      </c>
      <c r="D60" s="35" t="s">
        <v>81</v>
      </c>
      <c r="E60" s="47" t="s">
        <v>177</v>
      </c>
      <c r="F60" s="157" t="s">
        <v>420</v>
      </c>
      <c r="G60" s="150"/>
      <c r="H60" s="151" t="s">
        <v>419</v>
      </c>
      <c r="I60" s="47" t="s">
        <v>237</v>
      </c>
      <c r="J60" s="141" t="s">
        <v>330</v>
      </c>
      <c r="K60" s="74">
        <v>34.049999999999997</v>
      </c>
      <c r="L60" s="18"/>
      <c r="M60" s="40">
        <f t="shared" si="0"/>
        <v>0</v>
      </c>
      <c r="N60" s="25" t="str">
        <f t="shared" si="1"/>
        <v>OK</v>
      </c>
      <c r="O60" s="80"/>
      <c r="P60" s="80"/>
      <c r="Q60" s="43"/>
      <c r="R60" s="43"/>
      <c r="S60" s="43"/>
      <c r="T60" s="43"/>
      <c r="U60" s="43"/>
      <c r="V60" s="43"/>
      <c r="W60" s="43"/>
      <c r="X60" s="43"/>
      <c r="Y60" s="43"/>
      <c r="Z60" s="43"/>
      <c r="AA60" s="43"/>
      <c r="AB60" s="43"/>
      <c r="AC60" s="43"/>
      <c r="AD60" s="43"/>
      <c r="AE60" s="43"/>
      <c r="AF60" s="43"/>
    </row>
    <row r="61" spans="1:32" ht="30.25" customHeight="1">
      <c r="A61" s="242"/>
      <c r="B61" s="227"/>
      <c r="C61" s="53">
        <v>58</v>
      </c>
      <c r="D61" s="35" t="s">
        <v>82</v>
      </c>
      <c r="E61" s="35" t="s">
        <v>177</v>
      </c>
      <c r="F61" s="155" t="s">
        <v>421</v>
      </c>
      <c r="G61" s="150"/>
      <c r="H61" s="151" t="s">
        <v>419</v>
      </c>
      <c r="I61" s="47" t="s">
        <v>238</v>
      </c>
      <c r="J61" s="141" t="s">
        <v>330</v>
      </c>
      <c r="K61" s="74">
        <v>51.07</v>
      </c>
      <c r="L61" s="18"/>
      <c r="M61" s="40">
        <f t="shared" si="0"/>
        <v>0</v>
      </c>
      <c r="N61" s="25" t="str">
        <f t="shared" si="1"/>
        <v>OK</v>
      </c>
      <c r="O61" s="80"/>
      <c r="P61" s="80"/>
      <c r="Q61" s="43"/>
      <c r="R61" s="43"/>
      <c r="S61" s="43"/>
      <c r="T61" s="43"/>
      <c r="U61" s="43"/>
      <c r="V61" s="43"/>
      <c r="W61" s="43"/>
      <c r="X61" s="43"/>
      <c r="Y61" s="43"/>
      <c r="Z61" s="43"/>
      <c r="AA61" s="43"/>
      <c r="AB61" s="43"/>
      <c r="AC61" s="43"/>
      <c r="AD61" s="43"/>
      <c r="AE61" s="43"/>
      <c r="AF61" s="43"/>
    </row>
    <row r="62" spans="1:32" ht="30.25" hidden="1" customHeight="1">
      <c r="A62" s="238">
        <v>17</v>
      </c>
      <c r="B62" s="229" t="s">
        <v>27</v>
      </c>
      <c r="C62" s="51">
        <v>59</v>
      </c>
      <c r="D62" s="62" t="s">
        <v>83</v>
      </c>
      <c r="E62" s="18" t="s">
        <v>182</v>
      </c>
      <c r="F62" s="157" t="s">
        <v>422</v>
      </c>
      <c r="G62" s="150" t="s">
        <v>423</v>
      </c>
      <c r="H62" s="151" t="s">
        <v>419</v>
      </c>
      <c r="I62" s="18" t="s">
        <v>237</v>
      </c>
      <c r="J62" s="141" t="s">
        <v>330</v>
      </c>
      <c r="K62" s="73"/>
      <c r="L62" s="18"/>
      <c r="M62" s="40">
        <f t="shared" si="0"/>
        <v>0</v>
      </c>
      <c r="N62" s="25" t="str">
        <f t="shared" si="1"/>
        <v>OK</v>
      </c>
      <c r="O62" s="80"/>
      <c r="P62" s="80"/>
      <c r="Q62" s="43"/>
      <c r="R62" s="43"/>
      <c r="S62" s="43"/>
      <c r="T62" s="43"/>
      <c r="U62" s="43"/>
      <c r="V62" s="43"/>
      <c r="W62" s="43"/>
      <c r="X62" s="43"/>
      <c r="Y62" s="43"/>
      <c r="Z62" s="43"/>
      <c r="AA62" s="43"/>
      <c r="AB62" s="43"/>
      <c r="AC62" s="43"/>
      <c r="AD62" s="43"/>
      <c r="AE62" s="43"/>
      <c r="AF62" s="43"/>
    </row>
    <row r="63" spans="1:32" ht="30.25" hidden="1" customHeight="1">
      <c r="A63" s="238"/>
      <c r="B63" s="236"/>
      <c r="C63" s="51">
        <v>60</v>
      </c>
      <c r="D63" s="62" t="s">
        <v>83</v>
      </c>
      <c r="E63" s="18" t="s">
        <v>183</v>
      </c>
      <c r="F63" s="157" t="s">
        <v>422</v>
      </c>
      <c r="G63" s="150" t="s">
        <v>424</v>
      </c>
      <c r="H63" s="151" t="s">
        <v>419</v>
      </c>
      <c r="I63" s="18" t="s">
        <v>237</v>
      </c>
      <c r="J63" s="141" t="s">
        <v>330</v>
      </c>
      <c r="K63" s="73"/>
      <c r="L63" s="18"/>
      <c r="M63" s="40">
        <f t="shared" si="0"/>
        <v>0</v>
      </c>
      <c r="N63" s="25" t="str">
        <f t="shared" si="1"/>
        <v>OK</v>
      </c>
      <c r="O63" s="80"/>
      <c r="P63" s="80"/>
      <c r="Q63" s="43"/>
      <c r="R63" s="43"/>
      <c r="S63" s="43"/>
      <c r="T63" s="43"/>
      <c r="U63" s="43"/>
      <c r="V63" s="43"/>
      <c r="W63" s="43"/>
      <c r="X63" s="43"/>
      <c r="Y63" s="43"/>
      <c r="Z63" s="43"/>
      <c r="AA63" s="43"/>
      <c r="AB63" s="43"/>
      <c r="AC63" s="43"/>
      <c r="AD63" s="43"/>
      <c r="AE63" s="43"/>
      <c r="AF63" s="43"/>
    </row>
    <row r="64" spans="1:32" ht="30.25" hidden="1" customHeight="1">
      <c r="A64" s="238"/>
      <c r="B64" s="230"/>
      <c r="C64" s="51">
        <v>61</v>
      </c>
      <c r="D64" s="62" t="s">
        <v>83</v>
      </c>
      <c r="E64" s="18" t="s">
        <v>184</v>
      </c>
      <c r="F64" s="157" t="s">
        <v>422</v>
      </c>
      <c r="G64" s="150" t="s">
        <v>425</v>
      </c>
      <c r="H64" s="151" t="s">
        <v>419</v>
      </c>
      <c r="I64" s="18" t="s">
        <v>237</v>
      </c>
      <c r="J64" s="141" t="s">
        <v>330</v>
      </c>
      <c r="K64" s="73"/>
      <c r="L64" s="18"/>
      <c r="M64" s="40">
        <f t="shared" si="0"/>
        <v>0</v>
      </c>
      <c r="N64" s="25" t="str">
        <f t="shared" si="1"/>
        <v>OK</v>
      </c>
      <c r="O64" s="80"/>
      <c r="P64" s="80"/>
      <c r="Q64" s="43"/>
      <c r="R64" s="43"/>
      <c r="S64" s="43"/>
      <c r="T64" s="43"/>
      <c r="U64" s="43"/>
      <c r="V64" s="43"/>
      <c r="W64" s="43"/>
      <c r="X64" s="43"/>
      <c r="Y64" s="43"/>
      <c r="Z64" s="43"/>
      <c r="AA64" s="43"/>
      <c r="AB64" s="43"/>
      <c r="AC64" s="43"/>
      <c r="AD64" s="43"/>
      <c r="AE64" s="43"/>
      <c r="AF64" s="43"/>
    </row>
    <row r="65" spans="1:32" ht="30.25" customHeight="1">
      <c r="A65" s="50">
        <v>18</v>
      </c>
      <c r="B65" s="59" t="s">
        <v>26</v>
      </c>
      <c r="C65" s="53">
        <v>62</v>
      </c>
      <c r="D65" s="35" t="s">
        <v>84</v>
      </c>
      <c r="E65" s="47" t="s">
        <v>185</v>
      </c>
      <c r="F65" s="157" t="s">
        <v>426</v>
      </c>
      <c r="G65" s="151"/>
      <c r="H65" s="151" t="s">
        <v>427</v>
      </c>
      <c r="I65" s="47" t="s">
        <v>239</v>
      </c>
      <c r="J65" s="141" t="s">
        <v>330</v>
      </c>
      <c r="K65" s="74">
        <v>35.130000000000003</v>
      </c>
      <c r="L65" s="18"/>
      <c r="M65" s="40">
        <f t="shared" si="0"/>
        <v>0</v>
      </c>
      <c r="N65" s="25" t="str">
        <f t="shared" si="1"/>
        <v>OK</v>
      </c>
      <c r="O65" s="80"/>
      <c r="P65" s="80"/>
      <c r="Q65" s="43"/>
      <c r="R65" s="43"/>
      <c r="S65" s="43"/>
      <c r="T65" s="43"/>
      <c r="U65" s="43"/>
      <c r="V65" s="43"/>
      <c r="W65" s="43"/>
      <c r="X65" s="43"/>
      <c r="Y65" s="43"/>
      <c r="Z65" s="43"/>
      <c r="AA65" s="43"/>
      <c r="AB65" s="43"/>
      <c r="AC65" s="43"/>
      <c r="AD65" s="43"/>
      <c r="AE65" s="43"/>
      <c r="AF65" s="43"/>
    </row>
    <row r="66" spans="1:32" ht="30.25" customHeight="1">
      <c r="A66" s="237">
        <v>19</v>
      </c>
      <c r="B66" s="223" t="s">
        <v>32</v>
      </c>
      <c r="C66" s="54">
        <v>63</v>
      </c>
      <c r="D66" s="61" t="s">
        <v>85</v>
      </c>
      <c r="E66" s="46" t="s">
        <v>186</v>
      </c>
      <c r="F66" s="143" t="s">
        <v>428</v>
      </c>
      <c r="G66" s="146"/>
      <c r="H66" s="144" t="s">
        <v>429</v>
      </c>
      <c r="I66" s="46" t="s">
        <v>5</v>
      </c>
      <c r="J66" s="137" t="s">
        <v>330</v>
      </c>
      <c r="K66" s="72">
        <v>11.28</v>
      </c>
      <c r="L66" s="18"/>
      <c r="M66" s="40">
        <f t="shared" si="0"/>
        <v>0</v>
      </c>
      <c r="N66" s="25" t="str">
        <f t="shared" si="1"/>
        <v>OK</v>
      </c>
      <c r="O66" s="80"/>
      <c r="P66" s="80"/>
      <c r="Q66" s="43"/>
      <c r="R66" s="43"/>
      <c r="S66" s="43"/>
      <c r="T66" s="43"/>
      <c r="U66" s="43"/>
      <c r="V66" s="43"/>
      <c r="W66" s="43"/>
      <c r="X66" s="43"/>
      <c r="Y66" s="43"/>
      <c r="Z66" s="43"/>
      <c r="AA66" s="43"/>
      <c r="AB66" s="43"/>
      <c r="AC66" s="43"/>
      <c r="AD66" s="43"/>
      <c r="AE66" s="43"/>
      <c r="AF66" s="43"/>
    </row>
    <row r="67" spans="1:32" ht="30.25" customHeight="1">
      <c r="A67" s="237"/>
      <c r="B67" s="228"/>
      <c r="C67" s="54">
        <v>64</v>
      </c>
      <c r="D67" s="61" t="s">
        <v>86</v>
      </c>
      <c r="E67" s="46" t="s">
        <v>186</v>
      </c>
      <c r="F67" s="143" t="s">
        <v>430</v>
      </c>
      <c r="G67" s="146"/>
      <c r="H67" s="144" t="s">
        <v>429</v>
      </c>
      <c r="I67" s="46" t="s">
        <v>5</v>
      </c>
      <c r="J67" s="137" t="s">
        <v>330</v>
      </c>
      <c r="K67" s="72">
        <v>11.28</v>
      </c>
      <c r="L67" s="18"/>
      <c r="M67" s="40">
        <f t="shared" si="0"/>
        <v>0</v>
      </c>
      <c r="N67" s="25" t="str">
        <f t="shared" si="1"/>
        <v>OK</v>
      </c>
      <c r="O67" s="80"/>
      <c r="P67" s="80"/>
      <c r="Q67" s="43"/>
      <c r="R67" s="43"/>
      <c r="S67" s="43"/>
      <c r="T67" s="43"/>
      <c r="U67" s="43"/>
      <c r="V67" s="43"/>
      <c r="W67" s="43"/>
      <c r="X67" s="43"/>
      <c r="Y67" s="43"/>
      <c r="Z67" s="43"/>
      <c r="AA67" s="43"/>
      <c r="AB67" s="43"/>
      <c r="AC67" s="43"/>
      <c r="AD67" s="43"/>
      <c r="AE67" s="43"/>
      <c r="AF67" s="43"/>
    </row>
    <row r="68" spans="1:32" ht="30.25" customHeight="1">
      <c r="A68" s="237"/>
      <c r="B68" s="228"/>
      <c r="C68" s="54">
        <v>65</v>
      </c>
      <c r="D68" s="61" t="s">
        <v>87</v>
      </c>
      <c r="E68" s="46" t="s">
        <v>186</v>
      </c>
      <c r="F68" s="143" t="s">
        <v>431</v>
      </c>
      <c r="G68" s="146" t="s">
        <v>432</v>
      </c>
      <c r="H68" s="144" t="s">
        <v>433</v>
      </c>
      <c r="I68" s="46" t="s">
        <v>5</v>
      </c>
      <c r="J68" s="137" t="s">
        <v>330</v>
      </c>
      <c r="K68" s="72">
        <v>28.22</v>
      </c>
      <c r="L68" s="18"/>
      <c r="M68" s="40">
        <f t="shared" si="0"/>
        <v>0</v>
      </c>
      <c r="N68" s="25" t="str">
        <f t="shared" si="1"/>
        <v>OK</v>
      </c>
      <c r="O68" s="80"/>
      <c r="P68" s="80"/>
      <c r="Q68" s="43"/>
      <c r="R68" s="43"/>
      <c r="S68" s="43"/>
      <c r="T68" s="43"/>
      <c r="U68" s="43"/>
      <c r="V68" s="43"/>
      <c r="W68" s="43"/>
      <c r="X68" s="43"/>
      <c r="Y68" s="43"/>
      <c r="Z68" s="43"/>
      <c r="AA68" s="43"/>
      <c r="AB68" s="43"/>
      <c r="AC68" s="43"/>
      <c r="AD68" s="43"/>
      <c r="AE68" s="43"/>
      <c r="AF68" s="43"/>
    </row>
    <row r="69" spans="1:32" ht="30.25" customHeight="1">
      <c r="A69" s="237"/>
      <c r="B69" s="228"/>
      <c r="C69" s="54">
        <v>66</v>
      </c>
      <c r="D69" s="61" t="s">
        <v>87</v>
      </c>
      <c r="E69" s="46" t="s">
        <v>186</v>
      </c>
      <c r="F69" s="143" t="s">
        <v>431</v>
      </c>
      <c r="G69" s="146" t="s">
        <v>434</v>
      </c>
      <c r="H69" s="144" t="s">
        <v>433</v>
      </c>
      <c r="I69" s="46" t="s">
        <v>5</v>
      </c>
      <c r="J69" s="137" t="s">
        <v>330</v>
      </c>
      <c r="K69" s="72">
        <v>28.22</v>
      </c>
      <c r="L69" s="18"/>
      <c r="M69" s="40">
        <f t="shared" ref="M69:M131" si="2">L69-(SUM(O69:AF69))</f>
        <v>0</v>
      </c>
      <c r="N69" s="25" t="str">
        <f t="shared" ref="N69:N132" si="3">IF(M69&lt;0,"ATENÇÃO","OK")</f>
        <v>OK</v>
      </c>
      <c r="O69" s="80"/>
      <c r="P69" s="80"/>
      <c r="Q69" s="43"/>
      <c r="R69" s="43"/>
      <c r="S69" s="43"/>
      <c r="T69" s="43"/>
      <c r="U69" s="43"/>
      <c r="V69" s="43"/>
      <c r="W69" s="43"/>
      <c r="X69" s="43"/>
      <c r="Y69" s="43"/>
      <c r="Z69" s="43"/>
      <c r="AA69" s="43"/>
      <c r="AB69" s="43"/>
      <c r="AC69" s="43"/>
      <c r="AD69" s="43"/>
      <c r="AE69" s="43"/>
      <c r="AF69" s="43"/>
    </row>
    <row r="70" spans="1:32" ht="30.25" customHeight="1">
      <c r="A70" s="237"/>
      <c r="B70" s="224"/>
      <c r="C70" s="54">
        <v>67</v>
      </c>
      <c r="D70" s="61" t="s">
        <v>88</v>
      </c>
      <c r="E70" s="46" t="s">
        <v>186</v>
      </c>
      <c r="F70" s="143" t="s">
        <v>435</v>
      </c>
      <c r="G70" s="146"/>
      <c r="H70" s="144" t="s">
        <v>436</v>
      </c>
      <c r="I70" s="46" t="s">
        <v>5</v>
      </c>
      <c r="J70" s="137" t="s">
        <v>330</v>
      </c>
      <c r="K70" s="72">
        <v>14.11</v>
      </c>
      <c r="L70" s="18"/>
      <c r="M70" s="40">
        <f t="shared" si="2"/>
        <v>0</v>
      </c>
      <c r="N70" s="25" t="str">
        <f t="shared" si="3"/>
        <v>OK</v>
      </c>
      <c r="O70" s="80"/>
      <c r="P70" s="80"/>
      <c r="Q70" s="43"/>
      <c r="R70" s="43"/>
      <c r="S70" s="43"/>
      <c r="T70" s="43"/>
      <c r="U70" s="43"/>
      <c r="V70" s="43"/>
      <c r="W70" s="43"/>
      <c r="X70" s="43"/>
      <c r="Y70" s="43"/>
      <c r="Z70" s="43"/>
      <c r="AA70" s="43"/>
      <c r="AB70" s="43"/>
      <c r="AC70" s="43"/>
      <c r="AD70" s="43"/>
      <c r="AE70" s="43"/>
      <c r="AF70" s="43"/>
    </row>
    <row r="71" spans="1:32" ht="30.25" customHeight="1">
      <c r="A71" s="239">
        <v>20</v>
      </c>
      <c r="B71" s="225" t="s">
        <v>33</v>
      </c>
      <c r="C71" s="53">
        <v>68</v>
      </c>
      <c r="D71" s="35" t="s">
        <v>89</v>
      </c>
      <c r="E71" s="47" t="s">
        <v>187</v>
      </c>
      <c r="F71" s="157" t="s">
        <v>437</v>
      </c>
      <c r="G71" s="151"/>
      <c r="H71" s="151" t="s">
        <v>438</v>
      </c>
      <c r="I71" s="47" t="s">
        <v>237</v>
      </c>
      <c r="J71" s="141" t="s">
        <v>330</v>
      </c>
      <c r="K71" s="74">
        <v>61.77</v>
      </c>
      <c r="L71" s="18"/>
      <c r="M71" s="40">
        <f t="shared" si="2"/>
        <v>0</v>
      </c>
      <c r="N71" s="25" t="str">
        <f t="shared" si="3"/>
        <v>OK</v>
      </c>
      <c r="O71" s="80"/>
      <c r="P71" s="80"/>
      <c r="Q71" s="43"/>
      <c r="R71" s="43"/>
      <c r="S71" s="43"/>
      <c r="T71" s="43"/>
      <c r="U71" s="43"/>
      <c r="V71" s="43"/>
      <c r="W71" s="43"/>
      <c r="X71" s="43"/>
      <c r="Y71" s="43"/>
      <c r="Z71" s="43"/>
      <c r="AA71" s="43"/>
      <c r="AB71" s="43"/>
      <c r="AC71" s="43"/>
      <c r="AD71" s="43"/>
      <c r="AE71" s="43"/>
      <c r="AF71" s="43"/>
    </row>
    <row r="72" spans="1:32" ht="30.25" customHeight="1">
      <c r="A72" s="239"/>
      <c r="B72" s="226"/>
      <c r="C72" s="53">
        <v>69</v>
      </c>
      <c r="D72" s="35" t="s">
        <v>90</v>
      </c>
      <c r="E72" s="47" t="s">
        <v>188</v>
      </c>
      <c r="F72" s="155" t="s">
        <v>439</v>
      </c>
      <c r="G72" s="151"/>
      <c r="H72" s="151" t="s">
        <v>438</v>
      </c>
      <c r="I72" s="47" t="s">
        <v>237</v>
      </c>
      <c r="J72" s="141" t="s">
        <v>330</v>
      </c>
      <c r="K72" s="74">
        <v>42.55</v>
      </c>
      <c r="L72" s="18"/>
      <c r="M72" s="40">
        <f t="shared" si="2"/>
        <v>0</v>
      </c>
      <c r="N72" s="25" t="str">
        <f t="shared" si="3"/>
        <v>OK</v>
      </c>
      <c r="O72" s="80"/>
      <c r="P72" s="80"/>
      <c r="Q72" s="43"/>
      <c r="R72" s="43"/>
      <c r="S72" s="43"/>
      <c r="T72" s="43"/>
      <c r="U72" s="43"/>
      <c r="V72" s="43"/>
      <c r="W72" s="43"/>
      <c r="X72" s="43"/>
      <c r="Y72" s="43"/>
      <c r="Z72" s="43"/>
      <c r="AA72" s="43"/>
      <c r="AB72" s="43"/>
      <c r="AC72" s="43"/>
      <c r="AD72" s="43"/>
      <c r="AE72" s="43"/>
      <c r="AF72" s="43"/>
    </row>
    <row r="73" spans="1:32" ht="30.25" customHeight="1">
      <c r="A73" s="239"/>
      <c r="B73" s="226"/>
      <c r="C73" s="53">
        <v>70</v>
      </c>
      <c r="D73" s="35" t="s">
        <v>91</v>
      </c>
      <c r="E73" s="47" t="s">
        <v>189</v>
      </c>
      <c r="F73" s="155" t="s">
        <v>440</v>
      </c>
      <c r="G73" s="151"/>
      <c r="H73" s="151" t="s">
        <v>441</v>
      </c>
      <c r="I73" s="47" t="s">
        <v>237</v>
      </c>
      <c r="J73" s="141" t="s">
        <v>330</v>
      </c>
      <c r="K73" s="74">
        <v>69.38</v>
      </c>
      <c r="L73" s="18"/>
      <c r="M73" s="40">
        <f t="shared" si="2"/>
        <v>0</v>
      </c>
      <c r="N73" s="25" t="str">
        <f t="shared" si="3"/>
        <v>OK</v>
      </c>
      <c r="O73" s="80"/>
      <c r="P73" s="80"/>
      <c r="Q73" s="43"/>
      <c r="R73" s="43"/>
      <c r="S73" s="43"/>
      <c r="T73" s="43"/>
      <c r="U73" s="43"/>
      <c r="V73" s="43"/>
      <c r="W73" s="43"/>
      <c r="X73" s="43"/>
      <c r="Y73" s="43"/>
      <c r="Z73" s="43"/>
      <c r="AA73" s="43"/>
      <c r="AB73" s="43"/>
      <c r="AC73" s="43"/>
      <c r="AD73" s="43"/>
      <c r="AE73" s="43"/>
      <c r="AF73" s="43"/>
    </row>
    <row r="74" spans="1:32" ht="30.25" customHeight="1">
      <c r="A74" s="239"/>
      <c r="B74" s="227"/>
      <c r="C74" s="53">
        <v>71</v>
      </c>
      <c r="D74" s="35" t="s">
        <v>92</v>
      </c>
      <c r="E74" s="47" t="s">
        <v>190</v>
      </c>
      <c r="F74" s="155" t="s">
        <v>442</v>
      </c>
      <c r="G74" s="151"/>
      <c r="H74" s="151" t="s">
        <v>441</v>
      </c>
      <c r="I74" s="47" t="s">
        <v>237</v>
      </c>
      <c r="J74" s="141" t="s">
        <v>330</v>
      </c>
      <c r="K74" s="74">
        <v>61.85</v>
      </c>
      <c r="L74" s="18"/>
      <c r="M74" s="40">
        <f t="shared" si="2"/>
        <v>0</v>
      </c>
      <c r="N74" s="25" t="str">
        <f t="shared" si="3"/>
        <v>OK</v>
      </c>
      <c r="O74" s="80"/>
      <c r="P74" s="80"/>
      <c r="Q74" s="43"/>
      <c r="R74" s="43"/>
      <c r="S74" s="43"/>
      <c r="T74" s="43"/>
      <c r="U74" s="43"/>
      <c r="V74" s="43"/>
      <c r="W74" s="43"/>
      <c r="X74" s="43"/>
      <c r="Y74" s="43"/>
      <c r="Z74" s="43"/>
      <c r="AA74" s="43"/>
      <c r="AB74" s="43"/>
      <c r="AC74" s="43"/>
      <c r="AD74" s="43"/>
      <c r="AE74" s="43"/>
      <c r="AF74" s="43"/>
    </row>
    <row r="75" spans="1:32" ht="30.25" hidden="1" customHeight="1">
      <c r="A75" s="51">
        <v>21</v>
      </c>
      <c r="B75" s="55" t="s">
        <v>27</v>
      </c>
      <c r="C75" s="51">
        <v>72</v>
      </c>
      <c r="D75" s="64" t="s">
        <v>93</v>
      </c>
      <c r="E75" s="18" t="s">
        <v>191</v>
      </c>
      <c r="F75" s="158" t="s">
        <v>443</v>
      </c>
      <c r="G75" s="159"/>
      <c r="H75" s="151" t="s">
        <v>444</v>
      </c>
      <c r="I75" s="18" t="s">
        <v>240</v>
      </c>
      <c r="J75" s="141" t="s">
        <v>330</v>
      </c>
      <c r="K75" s="73">
        <v>34</v>
      </c>
      <c r="L75" s="18"/>
      <c r="M75" s="40">
        <f t="shared" si="2"/>
        <v>0</v>
      </c>
      <c r="N75" s="25" t="str">
        <f t="shared" si="3"/>
        <v>OK</v>
      </c>
      <c r="O75" s="80"/>
      <c r="P75" s="80"/>
      <c r="Q75" s="43"/>
      <c r="R75" s="43"/>
      <c r="S75" s="43"/>
      <c r="T75" s="43"/>
      <c r="U75" s="43"/>
      <c r="V75" s="43"/>
      <c r="W75" s="43"/>
      <c r="X75" s="43"/>
      <c r="Y75" s="43"/>
      <c r="Z75" s="43"/>
      <c r="AA75" s="43"/>
      <c r="AB75" s="43"/>
      <c r="AC75" s="43"/>
      <c r="AD75" s="43"/>
      <c r="AE75" s="43"/>
      <c r="AF75" s="43"/>
    </row>
    <row r="76" spans="1:32" ht="30.25" customHeight="1">
      <c r="A76" s="239">
        <v>22</v>
      </c>
      <c r="B76" s="225" t="s">
        <v>33</v>
      </c>
      <c r="C76" s="53">
        <v>73</v>
      </c>
      <c r="D76" s="35" t="s">
        <v>94</v>
      </c>
      <c r="E76" s="47" t="s">
        <v>192</v>
      </c>
      <c r="F76" s="155" t="s">
        <v>445</v>
      </c>
      <c r="G76" s="150"/>
      <c r="H76" s="151" t="s">
        <v>344</v>
      </c>
      <c r="I76" s="47" t="s">
        <v>237</v>
      </c>
      <c r="J76" s="141" t="s">
        <v>330</v>
      </c>
      <c r="K76" s="74">
        <v>29.45</v>
      </c>
      <c r="L76" s="18"/>
      <c r="M76" s="40">
        <f t="shared" si="2"/>
        <v>0</v>
      </c>
      <c r="N76" s="25" t="str">
        <f t="shared" si="3"/>
        <v>OK</v>
      </c>
      <c r="O76" s="80"/>
      <c r="P76" s="80"/>
      <c r="Q76" s="43"/>
      <c r="R76" s="43"/>
      <c r="S76" s="43"/>
      <c r="T76" s="43"/>
      <c r="U76" s="43"/>
      <c r="V76" s="43"/>
      <c r="W76" s="43"/>
      <c r="X76" s="43"/>
      <c r="Y76" s="43"/>
      <c r="Z76" s="43"/>
      <c r="AA76" s="43"/>
      <c r="AB76" s="43"/>
      <c r="AC76" s="43"/>
      <c r="AD76" s="43"/>
      <c r="AE76" s="43"/>
      <c r="AF76" s="43"/>
    </row>
    <row r="77" spans="1:32" ht="30.25" customHeight="1">
      <c r="A77" s="239"/>
      <c r="B77" s="226"/>
      <c r="C77" s="53">
        <v>74</v>
      </c>
      <c r="D77" s="35" t="s">
        <v>95</v>
      </c>
      <c r="E77" s="47" t="s">
        <v>193</v>
      </c>
      <c r="F77" s="155" t="s">
        <v>446</v>
      </c>
      <c r="G77" s="150"/>
      <c r="H77" s="151" t="s">
        <v>344</v>
      </c>
      <c r="I77" s="47" t="s">
        <v>237</v>
      </c>
      <c r="J77" s="141" t="s">
        <v>330</v>
      </c>
      <c r="K77" s="74">
        <v>27.95</v>
      </c>
      <c r="L77" s="18"/>
      <c r="M77" s="40">
        <f t="shared" si="2"/>
        <v>0</v>
      </c>
      <c r="N77" s="25" t="str">
        <f t="shared" si="3"/>
        <v>OK</v>
      </c>
      <c r="O77" s="80"/>
      <c r="P77" s="80"/>
      <c r="Q77" s="43"/>
      <c r="R77" s="43"/>
      <c r="S77" s="43"/>
      <c r="T77" s="43"/>
      <c r="U77" s="43"/>
      <c r="V77" s="43"/>
      <c r="W77" s="43"/>
      <c r="X77" s="43"/>
      <c r="Y77" s="43"/>
      <c r="Z77" s="43"/>
      <c r="AA77" s="43"/>
      <c r="AB77" s="43"/>
      <c r="AC77" s="43"/>
      <c r="AD77" s="43"/>
      <c r="AE77" s="43"/>
      <c r="AF77" s="43"/>
    </row>
    <row r="78" spans="1:32" ht="30.25" customHeight="1">
      <c r="A78" s="239"/>
      <c r="B78" s="226"/>
      <c r="C78" s="53">
        <v>75</v>
      </c>
      <c r="D78" s="35" t="s">
        <v>96</v>
      </c>
      <c r="E78" s="47" t="s">
        <v>194</v>
      </c>
      <c r="F78" s="155" t="s">
        <v>447</v>
      </c>
      <c r="G78" s="151"/>
      <c r="H78" s="151" t="s">
        <v>344</v>
      </c>
      <c r="I78" s="47" t="s">
        <v>17</v>
      </c>
      <c r="J78" s="141" t="s">
        <v>330</v>
      </c>
      <c r="K78" s="74">
        <v>41.45</v>
      </c>
      <c r="L78" s="18"/>
      <c r="M78" s="40">
        <f t="shared" si="2"/>
        <v>0</v>
      </c>
      <c r="N78" s="25" t="str">
        <f t="shared" si="3"/>
        <v>OK</v>
      </c>
      <c r="O78" s="80"/>
      <c r="P78" s="80"/>
      <c r="Q78" s="43"/>
      <c r="R78" s="43"/>
      <c r="S78" s="43"/>
      <c r="T78" s="43"/>
      <c r="U78" s="43"/>
      <c r="V78" s="43"/>
      <c r="W78" s="43"/>
      <c r="X78" s="43"/>
      <c r="Y78" s="43"/>
      <c r="Z78" s="43"/>
      <c r="AA78" s="43"/>
      <c r="AB78" s="43"/>
      <c r="AC78" s="43"/>
      <c r="AD78" s="43"/>
      <c r="AE78" s="43"/>
      <c r="AF78" s="43"/>
    </row>
    <row r="79" spans="1:32" ht="30.25" customHeight="1">
      <c r="A79" s="239"/>
      <c r="B79" s="227"/>
      <c r="C79" s="53">
        <v>76</v>
      </c>
      <c r="D79" s="35" t="s">
        <v>97</v>
      </c>
      <c r="E79" s="47" t="s">
        <v>195</v>
      </c>
      <c r="F79" s="155" t="s">
        <v>448</v>
      </c>
      <c r="G79" s="150"/>
      <c r="H79" s="151" t="s">
        <v>344</v>
      </c>
      <c r="I79" s="47" t="s">
        <v>17</v>
      </c>
      <c r="J79" s="141" t="s">
        <v>330</v>
      </c>
      <c r="K79" s="74">
        <v>93.95</v>
      </c>
      <c r="L79" s="18"/>
      <c r="M79" s="40">
        <f t="shared" si="2"/>
        <v>0</v>
      </c>
      <c r="N79" s="25" t="str">
        <f t="shared" si="3"/>
        <v>OK</v>
      </c>
      <c r="O79" s="80"/>
      <c r="P79" s="80"/>
      <c r="Q79" s="43"/>
      <c r="R79" s="43"/>
      <c r="S79" s="43"/>
      <c r="T79" s="43"/>
      <c r="U79" s="43"/>
      <c r="V79" s="43"/>
      <c r="W79" s="43"/>
      <c r="X79" s="43"/>
      <c r="Y79" s="43"/>
      <c r="Z79" s="43"/>
      <c r="AA79" s="43"/>
      <c r="AB79" s="43"/>
      <c r="AC79" s="43"/>
      <c r="AD79" s="43"/>
      <c r="AE79" s="43"/>
      <c r="AF79" s="43"/>
    </row>
    <row r="80" spans="1:32" ht="30.25" customHeight="1">
      <c r="A80" s="49">
        <v>23</v>
      </c>
      <c r="B80" s="56" t="s">
        <v>30</v>
      </c>
      <c r="C80" s="54">
        <v>77</v>
      </c>
      <c r="D80" s="61" t="s">
        <v>98</v>
      </c>
      <c r="E80" s="46" t="s">
        <v>196</v>
      </c>
      <c r="F80" s="143" t="s">
        <v>449</v>
      </c>
      <c r="G80" s="146"/>
      <c r="H80" s="144" t="s">
        <v>344</v>
      </c>
      <c r="I80" s="46" t="s">
        <v>17</v>
      </c>
      <c r="J80" s="137" t="s">
        <v>330</v>
      </c>
      <c r="K80" s="72">
        <v>13.27</v>
      </c>
      <c r="L80" s="18"/>
      <c r="M80" s="40">
        <f t="shared" si="2"/>
        <v>0</v>
      </c>
      <c r="N80" s="25" t="str">
        <f t="shared" si="3"/>
        <v>OK</v>
      </c>
      <c r="O80" s="80"/>
      <c r="P80" s="80"/>
      <c r="Q80" s="43"/>
      <c r="R80" s="43"/>
      <c r="S80" s="43"/>
      <c r="T80" s="43"/>
      <c r="U80" s="43"/>
      <c r="V80" s="43"/>
      <c r="W80" s="43"/>
      <c r="X80" s="43"/>
      <c r="Y80" s="43"/>
      <c r="Z80" s="43"/>
      <c r="AA80" s="43"/>
      <c r="AB80" s="43"/>
      <c r="AC80" s="43"/>
      <c r="AD80" s="43"/>
      <c r="AE80" s="43"/>
      <c r="AF80" s="43"/>
    </row>
    <row r="81" spans="1:32" ht="30.25" customHeight="1">
      <c r="A81" s="50">
        <v>24</v>
      </c>
      <c r="B81" s="59" t="s">
        <v>34</v>
      </c>
      <c r="C81" s="53">
        <v>78</v>
      </c>
      <c r="D81" s="35" t="s">
        <v>99</v>
      </c>
      <c r="E81" s="47" t="s">
        <v>197</v>
      </c>
      <c r="F81" s="155" t="s">
        <v>450</v>
      </c>
      <c r="G81" s="150"/>
      <c r="H81" s="151" t="s">
        <v>451</v>
      </c>
      <c r="I81" s="47" t="s">
        <v>17</v>
      </c>
      <c r="J81" s="141" t="s">
        <v>330</v>
      </c>
      <c r="K81" s="74">
        <v>127.8</v>
      </c>
      <c r="L81" s="18"/>
      <c r="M81" s="40">
        <f t="shared" si="2"/>
        <v>0</v>
      </c>
      <c r="N81" s="25" t="str">
        <f t="shared" si="3"/>
        <v>OK</v>
      </c>
      <c r="O81" s="80"/>
      <c r="P81" s="80"/>
      <c r="Q81" s="43"/>
      <c r="R81" s="43"/>
      <c r="S81" s="43"/>
      <c r="T81" s="43"/>
      <c r="U81" s="43"/>
      <c r="V81" s="43"/>
      <c r="W81" s="43"/>
      <c r="X81" s="43"/>
      <c r="Y81" s="43"/>
      <c r="Z81" s="43"/>
      <c r="AA81" s="43"/>
      <c r="AB81" s="43"/>
      <c r="AC81" s="43"/>
      <c r="AD81" s="43"/>
      <c r="AE81" s="43"/>
      <c r="AF81" s="43"/>
    </row>
    <row r="82" spans="1:32" ht="30.25" customHeight="1">
      <c r="A82" s="49">
        <v>25</v>
      </c>
      <c r="B82" s="56" t="s">
        <v>35</v>
      </c>
      <c r="C82" s="54">
        <v>79</v>
      </c>
      <c r="D82" s="61" t="s">
        <v>100</v>
      </c>
      <c r="E82" s="46" t="s">
        <v>198</v>
      </c>
      <c r="F82" s="143" t="s">
        <v>452</v>
      </c>
      <c r="G82" s="144"/>
      <c r="H82" s="144" t="s">
        <v>451</v>
      </c>
      <c r="I82" s="46" t="s">
        <v>17</v>
      </c>
      <c r="J82" s="137" t="s">
        <v>330</v>
      </c>
      <c r="K82" s="72">
        <v>117.73</v>
      </c>
      <c r="L82" s="18"/>
      <c r="M82" s="40">
        <f t="shared" si="2"/>
        <v>0</v>
      </c>
      <c r="N82" s="25" t="str">
        <f t="shared" si="3"/>
        <v>OK</v>
      </c>
      <c r="O82" s="80"/>
      <c r="P82" s="80"/>
      <c r="Q82" s="43"/>
      <c r="R82" s="43"/>
      <c r="S82" s="43"/>
      <c r="T82" s="43"/>
      <c r="U82" s="43"/>
      <c r="V82" s="43"/>
      <c r="W82" s="43"/>
      <c r="X82" s="43"/>
      <c r="Y82" s="43"/>
      <c r="Z82" s="43"/>
      <c r="AA82" s="43"/>
      <c r="AB82" s="43"/>
      <c r="AC82" s="43"/>
      <c r="AD82" s="43"/>
      <c r="AE82" s="43"/>
      <c r="AF82" s="43"/>
    </row>
    <row r="83" spans="1:32" ht="30.25" hidden="1" customHeight="1">
      <c r="A83" s="244">
        <v>26</v>
      </c>
      <c r="B83" s="229" t="s">
        <v>27</v>
      </c>
      <c r="C83" s="51">
        <v>80</v>
      </c>
      <c r="D83" s="62" t="s">
        <v>101</v>
      </c>
      <c r="E83" s="18"/>
      <c r="F83" s="143" t="s">
        <v>453</v>
      </c>
      <c r="G83" s="144"/>
      <c r="H83" s="144" t="s">
        <v>454</v>
      </c>
      <c r="I83" s="18" t="s">
        <v>17</v>
      </c>
      <c r="J83" s="137" t="s">
        <v>330</v>
      </c>
      <c r="K83" s="73"/>
      <c r="L83" s="18"/>
      <c r="M83" s="40">
        <f t="shared" si="2"/>
        <v>0</v>
      </c>
      <c r="N83" s="25" t="str">
        <f t="shared" si="3"/>
        <v>OK</v>
      </c>
      <c r="O83" s="80"/>
      <c r="P83" s="80"/>
      <c r="Q83" s="43"/>
      <c r="R83" s="43"/>
      <c r="S83" s="43"/>
      <c r="T83" s="43"/>
      <c r="U83" s="43"/>
      <c r="V83" s="43"/>
      <c r="W83" s="43"/>
      <c r="X83" s="43"/>
      <c r="Y83" s="43"/>
      <c r="Z83" s="43"/>
      <c r="AA83" s="43"/>
      <c r="AB83" s="43"/>
      <c r="AC83" s="43"/>
      <c r="AD83" s="43"/>
      <c r="AE83" s="43"/>
      <c r="AF83" s="43"/>
    </row>
    <row r="84" spans="1:32" ht="30.25" hidden="1" customHeight="1">
      <c r="A84" s="245"/>
      <c r="B84" s="230"/>
      <c r="C84" s="51">
        <v>81</v>
      </c>
      <c r="D84" s="62" t="s">
        <v>102</v>
      </c>
      <c r="E84" s="18"/>
      <c r="F84" s="143" t="s">
        <v>455</v>
      </c>
      <c r="G84" s="144"/>
      <c r="H84" s="144" t="s">
        <v>344</v>
      </c>
      <c r="I84" s="18" t="s">
        <v>17</v>
      </c>
      <c r="J84" s="137" t="s">
        <v>330</v>
      </c>
      <c r="K84" s="73"/>
      <c r="L84" s="18"/>
      <c r="M84" s="40">
        <f t="shared" si="2"/>
        <v>0</v>
      </c>
      <c r="N84" s="25" t="str">
        <f t="shared" si="3"/>
        <v>OK</v>
      </c>
      <c r="O84" s="80"/>
      <c r="P84" s="80"/>
      <c r="Q84" s="43"/>
      <c r="R84" s="43"/>
      <c r="S84" s="43"/>
      <c r="T84" s="43"/>
      <c r="U84" s="43"/>
      <c r="V84" s="43"/>
      <c r="W84" s="43"/>
      <c r="X84" s="43"/>
      <c r="Y84" s="43"/>
      <c r="Z84" s="43"/>
      <c r="AA84" s="43"/>
      <c r="AB84" s="43"/>
      <c r="AC84" s="43"/>
      <c r="AD84" s="43"/>
      <c r="AE84" s="43"/>
      <c r="AF84" s="43"/>
    </row>
    <row r="85" spans="1:32" ht="30.25" hidden="1" customHeight="1">
      <c r="A85" s="246">
        <v>27</v>
      </c>
      <c r="B85" s="229" t="s">
        <v>27</v>
      </c>
      <c r="C85" s="51">
        <v>82</v>
      </c>
      <c r="D85" s="62" t="s">
        <v>103</v>
      </c>
      <c r="E85" s="18"/>
      <c r="F85" s="145" t="s">
        <v>456</v>
      </c>
      <c r="G85" s="144" t="s">
        <v>349</v>
      </c>
      <c r="H85" s="144" t="s">
        <v>457</v>
      </c>
      <c r="I85" s="18" t="s">
        <v>241</v>
      </c>
      <c r="J85" s="137" t="s">
        <v>330</v>
      </c>
      <c r="K85" s="73"/>
      <c r="L85" s="18"/>
      <c r="M85" s="40">
        <f t="shared" si="2"/>
        <v>0</v>
      </c>
      <c r="N85" s="25" t="str">
        <f t="shared" si="3"/>
        <v>OK</v>
      </c>
      <c r="O85" s="80"/>
      <c r="P85" s="80"/>
      <c r="Q85" s="43"/>
      <c r="R85" s="43"/>
      <c r="S85" s="43"/>
      <c r="T85" s="43"/>
      <c r="U85" s="43"/>
      <c r="V85" s="43"/>
      <c r="W85" s="43"/>
      <c r="X85" s="43"/>
      <c r="Y85" s="43"/>
      <c r="Z85" s="43"/>
      <c r="AA85" s="43"/>
      <c r="AB85" s="43"/>
      <c r="AC85" s="43"/>
      <c r="AD85" s="43"/>
      <c r="AE85" s="43"/>
      <c r="AF85" s="43"/>
    </row>
    <row r="86" spans="1:32" ht="30.25" hidden="1" customHeight="1">
      <c r="A86" s="246"/>
      <c r="B86" s="230"/>
      <c r="C86" s="51">
        <v>83</v>
      </c>
      <c r="D86" s="62" t="s">
        <v>103</v>
      </c>
      <c r="E86" s="18"/>
      <c r="F86" s="145" t="s">
        <v>456</v>
      </c>
      <c r="G86" s="144" t="s">
        <v>458</v>
      </c>
      <c r="H86" s="144" t="s">
        <v>459</v>
      </c>
      <c r="I86" s="18" t="s">
        <v>241</v>
      </c>
      <c r="J86" s="137" t="s">
        <v>330</v>
      </c>
      <c r="K86" s="73"/>
      <c r="L86" s="18"/>
      <c r="M86" s="40">
        <f t="shared" si="2"/>
        <v>0</v>
      </c>
      <c r="N86" s="25" t="str">
        <f t="shared" si="3"/>
        <v>OK</v>
      </c>
      <c r="O86" s="80"/>
      <c r="P86" s="80"/>
      <c r="Q86" s="43"/>
      <c r="R86" s="43"/>
      <c r="S86" s="43"/>
      <c r="T86" s="43"/>
      <c r="U86" s="43"/>
      <c r="V86" s="43"/>
      <c r="W86" s="43"/>
      <c r="X86" s="43"/>
      <c r="Y86" s="43"/>
      <c r="Z86" s="43"/>
      <c r="AA86" s="43"/>
      <c r="AB86" s="43"/>
      <c r="AC86" s="43"/>
      <c r="AD86" s="43"/>
      <c r="AE86" s="43"/>
      <c r="AF86" s="43"/>
    </row>
    <row r="87" spans="1:32" ht="30.25" customHeight="1">
      <c r="A87" s="239">
        <v>28</v>
      </c>
      <c r="B87" s="225" t="s">
        <v>33</v>
      </c>
      <c r="C87" s="53">
        <v>84</v>
      </c>
      <c r="D87" s="35" t="s">
        <v>104</v>
      </c>
      <c r="E87" s="47" t="s">
        <v>199</v>
      </c>
      <c r="F87" s="157" t="s">
        <v>460</v>
      </c>
      <c r="G87" s="150"/>
      <c r="H87" s="151" t="s">
        <v>457</v>
      </c>
      <c r="I87" s="47" t="s">
        <v>17</v>
      </c>
      <c r="J87" s="141" t="s">
        <v>330</v>
      </c>
      <c r="K87" s="74">
        <v>19.21</v>
      </c>
      <c r="L87" s="18"/>
      <c r="M87" s="40">
        <f t="shared" si="2"/>
        <v>0</v>
      </c>
      <c r="N87" s="25" t="str">
        <f t="shared" si="3"/>
        <v>OK</v>
      </c>
      <c r="O87" s="80"/>
      <c r="P87" s="80"/>
      <c r="Q87" s="43"/>
      <c r="R87" s="43"/>
      <c r="S87" s="43"/>
      <c r="T87" s="43"/>
      <c r="U87" s="43"/>
      <c r="V87" s="43"/>
      <c r="W87" s="43"/>
      <c r="X87" s="43"/>
      <c r="Y87" s="43"/>
      <c r="Z87" s="43"/>
      <c r="AA87" s="43"/>
      <c r="AB87" s="43"/>
      <c r="AC87" s="43"/>
      <c r="AD87" s="43"/>
      <c r="AE87" s="43"/>
      <c r="AF87" s="43"/>
    </row>
    <row r="88" spans="1:32" ht="30.25" customHeight="1">
      <c r="A88" s="239"/>
      <c r="B88" s="227"/>
      <c r="C88" s="53">
        <v>85</v>
      </c>
      <c r="D88" s="35" t="s">
        <v>105</v>
      </c>
      <c r="E88" s="47" t="s">
        <v>200</v>
      </c>
      <c r="F88" s="157" t="s">
        <v>461</v>
      </c>
      <c r="G88" s="150"/>
      <c r="H88" s="151" t="s">
        <v>451</v>
      </c>
      <c r="I88" s="47" t="s">
        <v>17</v>
      </c>
      <c r="J88" s="141" t="s">
        <v>330</v>
      </c>
      <c r="K88" s="74">
        <v>19.09</v>
      </c>
      <c r="L88" s="18"/>
      <c r="M88" s="40">
        <f t="shared" si="2"/>
        <v>0</v>
      </c>
      <c r="N88" s="25" t="str">
        <f t="shared" si="3"/>
        <v>OK</v>
      </c>
      <c r="O88" s="80"/>
      <c r="P88" s="80"/>
      <c r="Q88" s="43"/>
      <c r="R88" s="43"/>
      <c r="S88" s="43"/>
      <c r="T88" s="43"/>
      <c r="U88" s="43"/>
      <c r="V88" s="43"/>
      <c r="W88" s="43"/>
      <c r="X88" s="43"/>
      <c r="Y88" s="43"/>
      <c r="Z88" s="43"/>
      <c r="AA88" s="43"/>
      <c r="AB88" s="43"/>
      <c r="AC88" s="43"/>
      <c r="AD88" s="43"/>
      <c r="AE88" s="43"/>
      <c r="AF88" s="43"/>
    </row>
    <row r="89" spans="1:32" ht="30.25" customHeight="1">
      <c r="A89" s="237">
        <v>29</v>
      </c>
      <c r="B89" s="223" t="s">
        <v>36</v>
      </c>
      <c r="C89" s="54">
        <v>86</v>
      </c>
      <c r="D89" s="61" t="s">
        <v>106</v>
      </c>
      <c r="E89" s="46" t="s">
        <v>201</v>
      </c>
      <c r="F89" s="145" t="s">
        <v>462</v>
      </c>
      <c r="G89" s="146"/>
      <c r="H89" s="144" t="s">
        <v>457</v>
      </c>
      <c r="I89" s="46" t="s">
        <v>17</v>
      </c>
      <c r="J89" s="137" t="s">
        <v>330</v>
      </c>
      <c r="K89" s="72">
        <v>91.63</v>
      </c>
      <c r="L89" s="18"/>
      <c r="M89" s="40">
        <f t="shared" si="2"/>
        <v>0</v>
      </c>
      <c r="N89" s="25" t="str">
        <f t="shared" si="3"/>
        <v>OK</v>
      </c>
      <c r="O89" s="80"/>
      <c r="P89" s="80"/>
      <c r="Q89" s="43"/>
      <c r="R89" s="43"/>
      <c r="S89" s="43"/>
      <c r="T89" s="43"/>
      <c r="U89" s="43"/>
      <c r="V89" s="43"/>
      <c r="W89" s="43"/>
      <c r="X89" s="43"/>
      <c r="Y89" s="43"/>
      <c r="Z89" s="43"/>
      <c r="AA89" s="43"/>
      <c r="AB89" s="43"/>
      <c r="AC89" s="43"/>
      <c r="AD89" s="43"/>
      <c r="AE89" s="43"/>
      <c r="AF89" s="43"/>
    </row>
    <row r="90" spans="1:32" ht="30.25" customHeight="1">
      <c r="A90" s="237"/>
      <c r="B90" s="224"/>
      <c r="C90" s="54">
        <v>87</v>
      </c>
      <c r="D90" s="61" t="s">
        <v>107</v>
      </c>
      <c r="E90" s="46" t="s">
        <v>202</v>
      </c>
      <c r="F90" s="145" t="s">
        <v>463</v>
      </c>
      <c r="G90" s="146"/>
      <c r="H90" s="144" t="s">
        <v>457</v>
      </c>
      <c r="I90" s="46" t="s">
        <v>17</v>
      </c>
      <c r="J90" s="137" t="s">
        <v>331</v>
      </c>
      <c r="K90" s="72">
        <v>107.61</v>
      </c>
      <c r="L90" s="18"/>
      <c r="M90" s="40">
        <f t="shared" si="2"/>
        <v>0</v>
      </c>
      <c r="N90" s="25" t="str">
        <f t="shared" si="3"/>
        <v>OK</v>
      </c>
      <c r="O90" s="80"/>
      <c r="P90" s="80"/>
      <c r="Q90" s="43"/>
      <c r="R90" s="43"/>
      <c r="S90" s="43"/>
      <c r="T90" s="43"/>
      <c r="U90" s="43"/>
      <c r="V90" s="43"/>
      <c r="W90" s="43"/>
      <c r="X90" s="43"/>
      <c r="Y90" s="43"/>
      <c r="Z90" s="43"/>
      <c r="AA90" s="43"/>
      <c r="AB90" s="43"/>
      <c r="AC90" s="43"/>
      <c r="AD90" s="43"/>
      <c r="AE90" s="43"/>
      <c r="AF90" s="43"/>
    </row>
    <row r="91" spans="1:32" ht="30.25" customHeight="1">
      <c r="A91" s="239">
        <v>30</v>
      </c>
      <c r="B91" s="225" t="s">
        <v>33</v>
      </c>
      <c r="C91" s="53">
        <v>88</v>
      </c>
      <c r="D91" s="35" t="s">
        <v>108</v>
      </c>
      <c r="E91" s="47" t="s">
        <v>203</v>
      </c>
      <c r="F91" s="155" t="s">
        <v>464</v>
      </c>
      <c r="G91" s="150"/>
      <c r="H91" s="151" t="s">
        <v>451</v>
      </c>
      <c r="I91" s="47" t="s">
        <v>17</v>
      </c>
      <c r="J91" s="141" t="s">
        <v>330</v>
      </c>
      <c r="K91" s="74">
        <v>83.17</v>
      </c>
      <c r="L91" s="18"/>
      <c r="M91" s="40">
        <f t="shared" si="2"/>
        <v>0</v>
      </c>
      <c r="N91" s="25" t="str">
        <f t="shared" si="3"/>
        <v>OK</v>
      </c>
      <c r="O91" s="80"/>
      <c r="P91" s="80"/>
      <c r="Q91" s="43"/>
      <c r="R91" s="43"/>
      <c r="S91" s="43"/>
      <c r="T91" s="43"/>
      <c r="U91" s="43"/>
      <c r="V91" s="43"/>
      <c r="W91" s="43"/>
      <c r="X91" s="43"/>
      <c r="Y91" s="43"/>
      <c r="Z91" s="43"/>
      <c r="AA91" s="43"/>
      <c r="AB91" s="43"/>
      <c r="AC91" s="43"/>
      <c r="AD91" s="43"/>
      <c r="AE91" s="43"/>
      <c r="AF91" s="43"/>
    </row>
    <row r="92" spans="1:32" ht="30.25" customHeight="1">
      <c r="A92" s="239"/>
      <c r="B92" s="226"/>
      <c r="C92" s="53">
        <v>89</v>
      </c>
      <c r="D92" s="35" t="s">
        <v>109</v>
      </c>
      <c r="E92" s="47" t="s">
        <v>204</v>
      </c>
      <c r="F92" s="155" t="s">
        <v>465</v>
      </c>
      <c r="G92" s="150"/>
      <c r="H92" s="151" t="s">
        <v>451</v>
      </c>
      <c r="I92" s="47" t="s">
        <v>17</v>
      </c>
      <c r="J92" s="141" t="s">
        <v>331</v>
      </c>
      <c r="K92" s="74">
        <v>85.12</v>
      </c>
      <c r="L92" s="18"/>
      <c r="M92" s="40">
        <f t="shared" si="2"/>
        <v>0</v>
      </c>
      <c r="N92" s="25" t="str">
        <f t="shared" si="3"/>
        <v>OK</v>
      </c>
      <c r="O92" s="80"/>
      <c r="P92" s="80"/>
      <c r="Q92" s="43"/>
      <c r="R92" s="43"/>
      <c r="S92" s="43"/>
      <c r="T92" s="43"/>
      <c r="U92" s="43"/>
      <c r="V92" s="43"/>
      <c r="W92" s="43"/>
      <c r="X92" s="43"/>
      <c r="Y92" s="43"/>
      <c r="Z92" s="43"/>
      <c r="AA92" s="43"/>
      <c r="AB92" s="43"/>
      <c r="AC92" s="43"/>
      <c r="AD92" s="43"/>
      <c r="AE92" s="43"/>
      <c r="AF92" s="43"/>
    </row>
    <row r="93" spans="1:32" ht="30.25" customHeight="1">
      <c r="A93" s="239"/>
      <c r="B93" s="226"/>
      <c r="C93" s="53">
        <v>90</v>
      </c>
      <c r="D93" s="35" t="s">
        <v>110</v>
      </c>
      <c r="E93" s="47" t="s">
        <v>205</v>
      </c>
      <c r="F93" s="155" t="s">
        <v>466</v>
      </c>
      <c r="G93" s="151"/>
      <c r="H93" s="151"/>
      <c r="I93" s="47" t="s">
        <v>17</v>
      </c>
      <c r="J93" s="141" t="s">
        <v>331</v>
      </c>
      <c r="K93" s="74">
        <v>195.4</v>
      </c>
      <c r="L93" s="18"/>
      <c r="M93" s="40">
        <f t="shared" si="2"/>
        <v>0</v>
      </c>
      <c r="N93" s="25" t="str">
        <f t="shared" si="3"/>
        <v>OK</v>
      </c>
      <c r="O93" s="80"/>
      <c r="P93" s="80"/>
      <c r="Q93" s="43"/>
      <c r="R93" s="43"/>
      <c r="S93" s="43"/>
      <c r="T93" s="43"/>
      <c r="U93" s="43"/>
      <c r="V93" s="43"/>
      <c r="W93" s="43"/>
      <c r="X93" s="43"/>
      <c r="Y93" s="43"/>
      <c r="Z93" s="43"/>
      <c r="AA93" s="43"/>
      <c r="AB93" s="43"/>
      <c r="AC93" s="43"/>
      <c r="AD93" s="43"/>
      <c r="AE93" s="43"/>
      <c r="AF93" s="43"/>
    </row>
    <row r="94" spans="1:32" ht="30.25" customHeight="1">
      <c r="A94" s="239"/>
      <c r="B94" s="227"/>
      <c r="C94" s="53">
        <v>91</v>
      </c>
      <c r="D94" s="35" t="s">
        <v>111</v>
      </c>
      <c r="E94" s="47" t="s">
        <v>206</v>
      </c>
      <c r="F94" s="155" t="s">
        <v>467</v>
      </c>
      <c r="G94" s="151"/>
      <c r="H94" s="151" t="s">
        <v>451</v>
      </c>
      <c r="I94" s="47" t="s">
        <v>242</v>
      </c>
      <c r="J94" s="141" t="s">
        <v>331</v>
      </c>
      <c r="K94" s="74">
        <v>152.54</v>
      </c>
      <c r="L94" s="18"/>
      <c r="M94" s="40">
        <f t="shared" si="2"/>
        <v>0</v>
      </c>
      <c r="N94" s="25" t="str">
        <f t="shared" si="3"/>
        <v>OK</v>
      </c>
      <c r="O94" s="80"/>
      <c r="P94" s="80"/>
      <c r="Q94" s="43"/>
      <c r="R94" s="43"/>
      <c r="S94" s="43"/>
      <c r="T94" s="43"/>
      <c r="U94" s="43"/>
      <c r="V94" s="43"/>
      <c r="W94" s="43"/>
      <c r="X94" s="43"/>
      <c r="Y94" s="43"/>
      <c r="Z94" s="43"/>
      <c r="AA94" s="43"/>
      <c r="AB94" s="43"/>
      <c r="AC94" s="43"/>
      <c r="AD94" s="43"/>
      <c r="AE94" s="43"/>
      <c r="AF94" s="43"/>
    </row>
    <row r="95" spans="1:32" ht="30.25" customHeight="1">
      <c r="A95" s="49">
        <v>31</v>
      </c>
      <c r="B95" s="56" t="s">
        <v>33</v>
      </c>
      <c r="C95" s="54">
        <v>92</v>
      </c>
      <c r="D95" s="61" t="s">
        <v>112</v>
      </c>
      <c r="E95" s="46" t="s">
        <v>207</v>
      </c>
      <c r="F95" s="143" t="s">
        <v>468</v>
      </c>
      <c r="G95" s="144"/>
      <c r="H95" s="144" t="s">
        <v>451</v>
      </c>
      <c r="I95" s="46" t="s">
        <v>17</v>
      </c>
      <c r="J95" s="137" t="s">
        <v>331</v>
      </c>
      <c r="K95" s="72">
        <v>27.01</v>
      </c>
      <c r="L95" s="18"/>
      <c r="M95" s="40">
        <f t="shared" si="2"/>
        <v>0</v>
      </c>
      <c r="N95" s="25" t="str">
        <f t="shared" si="3"/>
        <v>OK</v>
      </c>
      <c r="O95" s="80"/>
      <c r="P95" s="80"/>
      <c r="Q95" s="43"/>
      <c r="R95" s="43"/>
      <c r="S95" s="43"/>
      <c r="T95" s="43"/>
      <c r="U95" s="43"/>
      <c r="V95" s="43"/>
      <c r="W95" s="43"/>
      <c r="X95" s="43"/>
      <c r="Y95" s="43"/>
      <c r="Z95" s="43"/>
      <c r="AA95" s="43"/>
      <c r="AB95" s="43"/>
      <c r="AC95" s="43"/>
      <c r="AD95" s="43"/>
      <c r="AE95" s="43"/>
      <c r="AF95" s="43"/>
    </row>
    <row r="96" spans="1:32" ht="30.25" customHeight="1">
      <c r="A96" s="50">
        <v>32</v>
      </c>
      <c r="B96" s="59" t="s">
        <v>36</v>
      </c>
      <c r="C96" s="53">
        <v>93</v>
      </c>
      <c r="D96" s="35" t="s">
        <v>113</v>
      </c>
      <c r="E96" s="47" t="s">
        <v>208</v>
      </c>
      <c r="F96" s="155" t="s">
        <v>469</v>
      </c>
      <c r="G96" s="151"/>
      <c r="H96" s="151" t="s">
        <v>444</v>
      </c>
      <c r="I96" s="47" t="s">
        <v>17</v>
      </c>
      <c r="J96" s="141" t="s">
        <v>332</v>
      </c>
      <c r="K96" s="74">
        <v>360.9</v>
      </c>
      <c r="L96" s="18"/>
      <c r="M96" s="40">
        <f t="shared" si="2"/>
        <v>0</v>
      </c>
      <c r="N96" s="25" t="str">
        <f t="shared" si="3"/>
        <v>OK</v>
      </c>
      <c r="O96" s="80"/>
      <c r="P96" s="80"/>
      <c r="Q96" s="43"/>
      <c r="R96" s="43"/>
      <c r="S96" s="43"/>
      <c r="T96" s="43"/>
      <c r="U96" s="43"/>
      <c r="V96" s="43"/>
      <c r="W96" s="43"/>
      <c r="X96" s="43"/>
      <c r="Y96" s="43"/>
      <c r="Z96" s="43"/>
      <c r="AA96" s="43"/>
      <c r="AB96" s="43"/>
      <c r="AC96" s="43"/>
      <c r="AD96" s="43"/>
      <c r="AE96" s="43"/>
      <c r="AF96" s="43"/>
    </row>
    <row r="97" spans="1:32" ht="30.25" hidden="1" customHeight="1">
      <c r="A97" s="238">
        <v>33</v>
      </c>
      <c r="B97" s="231" t="s">
        <v>37</v>
      </c>
      <c r="C97" s="51">
        <v>94</v>
      </c>
      <c r="D97" s="62" t="s">
        <v>114</v>
      </c>
      <c r="E97" s="18"/>
      <c r="F97" s="157" t="s">
        <v>470</v>
      </c>
      <c r="G97" s="150"/>
      <c r="H97" s="151" t="s">
        <v>427</v>
      </c>
      <c r="I97" s="18" t="s">
        <v>17</v>
      </c>
      <c r="J97" s="141" t="s">
        <v>332</v>
      </c>
      <c r="K97" s="73"/>
      <c r="L97" s="18"/>
      <c r="M97" s="40">
        <f t="shared" si="2"/>
        <v>0</v>
      </c>
      <c r="N97" s="25" t="str">
        <f t="shared" si="3"/>
        <v>OK</v>
      </c>
      <c r="O97" s="80"/>
      <c r="P97" s="80"/>
      <c r="Q97" s="43"/>
      <c r="R97" s="43"/>
      <c r="S97" s="43"/>
      <c r="T97" s="43"/>
      <c r="U97" s="43"/>
      <c r="V97" s="43"/>
      <c r="W97" s="43"/>
      <c r="X97" s="43"/>
      <c r="Y97" s="43"/>
      <c r="Z97" s="43"/>
      <c r="AA97" s="43"/>
      <c r="AB97" s="43"/>
      <c r="AC97" s="43"/>
      <c r="AD97" s="43"/>
      <c r="AE97" s="43"/>
      <c r="AF97" s="43"/>
    </row>
    <row r="98" spans="1:32" ht="30.25" hidden="1" customHeight="1">
      <c r="A98" s="238"/>
      <c r="B98" s="231"/>
      <c r="C98" s="51">
        <v>95</v>
      </c>
      <c r="D98" s="62" t="s">
        <v>115</v>
      </c>
      <c r="E98" s="18"/>
      <c r="F98" s="157" t="s">
        <v>471</v>
      </c>
      <c r="G98" s="150"/>
      <c r="H98" s="151" t="s">
        <v>427</v>
      </c>
      <c r="I98" s="18" t="s">
        <v>243</v>
      </c>
      <c r="J98" s="141" t="s">
        <v>332</v>
      </c>
      <c r="K98" s="73"/>
      <c r="L98" s="18"/>
      <c r="M98" s="40">
        <f t="shared" si="2"/>
        <v>0</v>
      </c>
      <c r="N98" s="25" t="str">
        <f t="shared" si="3"/>
        <v>OK</v>
      </c>
      <c r="O98" s="80"/>
      <c r="P98" s="80"/>
      <c r="Q98" s="43"/>
      <c r="R98" s="43"/>
      <c r="S98" s="43"/>
      <c r="T98" s="43"/>
      <c r="U98" s="43"/>
      <c r="V98" s="43"/>
      <c r="W98" s="43"/>
      <c r="X98" s="43"/>
      <c r="Y98" s="43"/>
      <c r="Z98" s="43"/>
      <c r="AA98" s="43"/>
      <c r="AB98" s="43"/>
      <c r="AC98" s="43"/>
      <c r="AD98" s="43"/>
      <c r="AE98" s="43"/>
      <c r="AF98" s="43"/>
    </row>
    <row r="99" spans="1:32" ht="30.25" hidden="1" customHeight="1">
      <c r="A99" s="238"/>
      <c r="B99" s="231"/>
      <c r="C99" s="51">
        <v>96</v>
      </c>
      <c r="D99" s="62" t="s">
        <v>116</v>
      </c>
      <c r="E99" s="18"/>
      <c r="F99" s="158" t="s">
        <v>472</v>
      </c>
      <c r="G99" s="150"/>
      <c r="H99" s="151" t="s">
        <v>427</v>
      </c>
      <c r="I99" s="18" t="s">
        <v>244</v>
      </c>
      <c r="J99" s="141" t="s">
        <v>332</v>
      </c>
      <c r="K99" s="73"/>
      <c r="L99" s="18"/>
      <c r="M99" s="40">
        <f t="shared" si="2"/>
        <v>0</v>
      </c>
      <c r="N99" s="25" t="str">
        <f t="shared" si="3"/>
        <v>OK</v>
      </c>
      <c r="O99" s="80"/>
      <c r="P99" s="80"/>
      <c r="Q99" s="43"/>
      <c r="R99" s="43"/>
      <c r="S99" s="43"/>
      <c r="T99" s="43"/>
      <c r="U99" s="43"/>
      <c r="V99" s="43"/>
      <c r="W99" s="43"/>
      <c r="X99" s="43"/>
      <c r="Y99" s="43"/>
      <c r="Z99" s="43"/>
      <c r="AA99" s="43"/>
      <c r="AB99" s="43"/>
      <c r="AC99" s="43"/>
      <c r="AD99" s="43"/>
      <c r="AE99" s="43"/>
      <c r="AF99" s="43"/>
    </row>
    <row r="100" spans="1:32" ht="30.25" hidden="1" customHeight="1">
      <c r="A100" s="238"/>
      <c r="B100" s="231"/>
      <c r="C100" s="51">
        <v>97</v>
      </c>
      <c r="D100" s="62" t="s">
        <v>117</v>
      </c>
      <c r="E100" s="18"/>
      <c r="F100" s="157" t="s">
        <v>473</v>
      </c>
      <c r="G100" s="150"/>
      <c r="H100" s="151" t="s">
        <v>427</v>
      </c>
      <c r="I100" s="18" t="s">
        <v>17</v>
      </c>
      <c r="J100" s="141" t="s">
        <v>330</v>
      </c>
      <c r="K100" s="73"/>
      <c r="L100" s="18"/>
      <c r="M100" s="40">
        <f t="shared" si="2"/>
        <v>0</v>
      </c>
      <c r="N100" s="25" t="str">
        <f t="shared" si="3"/>
        <v>OK</v>
      </c>
      <c r="O100" s="80"/>
      <c r="P100" s="80"/>
      <c r="Q100" s="43"/>
      <c r="R100" s="43"/>
      <c r="S100" s="43"/>
      <c r="T100" s="43"/>
      <c r="U100" s="43"/>
      <c r="V100" s="43"/>
      <c r="W100" s="43"/>
      <c r="X100" s="43"/>
      <c r="Y100" s="43"/>
      <c r="Z100" s="43"/>
      <c r="AA100" s="43"/>
      <c r="AB100" s="43"/>
      <c r="AC100" s="43"/>
      <c r="AD100" s="43"/>
      <c r="AE100" s="43"/>
      <c r="AF100" s="43"/>
    </row>
    <row r="101" spans="1:32" ht="30.25" hidden="1" customHeight="1">
      <c r="A101" s="238"/>
      <c r="B101" s="231"/>
      <c r="C101" s="51">
        <v>98</v>
      </c>
      <c r="D101" s="62" t="s">
        <v>118</v>
      </c>
      <c r="E101" s="18"/>
      <c r="F101" s="157" t="s">
        <v>474</v>
      </c>
      <c r="G101" s="150"/>
      <c r="H101" s="151" t="s">
        <v>427</v>
      </c>
      <c r="I101" s="18" t="s">
        <v>17</v>
      </c>
      <c r="J101" s="141" t="s">
        <v>331</v>
      </c>
      <c r="K101" s="73"/>
      <c r="L101" s="18"/>
      <c r="M101" s="40">
        <f t="shared" si="2"/>
        <v>0</v>
      </c>
      <c r="N101" s="25" t="str">
        <f t="shared" si="3"/>
        <v>OK</v>
      </c>
      <c r="O101" s="80"/>
      <c r="P101" s="80"/>
      <c r="Q101" s="43"/>
      <c r="R101" s="43"/>
      <c r="S101" s="43"/>
      <c r="T101" s="43"/>
      <c r="U101" s="43"/>
      <c r="V101" s="43"/>
      <c r="W101" s="43"/>
      <c r="X101" s="43"/>
      <c r="Y101" s="43"/>
      <c r="Z101" s="43"/>
      <c r="AA101" s="43"/>
      <c r="AB101" s="43"/>
      <c r="AC101" s="43"/>
      <c r="AD101" s="43"/>
      <c r="AE101" s="43"/>
      <c r="AF101" s="43"/>
    </row>
    <row r="102" spans="1:32" ht="30.25" customHeight="1">
      <c r="A102" s="239">
        <v>34</v>
      </c>
      <c r="B102" s="232" t="s">
        <v>26</v>
      </c>
      <c r="C102" s="53">
        <v>99</v>
      </c>
      <c r="D102" s="35" t="s">
        <v>119</v>
      </c>
      <c r="E102" s="71" t="s">
        <v>209</v>
      </c>
      <c r="F102" s="155" t="s">
        <v>475</v>
      </c>
      <c r="G102" s="150"/>
      <c r="H102" s="151" t="s">
        <v>476</v>
      </c>
      <c r="I102" s="47" t="s">
        <v>17</v>
      </c>
      <c r="J102" s="142" t="s">
        <v>331</v>
      </c>
      <c r="K102" s="74">
        <v>25.85</v>
      </c>
      <c r="L102" s="18"/>
      <c r="M102" s="40">
        <f t="shared" si="2"/>
        <v>0</v>
      </c>
      <c r="N102" s="25" t="str">
        <f t="shared" si="3"/>
        <v>OK</v>
      </c>
      <c r="O102" s="80"/>
      <c r="P102" s="80"/>
      <c r="Q102" s="43"/>
      <c r="R102" s="43"/>
      <c r="S102" s="43"/>
      <c r="T102" s="43"/>
      <c r="U102" s="43"/>
      <c r="V102" s="43"/>
      <c r="W102" s="43"/>
      <c r="X102" s="43"/>
      <c r="Y102" s="43"/>
      <c r="Z102" s="43"/>
      <c r="AA102" s="43"/>
      <c r="AB102" s="43"/>
      <c r="AC102" s="43"/>
      <c r="AD102" s="43"/>
      <c r="AE102" s="43"/>
      <c r="AF102" s="43"/>
    </row>
    <row r="103" spans="1:32" ht="30.25" customHeight="1">
      <c r="A103" s="239"/>
      <c r="B103" s="233"/>
      <c r="C103" s="53">
        <v>100</v>
      </c>
      <c r="D103" s="65" t="s">
        <v>120</v>
      </c>
      <c r="E103" s="71" t="s">
        <v>210</v>
      </c>
      <c r="F103" s="158" t="s">
        <v>477</v>
      </c>
      <c r="G103" s="159"/>
      <c r="H103" s="159" t="s">
        <v>478</v>
      </c>
      <c r="I103" s="63" t="s">
        <v>245</v>
      </c>
      <c r="J103" s="142" t="s">
        <v>331</v>
      </c>
      <c r="K103" s="74">
        <v>13.49</v>
      </c>
      <c r="L103" s="18"/>
      <c r="M103" s="40">
        <f t="shared" si="2"/>
        <v>0</v>
      </c>
      <c r="N103" s="25" t="str">
        <f t="shared" si="3"/>
        <v>OK</v>
      </c>
      <c r="O103" s="80"/>
      <c r="P103" s="80"/>
      <c r="Q103" s="43"/>
      <c r="R103" s="43"/>
      <c r="S103" s="43"/>
      <c r="T103" s="43"/>
      <c r="U103" s="43"/>
      <c r="V103" s="43"/>
      <c r="W103" s="43"/>
      <c r="X103" s="43"/>
      <c r="Y103" s="43"/>
      <c r="Z103" s="43"/>
      <c r="AA103" s="43"/>
      <c r="AB103" s="43"/>
      <c r="AC103" s="43"/>
      <c r="AD103" s="43"/>
      <c r="AE103" s="43"/>
      <c r="AF103" s="43"/>
    </row>
    <row r="104" spans="1:32" ht="30.25" customHeight="1">
      <c r="A104" s="239"/>
      <c r="B104" s="233"/>
      <c r="C104" s="53">
        <v>101</v>
      </c>
      <c r="D104" s="35" t="s">
        <v>121</v>
      </c>
      <c r="E104" s="47" t="e">
        <f>+E106+E105</f>
        <v>#VALUE!</v>
      </c>
      <c r="F104" s="155" t="s">
        <v>479</v>
      </c>
      <c r="G104" s="150"/>
      <c r="H104" s="151" t="s">
        <v>480</v>
      </c>
      <c r="I104" s="47" t="s">
        <v>244</v>
      </c>
      <c r="J104" s="141" t="s">
        <v>331</v>
      </c>
      <c r="K104" s="74">
        <v>3.02</v>
      </c>
      <c r="L104" s="18"/>
      <c r="M104" s="40">
        <f t="shared" si="2"/>
        <v>0</v>
      </c>
      <c r="N104" s="25" t="str">
        <f t="shared" si="3"/>
        <v>OK</v>
      </c>
      <c r="O104" s="80"/>
      <c r="P104" s="80"/>
      <c r="Q104" s="43"/>
      <c r="R104" s="43"/>
      <c r="S104" s="43"/>
      <c r="T104" s="43"/>
      <c r="U104" s="43"/>
      <c r="V104" s="43"/>
      <c r="W104" s="43"/>
      <c r="X104" s="43"/>
      <c r="Y104" s="43"/>
      <c r="Z104" s="43"/>
      <c r="AA104" s="43"/>
      <c r="AB104" s="43"/>
      <c r="AC104" s="43"/>
      <c r="AD104" s="43"/>
      <c r="AE104" s="43"/>
      <c r="AF104" s="43"/>
    </row>
    <row r="105" spans="1:32" ht="30.25" customHeight="1">
      <c r="A105" s="239"/>
      <c r="B105" s="234"/>
      <c r="C105" s="53">
        <v>102</v>
      </c>
      <c r="D105" s="35" t="s">
        <v>122</v>
      </c>
      <c r="E105" s="47" t="s">
        <v>211</v>
      </c>
      <c r="F105" s="155" t="s">
        <v>481</v>
      </c>
      <c r="G105" s="150"/>
      <c r="H105" s="151" t="s">
        <v>482</v>
      </c>
      <c r="I105" s="47" t="s">
        <v>17</v>
      </c>
      <c r="J105" s="141" t="s">
        <v>331</v>
      </c>
      <c r="K105" s="74">
        <v>202</v>
      </c>
      <c r="L105" s="18"/>
      <c r="M105" s="40">
        <f t="shared" si="2"/>
        <v>0</v>
      </c>
      <c r="N105" s="25" t="str">
        <f t="shared" si="3"/>
        <v>OK</v>
      </c>
      <c r="O105" s="80"/>
      <c r="P105" s="80"/>
      <c r="Q105" s="43"/>
      <c r="R105" s="43"/>
      <c r="S105" s="43"/>
      <c r="T105" s="43"/>
      <c r="U105" s="43"/>
      <c r="V105" s="43"/>
      <c r="W105" s="43"/>
      <c r="X105" s="43"/>
      <c r="Y105" s="43"/>
      <c r="Z105" s="43"/>
      <c r="AA105" s="43"/>
      <c r="AB105" s="43"/>
      <c r="AC105" s="43"/>
      <c r="AD105" s="43"/>
      <c r="AE105" s="43"/>
      <c r="AF105" s="43"/>
    </row>
    <row r="106" spans="1:32" ht="30.25" customHeight="1">
      <c r="A106" s="235">
        <v>35</v>
      </c>
      <c r="B106" s="223" t="s">
        <v>38</v>
      </c>
      <c r="C106" s="54">
        <v>103</v>
      </c>
      <c r="D106" s="61" t="s">
        <v>123</v>
      </c>
      <c r="E106" s="46" t="s">
        <v>212</v>
      </c>
      <c r="F106" s="143" t="s">
        <v>483</v>
      </c>
      <c r="G106" s="146" t="s">
        <v>484</v>
      </c>
      <c r="H106" s="144" t="s">
        <v>485</v>
      </c>
      <c r="I106" s="46" t="s">
        <v>17</v>
      </c>
      <c r="J106" s="137" t="s">
        <v>332</v>
      </c>
      <c r="K106" s="72">
        <v>109.5</v>
      </c>
      <c r="L106" s="18"/>
      <c r="M106" s="40">
        <f t="shared" si="2"/>
        <v>0</v>
      </c>
      <c r="N106" s="25" t="str">
        <f t="shared" si="3"/>
        <v>OK</v>
      </c>
      <c r="O106" s="80"/>
      <c r="P106" s="80"/>
      <c r="Q106" s="43"/>
      <c r="R106" s="43"/>
      <c r="S106" s="43"/>
      <c r="T106" s="43"/>
      <c r="U106" s="43"/>
      <c r="V106" s="43"/>
      <c r="W106" s="43"/>
      <c r="X106" s="43"/>
      <c r="Y106" s="43"/>
      <c r="Z106" s="43"/>
      <c r="AA106" s="43"/>
      <c r="AB106" s="43"/>
      <c r="AC106" s="43"/>
      <c r="AD106" s="43"/>
      <c r="AE106" s="43"/>
      <c r="AF106" s="43"/>
    </row>
    <row r="107" spans="1:32" ht="30.25" customHeight="1">
      <c r="A107" s="235"/>
      <c r="B107" s="224"/>
      <c r="C107" s="54">
        <v>104</v>
      </c>
      <c r="D107" s="61" t="s">
        <v>123</v>
      </c>
      <c r="E107" s="46" t="s">
        <v>212</v>
      </c>
      <c r="F107" s="143" t="s">
        <v>483</v>
      </c>
      <c r="G107" s="146" t="s">
        <v>486</v>
      </c>
      <c r="H107" s="144" t="s">
        <v>487</v>
      </c>
      <c r="I107" s="46" t="s">
        <v>17</v>
      </c>
      <c r="J107" s="137" t="s">
        <v>332</v>
      </c>
      <c r="K107" s="72">
        <v>143.47999999999999</v>
      </c>
      <c r="L107" s="18"/>
      <c r="M107" s="40">
        <f t="shared" si="2"/>
        <v>0</v>
      </c>
      <c r="N107" s="25" t="str">
        <f t="shared" si="3"/>
        <v>OK</v>
      </c>
      <c r="O107" s="80"/>
      <c r="P107" s="80"/>
      <c r="Q107" s="43"/>
      <c r="R107" s="43"/>
      <c r="S107" s="43"/>
      <c r="T107" s="43"/>
      <c r="U107" s="43"/>
      <c r="V107" s="43"/>
      <c r="W107" s="43"/>
      <c r="X107" s="43"/>
      <c r="Y107" s="43"/>
      <c r="Z107" s="43"/>
      <c r="AA107" s="43"/>
      <c r="AB107" s="43"/>
      <c r="AC107" s="43"/>
      <c r="AD107" s="43"/>
      <c r="AE107" s="43"/>
      <c r="AF107" s="43"/>
    </row>
    <row r="108" spans="1:32" ht="30.25" customHeight="1">
      <c r="A108" s="243">
        <v>36</v>
      </c>
      <c r="B108" s="225" t="s">
        <v>38</v>
      </c>
      <c r="C108" s="53">
        <v>105</v>
      </c>
      <c r="D108" s="35" t="s">
        <v>124</v>
      </c>
      <c r="E108" s="47" t="s">
        <v>213</v>
      </c>
      <c r="F108" s="155" t="s">
        <v>488</v>
      </c>
      <c r="G108" s="150" t="s">
        <v>484</v>
      </c>
      <c r="H108" s="151" t="s">
        <v>489</v>
      </c>
      <c r="I108" s="47" t="s">
        <v>236</v>
      </c>
      <c r="J108" s="141" t="s">
        <v>332</v>
      </c>
      <c r="K108" s="74">
        <v>34.39</v>
      </c>
      <c r="L108" s="18"/>
      <c r="M108" s="40">
        <f t="shared" si="2"/>
        <v>0</v>
      </c>
      <c r="N108" s="25" t="str">
        <f t="shared" si="3"/>
        <v>OK</v>
      </c>
      <c r="O108" s="80"/>
      <c r="P108" s="80"/>
      <c r="Q108" s="43"/>
      <c r="R108" s="43"/>
      <c r="S108" s="43"/>
      <c r="T108" s="43"/>
      <c r="U108" s="43"/>
      <c r="V108" s="43"/>
      <c r="W108" s="43"/>
      <c r="X108" s="43"/>
      <c r="Y108" s="43"/>
      <c r="Z108" s="43"/>
      <c r="AA108" s="43"/>
      <c r="AB108" s="43"/>
      <c r="AC108" s="43"/>
      <c r="AD108" s="43"/>
      <c r="AE108" s="43"/>
      <c r="AF108" s="43"/>
    </row>
    <row r="109" spans="1:32" ht="30.25" customHeight="1">
      <c r="A109" s="243"/>
      <c r="B109" s="227"/>
      <c r="C109" s="53">
        <v>106</v>
      </c>
      <c r="D109" s="35" t="s">
        <v>124</v>
      </c>
      <c r="E109" s="47" t="s">
        <v>213</v>
      </c>
      <c r="F109" s="155" t="s">
        <v>488</v>
      </c>
      <c r="G109" s="150" t="s">
        <v>486</v>
      </c>
      <c r="H109" s="151" t="s">
        <v>490</v>
      </c>
      <c r="I109" s="47"/>
      <c r="J109" s="141" t="s">
        <v>332</v>
      </c>
      <c r="K109" s="74">
        <v>47.69</v>
      </c>
      <c r="L109" s="18"/>
      <c r="M109" s="40">
        <f t="shared" si="2"/>
        <v>0</v>
      </c>
      <c r="N109" s="25" t="str">
        <f t="shared" si="3"/>
        <v>OK</v>
      </c>
      <c r="O109" s="80"/>
      <c r="P109" s="80"/>
      <c r="Q109" s="43"/>
      <c r="R109" s="43"/>
      <c r="S109" s="43"/>
      <c r="T109" s="43"/>
      <c r="U109" s="43"/>
      <c r="V109" s="43"/>
      <c r="W109" s="43"/>
      <c r="X109" s="43"/>
      <c r="Y109" s="43"/>
      <c r="Z109" s="43"/>
      <c r="AA109" s="43"/>
      <c r="AB109" s="43"/>
      <c r="AC109" s="43"/>
      <c r="AD109" s="43"/>
      <c r="AE109" s="43"/>
      <c r="AF109" s="43"/>
    </row>
    <row r="110" spans="1:32" ht="30.25" customHeight="1">
      <c r="A110" s="235">
        <v>37</v>
      </c>
      <c r="B110" s="223" t="s">
        <v>33</v>
      </c>
      <c r="C110" s="54">
        <v>107</v>
      </c>
      <c r="D110" s="61" t="s">
        <v>125</v>
      </c>
      <c r="E110" s="46" t="s">
        <v>214</v>
      </c>
      <c r="F110" s="143" t="s">
        <v>491</v>
      </c>
      <c r="G110" s="146"/>
      <c r="H110" s="144" t="s">
        <v>492</v>
      </c>
      <c r="I110" s="46" t="s">
        <v>243</v>
      </c>
      <c r="J110" s="137" t="s">
        <v>330</v>
      </c>
      <c r="K110" s="72">
        <v>110.5</v>
      </c>
      <c r="L110" s="18"/>
      <c r="M110" s="40">
        <f t="shared" si="2"/>
        <v>0</v>
      </c>
      <c r="N110" s="25" t="str">
        <f t="shared" si="3"/>
        <v>OK</v>
      </c>
      <c r="O110" s="80"/>
      <c r="P110" s="80"/>
      <c r="Q110" s="43"/>
      <c r="R110" s="43"/>
      <c r="S110" s="43"/>
      <c r="T110" s="43"/>
      <c r="U110" s="43"/>
      <c r="V110" s="43"/>
      <c r="W110" s="43"/>
      <c r="X110" s="43"/>
      <c r="Y110" s="43"/>
      <c r="Z110" s="43"/>
      <c r="AA110" s="43"/>
      <c r="AB110" s="43"/>
      <c r="AC110" s="43"/>
      <c r="AD110" s="43"/>
      <c r="AE110" s="43"/>
      <c r="AF110" s="43"/>
    </row>
    <row r="111" spans="1:32" ht="30.25" customHeight="1">
      <c r="A111" s="235"/>
      <c r="B111" s="224"/>
      <c r="C111" s="54">
        <v>108</v>
      </c>
      <c r="D111" s="61" t="s">
        <v>126</v>
      </c>
      <c r="E111" s="46" t="s">
        <v>215</v>
      </c>
      <c r="F111" s="143" t="s">
        <v>493</v>
      </c>
      <c r="G111" s="146"/>
      <c r="H111" s="144" t="s">
        <v>492</v>
      </c>
      <c r="I111" s="46" t="s">
        <v>243</v>
      </c>
      <c r="J111" s="137" t="s">
        <v>331</v>
      </c>
      <c r="K111" s="72">
        <v>100.15</v>
      </c>
      <c r="L111" s="18"/>
      <c r="M111" s="40">
        <f t="shared" si="2"/>
        <v>0</v>
      </c>
      <c r="N111" s="25" t="str">
        <f t="shared" si="3"/>
        <v>OK</v>
      </c>
      <c r="O111" s="80"/>
      <c r="P111" s="80"/>
      <c r="Q111" s="43"/>
      <c r="R111" s="43"/>
      <c r="S111" s="43"/>
      <c r="T111" s="43"/>
      <c r="U111" s="43"/>
      <c r="V111" s="43"/>
      <c r="W111" s="43"/>
      <c r="X111" s="43"/>
      <c r="Y111" s="43"/>
      <c r="Z111" s="43"/>
      <c r="AA111" s="43"/>
      <c r="AB111" s="43"/>
      <c r="AC111" s="43"/>
      <c r="AD111" s="43"/>
      <c r="AE111" s="43"/>
      <c r="AF111" s="43"/>
    </row>
    <row r="112" spans="1:32" ht="30.25" customHeight="1">
      <c r="A112" s="243">
        <v>38</v>
      </c>
      <c r="B112" s="225" t="s">
        <v>39</v>
      </c>
      <c r="C112" s="53">
        <v>109</v>
      </c>
      <c r="D112" s="35" t="s">
        <v>127</v>
      </c>
      <c r="E112" s="47" t="s">
        <v>216</v>
      </c>
      <c r="F112" s="155" t="s">
        <v>494</v>
      </c>
      <c r="G112" s="150"/>
      <c r="H112" s="151" t="s">
        <v>495</v>
      </c>
      <c r="I112" s="47" t="s">
        <v>17</v>
      </c>
      <c r="J112" s="141" t="s">
        <v>331</v>
      </c>
      <c r="K112" s="74">
        <v>44</v>
      </c>
      <c r="L112" s="18">
        <v>5</v>
      </c>
      <c r="M112" s="40">
        <f t="shared" si="2"/>
        <v>5</v>
      </c>
      <c r="N112" s="25" t="str">
        <f t="shared" si="3"/>
        <v>OK</v>
      </c>
      <c r="O112" s="80"/>
      <c r="P112" s="80"/>
      <c r="Q112" s="43"/>
      <c r="R112" s="43"/>
      <c r="S112" s="43"/>
      <c r="T112" s="43"/>
      <c r="U112" s="43"/>
      <c r="V112" s="43"/>
      <c r="W112" s="43"/>
      <c r="X112" s="43"/>
      <c r="Y112" s="43"/>
      <c r="Z112" s="43"/>
      <c r="AA112" s="43"/>
      <c r="AB112" s="43"/>
      <c r="AC112" s="43"/>
      <c r="AD112" s="43"/>
      <c r="AE112" s="43"/>
      <c r="AF112" s="43"/>
    </row>
    <row r="113" spans="1:32" ht="30.25" customHeight="1">
      <c r="A113" s="243"/>
      <c r="B113" s="226"/>
      <c r="C113" s="53">
        <v>110</v>
      </c>
      <c r="D113" s="35" t="s">
        <v>128</v>
      </c>
      <c r="E113" s="47" t="s">
        <v>217</v>
      </c>
      <c r="F113" s="155" t="s">
        <v>496</v>
      </c>
      <c r="G113" s="150"/>
      <c r="H113" s="151" t="s">
        <v>497</v>
      </c>
      <c r="I113" s="47" t="s">
        <v>17</v>
      </c>
      <c r="J113" s="141" t="s">
        <v>331</v>
      </c>
      <c r="K113" s="74">
        <v>12.9</v>
      </c>
      <c r="L113" s="18"/>
      <c r="M113" s="40">
        <f t="shared" si="2"/>
        <v>0</v>
      </c>
      <c r="N113" s="25" t="str">
        <f t="shared" si="3"/>
        <v>OK</v>
      </c>
      <c r="O113" s="80"/>
      <c r="P113" s="80"/>
      <c r="Q113" s="43"/>
      <c r="R113" s="43"/>
      <c r="S113" s="43"/>
      <c r="T113" s="43"/>
      <c r="U113" s="43"/>
      <c r="V113" s="43"/>
      <c r="W113" s="43"/>
      <c r="X113" s="43"/>
      <c r="Y113" s="43"/>
      <c r="Z113" s="43"/>
      <c r="AA113" s="43"/>
      <c r="AB113" s="43"/>
      <c r="AC113" s="43"/>
      <c r="AD113" s="43"/>
      <c r="AE113" s="43"/>
      <c r="AF113" s="43"/>
    </row>
    <row r="114" spans="1:32" ht="30.25" customHeight="1">
      <c r="A114" s="243"/>
      <c r="B114" s="226"/>
      <c r="C114" s="53">
        <v>111</v>
      </c>
      <c r="D114" s="35" t="s">
        <v>129</v>
      </c>
      <c r="E114" s="47" t="s">
        <v>217</v>
      </c>
      <c r="F114" s="155" t="s">
        <v>498</v>
      </c>
      <c r="G114" s="150"/>
      <c r="H114" s="151" t="s">
        <v>499</v>
      </c>
      <c r="I114" s="47" t="s">
        <v>17</v>
      </c>
      <c r="J114" s="141" t="s">
        <v>331</v>
      </c>
      <c r="K114" s="74">
        <v>35</v>
      </c>
      <c r="L114" s="18"/>
      <c r="M114" s="40">
        <f t="shared" si="2"/>
        <v>0</v>
      </c>
      <c r="N114" s="25" t="str">
        <f t="shared" si="3"/>
        <v>OK</v>
      </c>
      <c r="O114" s="80"/>
      <c r="P114" s="80"/>
      <c r="Q114" s="43"/>
      <c r="R114" s="43"/>
      <c r="S114" s="43"/>
      <c r="T114" s="43"/>
      <c r="U114" s="43"/>
      <c r="V114" s="43"/>
      <c r="W114" s="43"/>
      <c r="X114" s="43"/>
      <c r="Y114" s="43"/>
      <c r="Z114" s="43"/>
      <c r="AA114" s="43"/>
      <c r="AB114" s="43"/>
      <c r="AC114" s="43"/>
      <c r="AD114" s="43"/>
      <c r="AE114" s="43"/>
      <c r="AF114" s="43"/>
    </row>
    <row r="115" spans="1:32" ht="30.25" customHeight="1">
      <c r="A115" s="243"/>
      <c r="B115" s="226"/>
      <c r="C115" s="53">
        <v>112</v>
      </c>
      <c r="D115" s="35" t="s">
        <v>130</v>
      </c>
      <c r="E115" s="47" t="s">
        <v>217</v>
      </c>
      <c r="F115" s="155" t="s">
        <v>500</v>
      </c>
      <c r="G115" s="150"/>
      <c r="H115" s="151" t="s">
        <v>497</v>
      </c>
      <c r="I115" s="47" t="s">
        <v>17</v>
      </c>
      <c r="J115" s="141" t="s">
        <v>331</v>
      </c>
      <c r="K115" s="74">
        <v>14.9</v>
      </c>
      <c r="L115" s="18"/>
      <c r="M115" s="40">
        <f t="shared" si="2"/>
        <v>0</v>
      </c>
      <c r="N115" s="25" t="str">
        <f t="shared" si="3"/>
        <v>OK</v>
      </c>
      <c r="O115" s="80"/>
      <c r="P115" s="80"/>
      <c r="Q115" s="43"/>
      <c r="R115" s="43"/>
      <c r="S115" s="43"/>
      <c r="T115" s="43"/>
      <c r="U115" s="43"/>
      <c r="V115" s="43"/>
      <c r="W115" s="43"/>
      <c r="X115" s="43"/>
      <c r="Y115" s="43"/>
      <c r="Z115" s="43"/>
      <c r="AA115" s="43"/>
      <c r="AB115" s="43"/>
      <c r="AC115" s="43"/>
      <c r="AD115" s="43"/>
      <c r="AE115" s="43"/>
      <c r="AF115" s="43"/>
    </row>
    <row r="116" spans="1:32" ht="30.25" customHeight="1">
      <c r="A116" s="243"/>
      <c r="B116" s="227"/>
      <c r="C116" s="53">
        <v>113</v>
      </c>
      <c r="D116" s="35" t="s">
        <v>131</v>
      </c>
      <c r="E116" s="47" t="s">
        <v>217</v>
      </c>
      <c r="F116" s="155" t="s">
        <v>501</v>
      </c>
      <c r="G116" s="150"/>
      <c r="H116" s="151" t="s">
        <v>499</v>
      </c>
      <c r="I116" s="47" t="s">
        <v>17</v>
      </c>
      <c r="J116" s="141" t="s">
        <v>331</v>
      </c>
      <c r="K116" s="74">
        <v>34.799999999999997</v>
      </c>
      <c r="L116" s="18"/>
      <c r="M116" s="40">
        <f t="shared" si="2"/>
        <v>0</v>
      </c>
      <c r="N116" s="25" t="str">
        <f t="shared" si="3"/>
        <v>OK</v>
      </c>
      <c r="O116" s="80"/>
      <c r="P116" s="80"/>
      <c r="Q116" s="43"/>
      <c r="R116" s="43"/>
      <c r="S116" s="43"/>
      <c r="T116" s="43"/>
      <c r="U116" s="43"/>
      <c r="V116" s="43"/>
      <c r="W116" s="43"/>
      <c r="X116" s="43"/>
      <c r="Y116" s="43"/>
      <c r="Z116" s="43"/>
      <c r="AA116" s="43"/>
      <c r="AB116" s="43"/>
      <c r="AC116" s="43"/>
      <c r="AD116" s="43"/>
      <c r="AE116" s="43"/>
      <c r="AF116" s="43"/>
    </row>
    <row r="117" spans="1:32" ht="30.25" customHeight="1">
      <c r="A117" s="235">
        <v>39</v>
      </c>
      <c r="B117" s="223" t="s">
        <v>30</v>
      </c>
      <c r="C117" s="54">
        <v>114</v>
      </c>
      <c r="D117" s="61" t="s">
        <v>132</v>
      </c>
      <c r="E117" s="46" t="s">
        <v>218</v>
      </c>
      <c r="F117" s="143" t="s">
        <v>502</v>
      </c>
      <c r="G117" s="144" t="s">
        <v>503</v>
      </c>
      <c r="H117" s="144" t="s">
        <v>504</v>
      </c>
      <c r="I117" s="46" t="s">
        <v>17</v>
      </c>
      <c r="J117" s="137" t="s">
        <v>331</v>
      </c>
      <c r="K117" s="72">
        <v>119.09</v>
      </c>
      <c r="L117" s="18"/>
      <c r="M117" s="40">
        <f t="shared" si="2"/>
        <v>0</v>
      </c>
      <c r="N117" s="25" t="str">
        <f t="shared" si="3"/>
        <v>OK</v>
      </c>
      <c r="O117" s="80"/>
      <c r="P117" s="80"/>
      <c r="Q117" s="43"/>
      <c r="R117" s="43"/>
      <c r="S117" s="43"/>
      <c r="T117" s="43"/>
      <c r="U117" s="43"/>
      <c r="V117" s="43"/>
      <c r="W117" s="43"/>
      <c r="X117" s="43"/>
      <c r="Y117" s="43"/>
      <c r="Z117" s="43"/>
      <c r="AA117" s="43"/>
      <c r="AB117" s="43"/>
      <c r="AC117" s="43"/>
      <c r="AD117" s="43"/>
      <c r="AE117" s="43"/>
      <c r="AF117" s="43"/>
    </row>
    <row r="118" spans="1:32" ht="30.25" customHeight="1">
      <c r="A118" s="235"/>
      <c r="B118" s="228"/>
      <c r="C118" s="54">
        <v>115</v>
      </c>
      <c r="D118" s="61" t="s">
        <v>132</v>
      </c>
      <c r="E118" s="46" t="s">
        <v>219</v>
      </c>
      <c r="F118" s="143" t="s">
        <v>502</v>
      </c>
      <c r="G118" s="144" t="s">
        <v>505</v>
      </c>
      <c r="H118" s="144" t="s">
        <v>504</v>
      </c>
      <c r="I118" s="46" t="s">
        <v>17</v>
      </c>
      <c r="J118" s="137" t="s">
        <v>330</v>
      </c>
      <c r="K118" s="72">
        <v>119.09</v>
      </c>
      <c r="L118" s="18"/>
      <c r="M118" s="40">
        <f t="shared" si="2"/>
        <v>0</v>
      </c>
      <c r="N118" s="25" t="str">
        <f t="shared" si="3"/>
        <v>OK</v>
      </c>
      <c r="O118" s="80"/>
      <c r="P118" s="80"/>
      <c r="Q118" s="43"/>
      <c r="R118" s="43"/>
      <c r="S118" s="43"/>
      <c r="T118" s="43"/>
      <c r="U118" s="43"/>
      <c r="V118" s="43"/>
      <c r="W118" s="43"/>
      <c r="X118" s="43"/>
      <c r="Y118" s="43"/>
      <c r="Z118" s="43"/>
      <c r="AA118" s="43"/>
      <c r="AB118" s="43"/>
      <c r="AC118" s="43"/>
      <c r="AD118" s="43"/>
      <c r="AE118" s="43"/>
      <c r="AF118" s="43"/>
    </row>
    <row r="119" spans="1:32" ht="30.25" customHeight="1">
      <c r="A119" s="235"/>
      <c r="B119" s="228"/>
      <c r="C119" s="54">
        <v>116</v>
      </c>
      <c r="D119" s="61" t="s">
        <v>133</v>
      </c>
      <c r="E119" s="46" t="s">
        <v>220</v>
      </c>
      <c r="F119" s="148" t="s">
        <v>506</v>
      </c>
      <c r="G119" s="144" t="s">
        <v>503</v>
      </c>
      <c r="H119" s="144" t="s">
        <v>507</v>
      </c>
      <c r="I119" s="46" t="s">
        <v>17</v>
      </c>
      <c r="J119" s="137" t="s">
        <v>331</v>
      </c>
      <c r="K119" s="72">
        <v>25.52</v>
      </c>
      <c r="L119" s="18"/>
      <c r="M119" s="40">
        <f t="shared" si="2"/>
        <v>0</v>
      </c>
      <c r="N119" s="25" t="str">
        <f t="shared" si="3"/>
        <v>OK</v>
      </c>
      <c r="O119" s="80"/>
      <c r="P119" s="80"/>
      <c r="Q119" s="43"/>
      <c r="R119" s="43"/>
      <c r="S119" s="43"/>
      <c r="T119" s="43"/>
      <c r="U119" s="43"/>
      <c r="V119" s="43"/>
      <c r="W119" s="43"/>
      <c r="X119" s="43"/>
      <c r="Y119" s="43"/>
      <c r="Z119" s="43"/>
      <c r="AA119" s="43"/>
      <c r="AB119" s="43"/>
      <c r="AC119" s="43"/>
      <c r="AD119" s="43"/>
      <c r="AE119" s="43"/>
      <c r="AF119" s="43"/>
    </row>
    <row r="120" spans="1:32" ht="30.25" customHeight="1">
      <c r="A120" s="235"/>
      <c r="B120" s="224"/>
      <c r="C120" s="54">
        <v>117</v>
      </c>
      <c r="D120" s="61" t="s">
        <v>133</v>
      </c>
      <c r="E120" s="46" t="s">
        <v>221</v>
      </c>
      <c r="F120" s="148" t="s">
        <v>506</v>
      </c>
      <c r="G120" s="144" t="s">
        <v>508</v>
      </c>
      <c r="H120" s="144" t="s">
        <v>507</v>
      </c>
      <c r="I120" s="46" t="s">
        <v>17</v>
      </c>
      <c r="J120" s="137" t="s">
        <v>331</v>
      </c>
      <c r="K120" s="72">
        <v>27.23</v>
      </c>
      <c r="L120" s="18"/>
      <c r="M120" s="40">
        <f t="shared" si="2"/>
        <v>0</v>
      </c>
      <c r="N120" s="25" t="str">
        <f t="shared" si="3"/>
        <v>OK</v>
      </c>
      <c r="O120" s="80"/>
      <c r="P120" s="80"/>
      <c r="Q120" s="43"/>
      <c r="R120" s="43"/>
      <c r="S120" s="43"/>
      <c r="T120" s="43"/>
      <c r="U120" s="43"/>
      <c r="V120" s="43"/>
      <c r="W120" s="43"/>
      <c r="X120" s="43"/>
      <c r="Y120" s="43"/>
      <c r="Z120" s="43"/>
      <c r="AA120" s="43"/>
      <c r="AB120" s="43"/>
      <c r="AC120" s="43"/>
      <c r="AD120" s="43"/>
      <c r="AE120" s="43"/>
      <c r="AF120" s="43"/>
    </row>
    <row r="121" spans="1:32" ht="30.25" customHeight="1">
      <c r="A121" s="243">
        <v>40</v>
      </c>
      <c r="B121" s="225" t="s">
        <v>39</v>
      </c>
      <c r="C121" s="53">
        <v>118</v>
      </c>
      <c r="D121" s="35" t="s">
        <v>134</v>
      </c>
      <c r="E121" s="47" t="s">
        <v>222</v>
      </c>
      <c r="F121" s="155" t="s">
        <v>509</v>
      </c>
      <c r="G121" s="150"/>
      <c r="H121" s="151" t="s">
        <v>427</v>
      </c>
      <c r="I121" s="47" t="s">
        <v>17</v>
      </c>
      <c r="J121" s="140" t="s">
        <v>333</v>
      </c>
      <c r="K121" s="74">
        <v>1585</v>
      </c>
      <c r="L121" s="18"/>
      <c r="M121" s="40">
        <f t="shared" si="2"/>
        <v>0</v>
      </c>
      <c r="N121" s="25" t="str">
        <f t="shared" si="3"/>
        <v>OK</v>
      </c>
      <c r="O121" s="80"/>
      <c r="P121" s="80"/>
      <c r="Q121" s="43"/>
      <c r="R121" s="43"/>
      <c r="S121" s="43"/>
      <c r="T121" s="43"/>
      <c r="U121" s="43"/>
      <c r="V121" s="43"/>
      <c r="W121" s="43"/>
      <c r="X121" s="43"/>
      <c r="Y121" s="43"/>
      <c r="Z121" s="43"/>
      <c r="AA121" s="43"/>
      <c r="AB121" s="43"/>
      <c r="AC121" s="43"/>
      <c r="AD121" s="43"/>
      <c r="AE121" s="43"/>
      <c r="AF121" s="43"/>
    </row>
    <row r="122" spans="1:32" ht="30.25" customHeight="1">
      <c r="A122" s="243"/>
      <c r="B122" s="226"/>
      <c r="C122" s="53">
        <v>119</v>
      </c>
      <c r="D122" s="35" t="s">
        <v>135</v>
      </c>
      <c r="E122" s="47" t="s">
        <v>222</v>
      </c>
      <c r="F122" s="155" t="s">
        <v>510</v>
      </c>
      <c r="G122" s="150"/>
      <c r="H122" s="151" t="s">
        <v>427</v>
      </c>
      <c r="I122" s="47" t="s">
        <v>17</v>
      </c>
      <c r="J122" s="140" t="s">
        <v>333</v>
      </c>
      <c r="K122" s="74">
        <v>1040</v>
      </c>
      <c r="L122" s="18"/>
      <c r="M122" s="40">
        <f t="shared" si="2"/>
        <v>0</v>
      </c>
      <c r="N122" s="25" t="str">
        <f t="shared" si="3"/>
        <v>OK</v>
      </c>
      <c r="O122" s="80"/>
      <c r="P122" s="80"/>
      <c r="Q122" s="43"/>
      <c r="R122" s="43"/>
      <c r="S122" s="43"/>
      <c r="T122" s="43"/>
      <c r="U122" s="43"/>
      <c r="V122" s="43"/>
      <c r="W122" s="43"/>
      <c r="X122" s="43"/>
      <c r="Y122" s="43"/>
      <c r="Z122" s="43"/>
      <c r="AA122" s="43"/>
      <c r="AB122" s="43"/>
      <c r="AC122" s="43"/>
      <c r="AD122" s="43"/>
      <c r="AE122" s="43"/>
      <c r="AF122" s="43"/>
    </row>
    <row r="123" spans="1:32" ht="30.25" customHeight="1">
      <c r="A123" s="243"/>
      <c r="B123" s="227"/>
      <c r="C123" s="53">
        <v>120</v>
      </c>
      <c r="D123" s="35" t="s">
        <v>136</v>
      </c>
      <c r="E123" s="47" t="s">
        <v>223</v>
      </c>
      <c r="F123" s="155" t="s">
        <v>511</v>
      </c>
      <c r="G123" s="150"/>
      <c r="H123" s="156" t="s">
        <v>512</v>
      </c>
      <c r="I123" s="47" t="s">
        <v>17</v>
      </c>
      <c r="J123" s="141" t="s">
        <v>330</v>
      </c>
      <c r="K123" s="74">
        <v>111</v>
      </c>
      <c r="L123" s="18"/>
      <c r="M123" s="40">
        <f t="shared" si="2"/>
        <v>0</v>
      </c>
      <c r="N123" s="25" t="str">
        <f t="shared" si="3"/>
        <v>OK</v>
      </c>
      <c r="O123" s="80"/>
      <c r="P123" s="80"/>
      <c r="Q123" s="43"/>
      <c r="R123" s="43"/>
      <c r="S123" s="43"/>
      <c r="T123" s="43"/>
      <c r="U123" s="43"/>
      <c r="V123" s="43"/>
      <c r="W123" s="43"/>
      <c r="X123" s="43"/>
      <c r="Y123" s="43"/>
      <c r="Z123" s="43"/>
      <c r="AA123" s="43"/>
      <c r="AB123" s="43"/>
      <c r="AC123" s="43"/>
      <c r="AD123" s="43"/>
      <c r="AE123" s="43"/>
      <c r="AF123" s="43"/>
    </row>
    <row r="124" spans="1:32" ht="30.25" customHeight="1">
      <c r="A124" s="52">
        <v>41</v>
      </c>
      <c r="B124" s="60" t="s">
        <v>40</v>
      </c>
      <c r="C124" s="54">
        <v>121</v>
      </c>
      <c r="D124" s="66" t="s">
        <v>137</v>
      </c>
      <c r="E124" s="45" t="s">
        <v>224</v>
      </c>
      <c r="F124" s="148" t="s">
        <v>513</v>
      </c>
      <c r="G124" s="146"/>
      <c r="H124" s="144" t="s">
        <v>514</v>
      </c>
      <c r="I124" s="46" t="s">
        <v>17</v>
      </c>
      <c r="J124" s="137" t="s">
        <v>334</v>
      </c>
      <c r="K124" s="75">
        <v>192.51</v>
      </c>
      <c r="L124" s="18">
        <v>14</v>
      </c>
      <c r="M124" s="40">
        <f t="shared" si="2"/>
        <v>6</v>
      </c>
      <c r="N124" s="25" t="str">
        <f t="shared" si="3"/>
        <v>OK</v>
      </c>
      <c r="O124" s="80"/>
      <c r="P124" s="80">
        <v>8</v>
      </c>
      <c r="Q124" s="43"/>
      <c r="R124" s="43"/>
      <c r="S124" s="43"/>
      <c r="T124" s="43"/>
      <c r="U124" s="43"/>
      <c r="V124" s="43"/>
      <c r="W124" s="43"/>
      <c r="X124" s="43"/>
      <c r="Y124" s="43"/>
      <c r="Z124" s="43"/>
      <c r="AA124" s="43"/>
      <c r="AB124" s="43"/>
      <c r="AC124" s="43"/>
      <c r="AD124" s="43"/>
      <c r="AE124" s="43"/>
      <c r="AF124" s="43"/>
    </row>
    <row r="125" spans="1:32" ht="30.25" customHeight="1">
      <c r="A125" s="53">
        <v>42</v>
      </c>
      <c r="B125" s="58" t="s">
        <v>41</v>
      </c>
      <c r="C125" s="53">
        <v>122</v>
      </c>
      <c r="D125" s="67" t="s">
        <v>138</v>
      </c>
      <c r="E125" s="44" t="s">
        <v>225</v>
      </c>
      <c r="F125" s="149" t="s">
        <v>515</v>
      </c>
      <c r="G125" s="150"/>
      <c r="H125" s="151" t="s">
        <v>516</v>
      </c>
      <c r="I125" s="47" t="s">
        <v>17</v>
      </c>
      <c r="J125" s="139" t="s">
        <v>329</v>
      </c>
      <c r="K125" s="76">
        <v>25.01</v>
      </c>
      <c r="L125" s="18">
        <v>8</v>
      </c>
      <c r="M125" s="40">
        <f t="shared" si="2"/>
        <v>6</v>
      </c>
      <c r="N125" s="25" t="str">
        <f t="shared" si="3"/>
        <v>OK</v>
      </c>
      <c r="O125" s="80">
        <v>2</v>
      </c>
      <c r="P125" s="80"/>
      <c r="Q125" s="43"/>
      <c r="R125" s="43"/>
      <c r="S125" s="43"/>
      <c r="T125" s="43"/>
      <c r="U125" s="43"/>
      <c r="V125" s="43"/>
      <c r="W125" s="43"/>
      <c r="X125" s="43"/>
      <c r="Y125" s="43"/>
      <c r="Z125" s="43"/>
      <c r="AA125" s="43"/>
      <c r="AB125" s="43"/>
      <c r="AC125" s="43"/>
      <c r="AD125" s="43"/>
      <c r="AE125" s="43"/>
      <c r="AF125" s="43"/>
    </row>
    <row r="126" spans="1:32" ht="30.25" hidden="1" customHeight="1">
      <c r="A126" s="51">
        <v>43</v>
      </c>
      <c r="B126" s="55" t="s">
        <v>37</v>
      </c>
      <c r="C126" s="51">
        <v>123</v>
      </c>
      <c r="D126" s="62" t="s">
        <v>139</v>
      </c>
      <c r="E126" s="62"/>
      <c r="F126" s="143" t="s">
        <v>517</v>
      </c>
      <c r="G126" s="144"/>
      <c r="H126" s="144"/>
      <c r="I126" s="18" t="s">
        <v>246</v>
      </c>
      <c r="J126" s="138"/>
      <c r="K126" s="73"/>
      <c r="L126" s="18"/>
      <c r="M126" s="40">
        <f t="shared" si="2"/>
        <v>0</v>
      </c>
      <c r="N126" s="25" t="str">
        <f t="shared" si="3"/>
        <v>OK</v>
      </c>
      <c r="O126" s="80"/>
      <c r="P126" s="80"/>
      <c r="Q126" s="43"/>
      <c r="R126" s="43"/>
      <c r="S126" s="43"/>
      <c r="T126" s="43"/>
      <c r="U126" s="43"/>
      <c r="V126" s="43"/>
      <c r="W126" s="43"/>
      <c r="X126" s="43"/>
      <c r="Y126" s="43"/>
      <c r="Z126" s="43"/>
      <c r="AA126" s="43"/>
      <c r="AB126" s="43"/>
      <c r="AC126" s="43"/>
      <c r="AD126" s="43"/>
      <c r="AE126" s="43"/>
      <c r="AF126" s="43"/>
    </row>
    <row r="127" spans="1:32" ht="30.25" hidden="1" customHeight="1">
      <c r="A127" s="51">
        <v>44</v>
      </c>
      <c r="B127" s="55" t="s">
        <v>37</v>
      </c>
      <c r="C127" s="51">
        <v>124</v>
      </c>
      <c r="D127" s="62" t="s">
        <v>140</v>
      </c>
      <c r="E127" s="62"/>
      <c r="F127" s="143" t="s">
        <v>518</v>
      </c>
      <c r="G127" s="146"/>
      <c r="H127" s="144"/>
      <c r="I127" s="18"/>
      <c r="J127" s="138"/>
      <c r="K127" s="73"/>
      <c r="L127" s="18"/>
      <c r="M127" s="40">
        <f t="shared" si="2"/>
        <v>0</v>
      </c>
      <c r="N127" s="25" t="str">
        <f t="shared" si="3"/>
        <v>OK</v>
      </c>
      <c r="O127" s="80"/>
      <c r="P127" s="80"/>
      <c r="Q127" s="43"/>
      <c r="R127" s="43"/>
      <c r="S127" s="43"/>
      <c r="T127" s="43"/>
      <c r="U127" s="43"/>
      <c r="V127" s="43"/>
      <c r="W127" s="43"/>
      <c r="X127" s="43"/>
      <c r="Y127" s="43"/>
      <c r="Z127" s="43"/>
      <c r="AA127" s="43"/>
      <c r="AB127" s="43"/>
      <c r="AC127" s="43"/>
      <c r="AD127" s="43"/>
      <c r="AE127" s="43"/>
      <c r="AF127" s="43"/>
    </row>
    <row r="128" spans="1:32" ht="30.25" hidden="1" customHeight="1">
      <c r="A128" s="51">
        <v>45</v>
      </c>
      <c r="B128" s="55" t="s">
        <v>37</v>
      </c>
      <c r="C128" s="51">
        <v>125</v>
      </c>
      <c r="D128" s="62" t="s">
        <v>141</v>
      </c>
      <c r="E128" s="62"/>
      <c r="F128" s="143" t="s">
        <v>519</v>
      </c>
      <c r="G128" s="146"/>
      <c r="H128" s="144"/>
      <c r="I128" s="18"/>
      <c r="J128" s="138"/>
      <c r="K128" s="73"/>
      <c r="L128" s="18"/>
      <c r="M128" s="40">
        <f t="shared" si="2"/>
        <v>0</v>
      </c>
      <c r="N128" s="25" t="str">
        <f t="shared" si="3"/>
        <v>OK</v>
      </c>
      <c r="O128" s="80"/>
      <c r="P128" s="80"/>
      <c r="Q128" s="43"/>
      <c r="R128" s="43"/>
      <c r="S128" s="43"/>
      <c r="T128" s="43"/>
      <c r="U128" s="43"/>
      <c r="V128" s="43"/>
      <c r="W128" s="43"/>
      <c r="X128" s="43"/>
      <c r="Y128" s="43"/>
      <c r="Z128" s="43"/>
      <c r="AA128" s="43"/>
      <c r="AB128" s="43"/>
      <c r="AC128" s="43"/>
      <c r="AD128" s="43"/>
      <c r="AE128" s="43"/>
      <c r="AF128" s="43"/>
    </row>
    <row r="129" spans="1:32" ht="30.25" hidden="1" customHeight="1">
      <c r="A129" s="51">
        <v>46</v>
      </c>
      <c r="B129" s="55" t="s">
        <v>37</v>
      </c>
      <c r="C129" s="51">
        <v>126</v>
      </c>
      <c r="D129" s="62" t="s">
        <v>142</v>
      </c>
      <c r="E129" s="62"/>
      <c r="F129" s="143" t="s">
        <v>520</v>
      </c>
      <c r="G129" s="146"/>
      <c r="H129" s="144"/>
      <c r="I129" s="18"/>
      <c r="J129" s="138"/>
      <c r="K129" s="73"/>
      <c r="L129" s="18"/>
      <c r="M129" s="40">
        <f t="shared" si="2"/>
        <v>0</v>
      </c>
      <c r="N129" s="25" t="str">
        <f t="shared" si="3"/>
        <v>OK</v>
      </c>
      <c r="O129" s="80"/>
      <c r="P129" s="80"/>
      <c r="Q129" s="43"/>
      <c r="R129" s="43"/>
      <c r="S129" s="43"/>
      <c r="T129" s="43"/>
      <c r="U129" s="43"/>
      <c r="V129" s="43"/>
      <c r="W129" s="43"/>
      <c r="X129" s="43"/>
      <c r="Y129" s="43"/>
      <c r="Z129" s="43"/>
      <c r="AA129" s="43"/>
      <c r="AB129" s="43"/>
      <c r="AC129" s="43"/>
      <c r="AD129" s="43"/>
      <c r="AE129" s="43"/>
      <c r="AF129" s="43"/>
    </row>
    <row r="130" spans="1:32" ht="30.25" customHeight="1">
      <c r="A130" s="235">
        <v>47</v>
      </c>
      <c r="B130" s="223" t="s">
        <v>42</v>
      </c>
      <c r="C130" s="54">
        <v>127</v>
      </c>
      <c r="D130" s="61" t="s">
        <v>143</v>
      </c>
      <c r="E130" s="61" t="s">
        <v>226</v>
      </c>
      <c r="F130" s="143" t="s">
        <v>521</v>
      </c>
      <c r="G130" s="146"/>
      <c r="H130" s="144" t="s">
        <v>522</v>
      </c>
      <c r="I130" s="46"/>
      <c r="J130" s="136" t="s">
        <v>330</v>
      </c>
      <c r="K130" s="72">
        <v>3245.49</v>
      </c>
      <c r="L130" s="18"/>
      <c r="M130" s="40">
        <f t="shared" si="2"/>
        <v>0</v>
      </c>
      <c r="N130" s="25" t="str">
        <f t="shared" si="3"/>
        <v>OK</v>
      </c>
      <c r="O130" s="80"/>
      <c r="P130" s="80"/>
      <c r="Q130" s="43"/>
      <c r="R130" s="43"/>
      <c r="S130" s="43"/>
      <c r="T130" s="43"/>
      <c r="U130" s="43"/>
      <c r="V130" s="43"/>
      <c r="W130" s="43"/>
      <c r="X130" s="43"/>
      <c r="Y130" s="43"/>
      <c r="Z130" s="43"/>
      <c r="AA130" s="43"/>
      <c r="AB130" s="43"/>
      <c r="AC130" s="43"/>
      <c r="AD130" s="43"/>
      <c r="AE130" s="43"/>
      <c r="AF130" s="43"/>
    </row>
    <row r="131" spans="1:32" ht="30.25" customHeight="1">
      <c r="A131" s="235"/>
      <c r="B131" s="224"/>
      <c r="C131" s="54">
        <v>128</v>
      </c>
      <c r="D131" s="61" t="s">
        <v>144</v>
      </c>
      <c r="E131" s="61" t="s">
        <v>227</v>
      </c>
      <c r="F131" s="143" t="s">
        <v>523</v>
      </c>
      <c r="G131" s="146" t="s">
        <v>524</v>
      </c>
      <c r="H131" s="144" t="s">
        <v>525</v>
      </c>
      <c r="I131" s="46" t="s">
        <v>247</v>
      </c>
      <c r="J131" s="136" t="s">
        <v>330</v>
      </c>
      <c r="K131" s="72">
        <v>1054.19</v>
      </c>
      <c r="L131" s="18"/>
      <c r="M131" s="40">
        <f t="shared" si="2"/>
        <v>0</v>
      </c>
      <c r="N131" s="25" t="str">
        <f t="shared" si="3"/>
        <v>OK</v>
      </c>
      <c r="O131" s="80"/>
      <c r="P131" s="80"/>
      <c r="Q131" s="43"/>
      <c r="R131" s="43"/>
      <c r="S131" s="43"/>
      <c r="T131" s="43"/>
      <c r="U131" s="43"/>
      <c r="V131" s="43"/>
      <c r="W131" s="43"/>
      <c r="X131" s="43"/>
      <c r="Y131" s="43"/>
      <c r="Z131" s="43"/>
      <c r="AA131" s="43"/>
      <c r="AB131" s="43"/>
      <c r="AC131" s="43"/>
      <c r="AD131" s="43"/>
      <c r="AE131" s="43"/>
      <c r="AF131" s="43"/>
    </row>
    <row r="132" spans="1:32" ht="43.5" hidden="1">
      <c r="A132" s="51">
        <v>48</v>
      </c>
      <c r="B132" s="55" t="s">
        <v>37</v>
      </c>
      <c r="C132" s="51">
        <v>129</v>
      </c>
      <c r="D132" s="62" t="s">
        <v>145</v>
      </c>
      <c r="E132" s="62"/>
      <c r="F132" s="62"/>
      <c r="G132" s="62"/>
      <c r="H132" s="62"/>
      <c r="I132" s="18" t="s">
        <v>21</v>
      </c>
      <c r="J132" s="18"/>
      <c r="K132" s="73"/>
      <c r="L132" s="18"/>
      <c r="M132" s="40">
        <f>L132-(SUM(O132:AF132))</f>
        <v>0</v>
      </c>
      <c r="N132" s="25" t="str">
        <f t="shared" si="3"/>
        <v>OK</v>
      </c>
      <c r="O132" s="80"/>
      <c r="P132" s="80"/>
      <c r="Q132" s="43"/>
      <c r="R132" s="43"/>
      <c r="S132" s="43"/>
      <c r="T132" s="43"/>
      <c r="U132" s="43"/>
      <c r="V132" s="43"/>
      <c r="W132" s="43"/>
      <c r="X132" s="43"/>
      <c r="Y132" s="43"/>
      <c r="Z132" s="43"/>
      <c r="AA132" s="43"/>
      <c r="AB132" s="43"/>
      <c r="AC132" s="43"/>
      <c r="AD132" s="43"/>
      <c r="AE132" s="43"/>
      <c r="AF132" s="43"/>
    </row>
    <row r="133" spans="1:32">
      <c r="O133" s="82">
        <f>SUMPRODUCT($K$4:$K$132,O4:O132)</f>
        <v>50.02</v>
      </c>
      <c r="P133" s="94">
        <f t="shared" ref="P133:Q133" si="4">SUMPRODUCT($K$4:$K$132,P4:P132)</f>
        <v>1540.08</v>
      </c>
      <c r="Q133" s="94">
        <f t="shared" si="4"/>
        <v>0</v>
      </c>
      <c r="R133" s="94">
        <f t="shared" ref="R133" si="5">SUMPRODUCT($K$4:$K$132,R4:R132)</f>
        <v>0</v>
      </c>
      <c r="S133" s="94">
        <f t="shared" ref="S133" si="6">SUMPRODUCT($K$4:$K$132,S4:S132)</f>
        <v>0</v>
      </c>
      <c r="T133" s="94">
        <f t="shared" ref="T133" si="7">SUMPRODUCT($K$4:$K$132,T4:T132)</f>
        <v>0</v>
      </c>
      <c r="U133" s="94">
        <f t="shared" ref="U133" si="8">SUMPRODUCT($K$4:$K$132,U4:U132)</f>
        <v>0</v>
      </c>
      <c r="V133" s="94">
        <f t="shared" ref="V133" si="9">SUMPRODUCT($K$4:$K$132,V4:V132)</f>
        <v>0</v>
      </c>
      <c r="W133" s="94">
        <f t="shared" ref="W133" si="10">SUMPRODUCT($K$4:$K$132,W4:W132)</f>
        <v>0</v>
      </c>
      <c r="X133" s="94">
        <f t="shared" ref="X133" si="11">SUMPRODUCT($K$4:$K$132,X4:X132)</f>
        <v>0</v>
      </c>
      <c r="Y133" s="94">
        <f t="shared" ref="Y133" si="12">SUMPRODUCT($K$4:$K$132,Y4:Y132)</f>
        <v>0</v>
      </c>
      <c r="Z133" s="94">
        <f t="shared" ref="Z133" si="13">SUMPRODUCT($K$4:$K$132,Z4:Z132)</f>
        <v>0</v>
      </c>
      <c r="AA133" s="94">
        <f t="shared" ref="AA133" si="14">SUMPRODUCT($K$4:$K$132,AA4:AA132)</f>
        <v>0</v>
      </c>
      <c r="AB133" s="94">
        <f t="shared" ref="AB133" si="15">SUMPRODUCT($K$4:$K$132,AB4:AB132)</f>
        <v>0</v>
      </c>
      <c r="AC133" s="94">
        <f t="shared" ref="AC133" si="16">SUMPRODUCT($K$4:$K$132,AC4:AC132)</f>
        <v>0</v>
      </c>
      <c r="AD133" s="94">
        <f t="shared" ref="AD133" si="17">SUMPRODUCT($K$4:$K$132,AD4:AD132)</f>
        <v>0</v>
      </c>
      <c r="AE133" s="94">
        <f t="shared" ref="AE133" si="18">SUMPRODUCT($K$4:$K$132,AE4:AE132)</f>
        <v>0</v>
      </c>
      <c r="AF133" s="94">
        <f t="shared" ref="AF133" si="19">SUMPRODUCT($K$4:$K$132,AF4:AF132)</f>
        <v>0</v>
      </c>
    </row>
  </sheetData>
  <mergeCells count="82">
    <mergeCell ref="AF1:AF2"/>
    <mergeCell ref="A1:C1"/>
    <mergeCell ref="AE1:AE2"/>
    <mergeCell ref="X1:X2"/>
    <mergeCell ref="AD1:AD2"/>
    <mergeCell ref="AB1:AB2"/>
    <mergeCell ref="AC1:AC2"/>
    <mergeCell ref="W1:W2"/>
    <mergeCell ref="V1:V2"/>
    <mergeCell ref="Y1:Y2"/>
    <mergeCell ref="Z1:Z2"/>
    <mergeCell ref="AA1:AA2"/>
    <mergeCell ref="U1:U2"/>
    <mergeCell ref="S1:S2"/>
    <mergeCell ref="T1:T2"/>
    <mergeCell ref="R1:R2"/>
    <mergeCell ref="Q1:Q2"/>
    <mergeCell ref="A2:N2"/>
    <mergeCell ref="A4:A6"/>
    <mergeCell ref="B4:B6"/>
    <mergeCell ref="D1:K1"/>
    <mergeCell ref="L1:N1"/>
    <mergeCell ref="O1:O2"/>
    <mergeCell ref="P1:P2"/>
    <mergeCell ref="A9:A10"/>
    <mergeCell ref="B9:B10"/>
    <mergeCell ref="A11:A17"/>
    <mergeCell ref="B11:B17"/>
    <mergeCell ref="A19:A21"/>
    <mergeCell ref="B19:B21"/>
    <mergeCell ref="A22:A24"/>
    <mergeCell ref="B22:B24"/>
    <mergeCell ref="A25:A32"/>
    <mergeCell ref="B25:B32"/>
    <mergeCell ref="A34:A44"/>
    <mergeCell ref="B34:B44"/>
    <mergeCell ref="A45:A48"/>
    <mergeCell ref="B45:B48"/>
    <mergeCell ref="A49:A52"/>
    <mergeCell ref="B49:B52"/>
    <mergeCell ref="A53:A54"/>
    <mergeCell ref="B53:B54"/>
    <mergeCell ref="A55:A58"/>
    <mergeCell ref="B55:B58"/>
    <mergeCell ref="A59:A61"/>
    <mergeCell ref="B59:B61"/>
    <mergeCell ref="A62:A64"/>
    <mergeCell ref="B62:B64"/>
    <mergeCell ref="A66:A70"/>
    <mergeCell ref="B66:B70"/>
    <mergeCell ref="A71:A74"/>
    <mergeCell ref="B71:B74"/>
    <mergeCell ref="A76:A79"/>
    <mergeCell ref="B76:B79"/>
    <mergeCell ref="A83:A84"/>
    <mergeCell ref="B83:B84"/>
    <mergeCell ref="A85:A86"/>
    <mergeCell ref="B85:B86"/>
    <mergeCell ref="A87:A88"/>
    <mergeCell ref="B87:B88"/>
    <mergeCell ref="A89:A90"/>
    <mergeCell ref="B89:B90"/>
    <mergeCell ref="A91:A94"/>
    <mergeCell ref="B91:B94"/>
    <mergeCell ref="A97:A101"/>
    <mergeCell ref="B97:B101"/>
    <mergeCell ref="A102:A105"/>
    <mergeCell ref="B102:B105"/>
    <mergeCell ref="A106:A107"/>
    <mergeCell ref="B106:B107"/>
    <mergeCell ref="A108:A109"/>
    <mergeCell ref="B108:B109"/>
    <mergeCell ref="A121:A123"/>
    <mergeCell ref="B121:B123"/>
    <mergeCell ref="A130:A131"/>
    <mergeCell ref="B130:B131"/>
    <mergeCell ref="A110:A111"/>
    <mergeCell ref="B110:B111"/>
    <mergeCell ref="A112:A116"/>
    <mergeCell ref="B112:B116"/>
    <mergeCell ref="A117:A120"/>
    <mergeCell ref="B117:B120"/>
  </mergeCells>
  <conditionalFormatting sqref="O4">
    <cfRule type="cellIs" dxfId="197" priority="1" stopIfTrue="1" operator="greaterThan">
      <formula>0</formula>
    </cfRule>
    <cfRule type="cellIs" dxfId="196" priority="2" stopIfTrue="1" operator="greaterThan">
      <formula>0</formula>
    </cfRule>
    <cfRule type="cellIs" dxfId="195" priority="3" stopIfTrue="1" operator="greaterThan">
      <formula>0</formula>
    </cfRule>
  </conditionalFormatting>
  <conditionalFormatting sqref="V4:X4">
    <cfRule type="cellIs" dxfId="194" priority="4" stopIfTrue="1" operator="greaterThan">
      <formula>0</formula>
    </cfRule>
    <cfRule type="cellIs" dxfId="193" priority="5" stopIfTrue="1" operator="greaterThan">
      <formula>0</formula>
    </cfRule>
    <cfRule type="cellIs" dxfId="192" priority="6" stopIfTrue="1" operator="greaterThan">
      <formula>0</formula>
    </cfRule>
  </conditionalFormatting>
  <conditionalFormatting sqref="Y4:AF132 V5:X132 P4:U132 O5:O132">
    <cfRule type="cellIs" dxfId="191" priority="7" stopIfTrue="1" operator="greaterThan">
      <formula>0</formula>
    </cfRule>
    <cfRule type="cellIs" dxfId="190" priority="8" stopIfTrue="1" operator="greaterThan">
      <formula>0</formula>
    </cfRule>
    <cfRule type="cellIs" dxfId="189" priority="9" stopIfTrue="1" operator="greaterThan">
      <formula>0</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G133"/>
  <sheetViews>
    <sheetView topLeftCell="A111" zoomScale="78" zoomScaleNormal="78" workbookViewId="0">
      <selection activeCell="J137" sqref="J137"/>
    </sheetView>
  </sheetViews>
  <sheetFormatPr defaultColWidth="9.7265625" defaultRowHeight="30.25" customHeight="1"/>
  <cols>
    <col min="1" max="1" width="7.1796875" style="31" customWidth="1"/>
    <col min="2" max="2" width="33.26953125" style="31" customWidth="1"/>
    <col min="3" max="3" width="6.7265625" style="26" bestFit="1" customWidth="1"/>
    <col min="4" max="4" width="36" style="31" customWidth="1"/>
    <col min="5" max="8" width="19" style="31" customWidth="1"/>
    <col min="9" max="9" width="8.81640625" style="31" customWidth="1"/>
    <col min="10" max="10" width="12.26953125" style="31" customWidth="1"/>
    <col min="11" max="11" width="13.453125" style="33" bestFit="1" customWidth="1"/>
    <col min="12" max="12" width="12.7265625" style="4" customWidth="1"/>
    <col min="13" max="13" width="13.26953125" style="27" customWidth="1"/>
    <col min="14" max="14" width="12.54296875" style="5" customWidth="1"/>
    <col min="15" max="15" width="13.81640625" style="6" customWidth="1"/>
    <col min="16" max="16" width="12.7265625" style="6" customWidth="1"/>
    <col min="17" max="17" width="14.81640625" style="6" customWidth="1"/>
    <col min="18" max="18" width="14.1796875" style="6" customWidth="1"/>
    <col min="19" max="19" width="15.26953125" style="6" customWidth="1"/>
    <col min="20" max="20" width="15.453125" style="6" customWidth="1"/>
    <col min="21" max="21" width="10.453125" style="6" customWidth="1"/>
    <col min="22" max="22" width="14" style="6" customWidth="1"/>
    <col min="23" max="23" width="13.54296875" style="6" customWidth="1"/>
    <col min="24" max="24" width="14.54296875" style="6" customWidth="1"/>
    <col min="25" max="25" width="14" style="6" customWidth="1"/>
    <col min="26" max="26" width="14.26953125" style="6" customWidth="1"/>
    <col min="27" max="32" width="12.7265625" style="2" customWidth="1"/>
    <col min="33" max="16384" width="9.7265625" style="2"/>
  </cols>
  <sheetData>
    <row r="1" spans="1:32" ht="30.25" customHeight="1">
      <c r="A1" s="248" t="s">
        <v>22</v>
      </c>
      <c r="B1" s="248"/>
      <c r="C1" s="248"/>
      <c r="D1" s="248" t="s">
        <v>23</v>
      </c>
      <c r="E1" s="248"/>
      <c r="F1" s="248"/>
      <c r="G1" s="248"/>
      <c r="H1" s="248"/>
      <c r="I1" s="248"/>
      <c r="J1" s="248"/>
      <c r="K1" s="248"/>
      <c r="L1" s="248" t="s">
        <v>24</v>
      </c>
      <c r="M1" s="248"/>
      <c r="N1" s="248"/>
      <c r="O1" s="247" t="s">
        <v>20</v>
      </c>
      <c r="P1" s="247" t="s">
        <v>20</v>
      </c>
      <c r="Q1" s="247" t="s">
        <v>20</v>
      </c>
      <c r="R1" s="247" t="s">
        <v>20</v>
      </c>
      <c r="S1" s="247" t="s">
        <v>20</v>
      </c>
      <c r="T1" s="247" t="s">
        <v>20</v>
      </c>
      <c r="U1" s="247" t="s">
        <v>20</v>
      </c>
      <c r="V1" s="247" t="s">
        <v>20</v>
      </c>
      <c r="W1" s="247" t="s">
        <v>20</v>
      </c>
      <c r="X1" s="247" t="s">
        <v>20</v>
      </c>
      <c r="Y1" s="247" t="s">
        <v>20</v>
      </c>
      <c r="Z1" s="247" t="s">
        <v>20</v>
      </c>
      <c r="AA1" s="247" t="s">
        <v>20</v>
      </c>
      <c r="AB1" s="247" t="s">
        <v>20</v>
      </c>
      <c r="AC1" s="247" t="s">
        <v>20</v>
      </c>
      <c r="AD1" s="247" t="s">
        <v>20</v>
      </c>
      <c r="AE1" s="247" t="s">
        <v>20</v>
      </c>
      <c r="AF1" s="247" t="s">
        <v>20</v>
      </c>
    </row>
    <row r="2" spans="1:32" ht="30.25" customHeight="1">
      <c r="A2" s="248" t="s">
        <v>530</v>
      </c>
      <c r="B2" s="248"/>
      <c r="C2" s="248"/>
      <c r="D2" s="248"/>
      <c r="E2" s="248"/>
      <c r="F2" s="248"/>
      <c r="G2" s="248"/>
      <c r="H2" s="248"/>
      <c r="I2" s="248"/>
      <c r="J2" s="248"/>
      <c r="K2" s="248"/>
      <c r="L2" s="248"/>
      <c r="M2" s="248"/>
      <c r="N2" s="248"/>
      <c r="O2" s="247"/>
      <c r="P2" s="247"/>
      <c r="Q2" s="247"/>
      <c r="R2" s="247"/>
      <c r="S2" s="247"/>
      <c r="T2" s="247"/>
      <c r="U2" s="247"/>
      <c r="V2" s="247"/>
      <c r="W2" s="247"/>
      <c r="X2" s="247"/>
      <c r="Y2" s="247"/>
      <c r="Z2" s="247"/>
      <c r="AA2" s="247"/>
      <c r="AB2" s="247"/>
      <c r="AC2" s="247"/>
      <c r="AD2" s="247"/>
      <c r="AE2" s="247"/>
      <c r="AF2" s="247"/>
    </row>
    <row r="3" spans="1:32" s="3" customFormat="1" ht="30.25" customHeight="1">
      <c r="A3" s="36" t="s">
        <v>25</v>
      </c>
      <c r="B3" s="39" t="s">
        <v>18</v>
      </c>
      <c r="C3" s="36" t="s">
        <v>4</v>
      </c>
      <c r="D3" s="39" t="s">
        <v>146</v>
      </c>
      <c r="E3" s="37" t="s">
        <v>19</v>
      </c>
      <c r="F3" s="37" t="s">
        <v>335</v>
      </c>
      <c r="G3" s="37" t="s">
        <v>336</v>
      </c>
      <c r="H3" s="37" t="s">
        <v>337</v>
      </c>
      <c r="I3" s="36" t="s">
        <v>5</v>
      </c>
      <c r="J3" s="172" t="s">
        <v>328</v>
      </c>
      <c r="K3" s="32" t="s">
        <v>2</v>
      </c>
      <c r="L3" s="21" t="s">
        <v>7</v>
      </c>
      <c r="M3" s="22" t="s">
        <v>0</v>
      </c>
      <c r="N3" s="19" t="s">
        <v>3</v>
      </c>
      <c r="O3" s="42" t="s">
        <v>1</v>
      </c>
      <c r="P3" s="42" t="s">
        <v>1</v>
      </c>
      <c r="Q3" s="42" t="s">
        <v>1</v>
      </c>
      <c r="R3" s="42" t="s">
        <v>1</v>
      </c>
      <c r="S3" s="42" t="s">
        <v>1</v>
      </c>
      <c r="T3" s="42" t="s">
        <v>1</v>
      </c>
      <c r="U3" s="42" t="s">
        <v>1</v>
      </c>
      <c r="V3" s="42" t="s">
        <v>1</v>
      </c>
      <c r="W3" s="42" t="s">
        <v>1</v>
      </c>
      <c r="X3" s="42" t="s">
        <v>1</v>
      </c>
      <c r="Y3" s="42" t="s">
        <v>1</v>
      </c>
      <c r="Z3" s="42" t="s">
        <v>1</v>
      </c>
      <c r="AA3" s="42" t="s">
        <v>1</v>
      </c>
      <c r="AB3" s="42" t="s">
        <v>1</v>
      </c>
      <c r="AC3" s="42" t="s">
        <v>1</v>
      </c>
      <c r="AD3" s="42" t="s">
        <v>1</v>
      </c>
      <c r="AE3" s="42" t="s">
        <v>1</v>
      </c>
      <c r="AF3" s="42" t="s">
        <v>1</v>
      </c>
    </row>
    <row r="4" spans="1:32" ht="30.25" customHeight="1">
      <c r="A4" s="237">
        <v>1</v>
      </c>
      <c r="B4" s="223" t="s">
        <v>26</v>
      </c>
      <c r="C4" s="54">
        <v>1</v>
      </c>
      <c r="D4" s="61" t="s">
        <v>43</v>
      </c>
      <c r="E4" s="46" t="s">
        <v>147</v>
      </c>
      <c r="F4" s="143" t="s">
        <v>338</v>
      </c>
      <c r="G4" s="144"/>
      <c r="H4" s="144" t="s">
        <v>339</v>
      </c>
      <c r="I4" s="46" t="s">
        <v>17</v>
      </c>
      <c r="J4" s="168" t="str">
        <f>'[1]Anexo da ARP'!N3</f>
        <v>339030.28</v>
      </c>
      <c r="K4" s="72">
        <v>62.41</v>
      </c>
      <c r="L4" s="18"/>
      <c r="M4" s="40">
        <f>L4-(SUM(O4:AF4))</f>
        <v>0</v>
      </c>
      <c r="N4" s="25" t="str">
        <f>IF(M4&lt;0,"ATENÇÃO","OK")</f>
        <v>OK</v>
      </c>
      <c r="O4" s="43"/>
      <c r="P4" s="43"/>
      <c r="Q4" s="43"/>
      <c r="R4" s="43"/>
      <c r="S4" s="43"/>
      <c r="T4" s="43"/>
      <c r="U4" s="43"/>
      <c r="V4" s="43"/>
      <c r="W4" s="43"/>
      <c r="X4" s="43"/>
      <c r="Y4" s="43"/>
      <c r="Z4" s="43"/>
      <c r="AA4" s="43"/>
      <c r="AB4" s="43"/>
      <c r="AC4" s="43"/>
      <c r="AD4" s="43"/>
      <c r="AE4" s="43"/>
      <c r="AF4" s="43"/>
    </row>
    <row r="5" spans="1:32" ht="30.25" customHeight="1">
      <c r="A5" s="237"/>
      <c r="B5" s="228"/>
      <c r="C5" s="54">
        <v>2</v>
      </c>
      <c r="D5" s="61" t="s">
        <v>44</v>
      </c>
      <c r="E5" s="46" t="s">
        <v>148</v>
      </c>
      <c r="F5" s="143" t="s">
        <v>340</v>
      </c>
      <c r="G5" s="144" t="s">
        <v>341</v>
      </c>
      <c r="H5" s="144" t="s">
        <v>339</v>
      </c>
      <c r="I5" s="46" t="s">
        <v>17</v>
      </c>
      <c r="J5" s="168" t="str">
        <f>'[1]Anexo da ARP'!N4</f>
        <v>339030.28</v>
      </c>
      <c r="K5" s="72">
        <v>58.41</v>
      </c>
      <c r="L5" s="18"/>
      <c r="M5" s="40">
        <f t="shared" ref="M5:M68" si="0">L5-(SUM(O5:AF5))</f>
        <v>0</v>
      </c>
      <c r="N5" s="25" t="str">
        <f t="shared" ref="N5:N68" si="1">IF(M5&lt;0,"ATENÇÃO","OK")</f>
        <v>OK</v>
      </c>
      <c r="O5" s="43"/>
      <c r="P5" s="43"/>
      <c r="Q5" s="43"/>
      <c r="R5" s="43"/>
      <c r="S5" s="43"/>
      <c r="T5" s="43"/>
      <c r="U5" s="43"/>
      <c r="V5" s="43"/>
      <c r="W5" s="43"/>
      <c r="X5" s="43"/>
      <c r="Y5" s="43"/>
      <c r="Z5" s="43"/>
      <c r="AA5" s="43"/>
      <c r="AB5" s="43"/>
      <c r="AC5" s="43"/>
      <c r="AD5" s="43"/>
      <c r="AE5" s="43"/>
      <c r="AF5" s="43"/>
    </row>
    <row r="6" spans="1:32" ht="30.25" customHeight="1">
      <c r="A6" s="237"/>
      <c r="B6" s="224"/>
      <c r="C6" s="54">
        <v>3</v>
      </c>
      <c r="D6" s="61" t="s">
        <v>45</v>
      </c>
      <c r="E6" s="68" t="s">
        <v>149</v>
      </c>
      <c r="F6" s="143" t="s">
        <v>342</v>
      </c>
      <c r="G6" s="144"/>
      <c r="H6" s="144" t="s">
        <v>339</v>
      </c>
      <c r="I6" s="46" t="s">
        <v>17</v>
      </c>
      <c r="J6" s="168" t="str">
        <f>'[1]Anexo da ARP'!N5</f>
        <v>339030.28</v>
      </c>
      <c r="K6" s="72">
        <v>181.86</v>
      </c>
      <c r="L6" s="18"/>
      <c r="M6" s="40">
        <f t="shared" si="0"/>
        <v>0</v>
      </c>
      <c r="N6" s="25" t="str">
        <f t="shared" si="1"/>
        <v>OK</v>
      </c>
      <c r="O6" s="43"/>
      <c r="P6" s="43"/>
      <c r="Q6" s="43"/>
      <c r="R6" s="43"/>
      <c r="S6" s="43"/>
      <c r="T6" s="43"/>
      <c r="U6" s="43"/>
      <c r="V6" s="43"/>
      <c r="W6" s="43"/>
      <c r="X6" s="43"/>
      <c r="Y6" s="43"/>
      <c r="Z6" s="43"/>
      <c r="AA6" s="43"/>
      <c r="AB6" s="43"/>
      <c r="AC6" s="43"/>
      <c r="AD6" s="43"/>
      <c r="AE6" s="43"/>
      <c r="AF6" s="43"/>
    </row>
    <row r="7" spans="1:32" ht="30.25" hidden="1" customHeight="1">
      <c r="A7" s="48">
        <v>2</v>
      </c>
      <c r="B7" s="55" t="s">
        <v>27</v>
      </c>
      <c r="C7" s="51">
        <v>4</v>
      </c>
      <c r="D7" s="62" t="s">
        <v>46</v>
      </c>
      <c r="E7" s="18"/>
      <c r="F7" s="145" t="s">
        <v>343</v>
      </c>
      <c r="G7" s="146"/>
      <c r="H7" s="144" t="s">
        <v>344</v>
      </c>
      <c r="I7" s="18" t="s">
        <v>17</v>
      </c>
      <c r="J7" s="168" t="str">
        <f>'[1]Anexo da ARP'!N6</f>
        <v>339030.28</v>
      </c>
      <c r="K7" s="73"/>
      <c r="L7" s="18"/>
      <c r="M7" s="40">
        <f t="shared" si="0"/>
        <v>0</v>
      </c>
      <c r="N7" s="25" t="str">
        <f t="shared" si="1"/>
        <v>OK</v>
      </c>
      <c r="O7" s="43"/>
      <c r="P7" s="43"/>
      <c r="Q7" s="43"/>
      <c r="R7" s="43"/>
      <c r="S7" s="43"/>
      <c r="T7" s="43"/>
      <c r="U7" s="43"/>
      <c r="V7" s="43"/>
      <c r="W7" s="43"/>
      <c r="X7" s="43"/>
      <c r="Y7" s="43"/>
      <c r="Z7" s="43"/>
      <c r="AA7" s="43"/>
      <c r="AB7" s="43"/>
      <c r="AC7" s="43"/>
      <c r="AD7" s="43"/>
      <c r="AE7" s="43"/>
      <c r="AF7" s="43"/>
    </row>
    <row r="8" spans="1:32" ht="30.25" customHeight="1">
      <c r="A8" s="49">
        <v>3</v>
      </c>
      <c r="B8" s="56" t="s">
        <v>28</v>
      </c>
      <c r="C8" s="54">
        <v>5</v>
      </c>
      <c r="D8" s="61" t="s">
        <v>47</v>
      </c>
      <c r="E8" s="46" t="s">
        <v>150</v>
      </c>
      <c r="F8" s="145" t="s">
        <v>345</v>
      </c>
      <c r="G8" s="146"/>
      <c r="H8" s="144" t="s">
        <v>344</v>
      </c>
      <c r="I8" s="46" t="s">
        <v>17</v>
      </c>
      <c r="J8" s="168" t="str">
        <f>'[1]Anexo da ARP'!N7</f>
        <v>339030.28</v>
      </c>
      <c r="K8" s="72">
        <v>30.46</v>
      </c>
      <c r="L8" s="18"/>
      <c r="M8" s="40">
        <f t="shared" si="0"/>
        <v>0</v>
      </c>
      <c r="N8" s="25" t="str">
        <f t="shared" si="1"/>
        <v>OK</v>
      </c>
      <c r="O8" s="43"/>
      <c r="P8" s="43"/>
      <c r="Q8" s="43"/>
      <c r="R8" s="43"/>
      <c r="S8" s="43"/>
      <c r="T8" s="43"/>
      <c r="U8" s="43"/>
      <c r="V8" s="43"/>
      <c r="W8" s="43"/>
      <c r="X8" s="43"/>
      <c r="Y8" s="43"/>
      <c r="Z8" s="43"/>
      <c r="AA8" s="43"/>
      <c r="AB8" s="43"/>
      <c r="AC8" s="43"/>
      <c r="AD8" s="43"/>
      <c r="AE8" s="43"/>
      <c r="AF8" s="43"/>
    </row>
    <row r="9" spans="1:32" ht="30.25" hidden="1" customHeight="1">
      <c r="A9" s="238">
        <v>4</v>
      </c>
      <c r="B9" s="229" t="s">
        <v>27</v>
      </c>
      <c r="C9" s="51">
        <v>6</v>
      </c>
      <c r="D9" s="62" t="s">
        <v>48</v>
      </c>
      <c r="E9" s="18" t="s">
        <v>151</v>
      </c>
      <c r="F9" s="143" t="s">
        <v>346</v>
      </c>
      <c r="G9" s="144" t="s">
        <v>347</v>
      </c>
      <c r="H9" s="144" t="s">
        <v>344</v>
      </c>
      <c r="I9" s="18" t="s">
        <v>228</v>
      </c>
      <c r="J9" s="168" t="str">
        <f>'[1]Anexo da ARP'!N8</f>
        <v>339030.28</v>
      </c>
      <c r="K9" s="73"/>
      <c r="L9" s="18"/>
      <c r="M9" s="40">
        <f t="shared" si="0"/>
        <v>0</v>
      </c>
      <c r="N9" s="25" t="str">
        <f t="shared" si="1"/>
        <v>OK</v>
      </c>
      <c r="O9" s="43"/>
      <c r="P9" s="43"/>
      <c r="Q9" s="43"/>
      <c r="R9" s="43"/>
      <c r="S9" s="43"/>
      <c r="T9" s="43"/>
      <c r="U9" s="43"/>
      <c r="V9" s="43"/>
      <c r="W9" s="43"/>
      <c r="X9" s="43"/>
      <c r="Y9" s="43"/>
      <c r="Z9" s="43"/>
      <c r="AA9" s="43"/>
      <c r="AB9" s="43"/>
      <c r="AC9" s="43"/>
      <c r="AD9" s="43"/>
      <c r="AE9" s="43"/>
      <c r="AF9" s="43"/>
    </row>
    <row r="10" spans="1:32" ht="30.25" hidden="1" customHeight="1">
      <c r="A10" s="238"/>
      <c r="B10" s="230"/>
      <c r="C10" s="51">
        <v>7</v>
      </c>
      <c r="D10" s="62" t="s">
        <v>48</v>
      </c>
      <c r="E10" s="18" t="s">
        <v>151</v>
      </c>
      <c r="F10" s="143" t="s">
        <v>348</v>
      </c>
      <c r="G10" s="144" t="s">
        <v>349</v>
      </c>
      <c r="H10" s="144" t="s">
        <v>344</v>
      </c>
      <c r="I10" s="18" t="s">
        <v>229</v>
      </c>
      <c r="J10" s="168" t="str">
        <f>'[1]Anexo da ARP'!N9</f>
        <v>339030.28</v>
      </c>
      <c r="K10" s="73"/>
      <c r="L10" s="18"/>
      <c r="M10" s="40">
        <f t="shared" si="0"/>
        <v>0</v>
      </c>
      <c r="N10" s="25" t="str">
        <f t="shared" si="1"/>
        <v>OK</v>
      </c>
      <c r="O10" s="43"/>
      <c r="P10" s="43"/>
      <c r="Q10" s="43"/>
      <c r="R10" s="43"/>
      <c r="S10" s="43"/>
      <c r="T10" s="43"/>
      <c r="U10" s="43"/>
      <c r="V10" s="43"/>
      <c r="W10" s="43"/>
      <c r="X10" s="43"/>
      <c r="Y10" s="43"/>
      <c r="Z10" s="43"/>
      <c r="AA10" s="43"/>
      <c r="AB10" s="43"/>
      <c r="AC10" s="43"/>
      <c r="AD10" s="43"/>
      <c r="AE10" s="43"/>
      <c r="AF10" s="43"/>
    </row>
    <row r="11" spans="1:32" ht="30.25" customHeight="1">
      <c r="A11" s="237">
        <v>5</v>
      </c>
      <c r="B11" s="223" t="s">
        <v>29</v>
      </c>
      <c r="C11" s="54">
        <v>8</v>
      </c>
      <c r="D11" s="61" t="s">
        <v>49</v>
      </c>
      <c r="E11" s="46" t="s">
        <v>152</v>
      </c>
      <c r="F11" s="145" t="s">
        <v>350</v>
      </c>
      <c r="G11" s="146" t="s">
        <v>351</v>
      </c>
      <c r="H11" s="144" t="s">
        <v>344</v>
      </c>
      <c r="I11" s="46" t="s">
        <v>17</v>
      </c>
      <c r="J11" s="168" t="str">
        <f>'[1]Anexo da ARP'!N10</f>
        <v>339030.28</v>
      </c>
      <c r="K11" s="72">
        <v>4</v>
      </c>
      <c r="L11" s="18"/>
      <c r="M11" s="40">
        <f t="shared" si="0"/>
        <v>0</v>
      </c>
      <c r="N11" s="25" t="str">
        <f t="shared" si="1"/>
        <v>OK</v>
      </c>
      <c r="O11" s="43"/>
      <c r="P11" s="43"/>
      <c r="Q11" s="43"/>
      <c r="R11" s="43"/>
      <c r="S11" s="43"/>
      <c r="T11" s="43"/>
      <c r="U11" s="43"/>
      <c r="V11" s="43"/>
      <c r="W11" s="43"/>
      <c r="X11" s="43"/>
      <c r="Y11" s="43"/>
      <c r="Z11" s="43"/>
      <c r="AA11" s="43"/>
      <c r="AB11" s="43"/>
      <c r="AC11" s="43"/>
      <c r="AD11" s="43"/>
      <c r="AE11" s="43"/>
      <c r="AF11" s="43"/>
    </row>
    <row r="12" spans="1:32" ht="30.25" customHeight="1">
      <c r="A12" s="237"/>
      <c r="B12" s="228"/>
      <c r="C12" s="54">
        <v>9</v>
      </c>
      <c r="D12" s="61" t="s">
        <v>49</v>
      </c>
      <c r="E12" s="46" t="s">
        <v>152</v>
      </c>
      <c r="F12" s="143" t="s">
        <v>352</v>
      </c>
      <c r="G12" s="146" t="s">
        <v>353</v>
      </c>
      <c r="H12" s="144" t="s">
        <v>344</v>
      </c>
      <c r="I12" s="46" t="s">
        <v>17</v>
      </c>
      <c r="J12" s="168" t="str">
        <f>'[1]Anexo da ARP'!N11</f>
        <v>339030.28</v>
      </c>
      <c r="K12" s="72">
        <v>4</v>
      </c>
      <c r="L12" s="18"/>
      <c r="M12" s="40">
        <f t="shared" si="0"/>
        <v>0</v>
      </c>
      <c r="N12" s="25" t="str">
        <f t="shared" si="1"/>
        <v>OK</v>
      </c>
      <c r="O12" s="43"/>
      <c r="P12" s="43"/>
      <c r="Q12" s="43"/>
      <c r="R12" s="43"/>
      <c r="S12" s="43"/>
      <c r="T12" s="43"/>
      <c r="U12" s="43"/>
      <c r="V12" s="43"/>
      <c r="W12" s="43"/>
      <c r="X12" s="43"/>
      <c r="Y12" s="43"/>
      <c r="Z12" s="43"/>
      <c r="AA12" s="43"/>
      <c r="AB12" s="43"/>
      <c r="AC12" s="43"/>
      <c r="AD12" s="43"/>
      <c r="AE12" s="43"/>
      <c r="AF12" s="43"/>
    </row>
    <row r="13" spans="1:32" ht="30.25" customHeight="1">
      <c r="A13" s="237"/>
      <c r="B13" s="228"/>
      <c r="C13" s="54">
        <v>10</v>
      </c>
      <c r="D13" s="61" t="s">
        <v>49</v>
      </c>
      <c r="E13" s="46" t="s">
        <v>152</v>
      </c>
      <c r="F13" s="143" t="s">
        <v>354</v>
      </c>
      <c r="G13" s="146" t="s">
        <v>355</v>
      </c>
      <c r="H13" s="144" t="s">
        <v>344</v>
      </c>
      <c r="I13" s="46" t="s">
        <v>17</v>
      </c>
      <c r="J13" s="168" t="str">
        <f>'[1]Anexo da ARP'!N12</f>
        <v>339030.28</v>
      </c>
      <c r="K13" s="72">
        <v>4</v>
      </c>
      <c r="L13" s="18"/>
      <c r="M13" s="40">
        <f t="shared" si="0"/>
        <v>0</v>
      </c>
      <c r="N13" s="25" t="str">
        <f t="shared" si="1"/>
        <v>OK</v>
      </c>
      <c r="O13" s="43"/>
      <c r="P13" s="43"/>
      <c r="Q13" s="43"/>
      <c r="R13" s="43"/>
      <c r="S13" s="43"/>
      <c r="T13" s="43"/>
      <c r="U13" s="43"/>
      <c r="V13" s="43"/>
      <c r="W13" s="43"/>
      <c r="X13" s="43"/>
      <c r="Y13" s="43"/>
      <c r="Z13" s="43"/>
      <c r="AA13" s="43"/>
      <c r="AB13" s="43"/>
      <c r="AC13" s="43"/>
      <c r="AD13" s="43"/>
      <c r="AE13" s="43"/>
      <c r="AF13" s="43"/>
    </row>
    <row r="14" spans="1:32" ht="30.25" customHeight="1">
      <c r="A14" s="237"/>
      <c r="B14" s="228"/>
      <c r="C14" s="54">
        <v>11</v>
      </c>
      <c r="D14" s="61" t="s">
        <v>49</v>
      </c>
      <c r="E14" s="46" t="s">
        <v>152</v>
      </c>
      <c r="F14" s="143" t="s">
        <v>354</v>
      </c>
      <c r="G14" s="146" t="s">
        <v>356</v>
      </c>
      <c r="H14" s="144" t="s">
        <v>344</v>
      </c>
      <c r="I14" s="46" t="s">
        <v>17</v>
      </c>
      <c r="J14" s="168" t="str">
        <f>'[1]Anexo da ARP'!N13</f>
        <v>339030.28</v>
      </c>
      <c r="K14" s="72">
        <v>6</v>
      </c>
      <c r="L14" s="18"/>
      <c r="M14" s="40">
        <f t="shared" si="0"/>
        <v>0</v>
      </c>
      <c r="N14" s="25" t="str">
        <f t="shared" si="1"/>
        <v>OK</v>
      </c>
      <c r="O14" s="43"/>
      <c r="P14" s="43"/>
      <c r="Q14" s="43"/>
      <c r="R14" s="43"/>
      <c r="S14" s="43"/>
      <c r="T14" s="43"/>
      <c r="U14" s="43"/>
      <c r="V14" s="43"/>
      <c r="W14" s="43"/>
      <c r="X14" s="43"/>
      <c r="Y14" s="43"/>
      <c r="Z14" s="43"/>
      <c r="AA14" s="43"/>
      <c r="AB14" s="43"/>
      <c r="AC14" s="43"/>
      <c r="AD14" s="43"/>
      <c r="AE14" s="43"/>
      <c r="AF14" s="43"/>
    </row>
    <row r="15" spans="1:32" ht="30.25" customHeight="1">
      <c r="A15" s="237"/>
      <c r="B15" s="228"/>
      <c r="C15" s="54">
        <v>12</v>
      </c>
      <c r="D15" s="46" t="s">
        <v>50</v>
      </c>
      <c r="E15" s="46" t="s">
        <v>153</v>
      </c>
      <c r="F15" s="143" t="s">
        <v>357</v>
      </c>
      <c r="G15" s="146" t="s">
        <v>351</v>
      </c>
      <c r="H15" s="144" t="s">
        <v>344</v>
      </c>
      <c r="I15" s="46" t="s">
        <v>17</v>
      </c>
      <c r="J15" s="108" t="str">
        <f>'[1]Anexo da ARP'!N14</f>
        <v>339030.28</v>
      </c>
      <c r="K15" s="72">
        <v>8</v>
      </c>
      <c r="L15" s="18"/>
      <c r="M15" s="40">
        <f t="shared" si="0"/>
        <v>0</v>
      </c>
      <c r="N15" s="25" t="str">
        <f t="shared" si="1"/>
        <v>OK</v>
      </c>
      <c r="O15" s="43"/>
      <c r="P15" s="43"/>
      <c r="Q15" s="43"/>
      <c r="R15" s="43"/>
      <c r="S15" s="43"/>
      <c r="T15" s="43"/>
      <c r="U15" s="43"/>
      <c r="V15" s="43"/>
      <c r="W15" s="43"/>
      <c r="X15" s="43"/>
      <c r="Y15" s="43"/>
      <c r="Z15" s="43"/>
      <c r="AA15" s="43"/>
      <c r="AB15" s="43"/>
      <c r="AC15" s="43"/>
      <c r="AD15" s="43"/>
      <c r="AE15" s="43"/>
      <c r="AF15" s="43"/>
    </row>
    <row r="16" spans="1:32" ht="30.25" customHeight="1">
      <c r="A16" s="237"/>
      <c r="B16" s="228"/>
      <c r="C16" s="54">
        <v>13</v>
      </c>
      <c r="D16" s="46" t="s">
        <v>50</v>
      </c>
      <c r="E16" s="46" t="s">
        <v>153</v>
      </c>
      <c r="F16" s="143" t="s">
        <v>357</v>
      </c>
      <c r="G16" s="146" t="s">
        <v>353</v>
      </c>
      <c r="H16" s="144" t="s">
        <v>344</v>
      </c>
      <c r="I16" s="46" t="s">
        <v>17</v>
      </c>
      <c r="J16" s="108" t="str">
        <f>'[1]Anexo da ARP'!N15</f>
        <v>339030.28</v>
      </c>
      <c r="K16" s="72">
        <v>8</v>
      </c>
      <c r="L16" s="18"/>
      <c r="M16" s="40">
        <f t="shared" si="0"/>
        <v>0</v>
      </c>
      <c r="N16" s="25" t="str">
        <f t="shared" si="1"/>
        <v>OK</v>
      </c>
      <c r="O16" s="43"/>
      <c r="P16" s="43"/>
      <c r="Q16" s="43"/>
      <c r="R16" s="43"/>
      <c r="S16" s="43"/>
      <c r="T16" s="43"/>
      <c r="U16" s="43"/>
      <c r="V16" s="43"/>
      <c r="W16" s="43"/>
      <c r="X16" s="43"/>
      <c r="Y16" s="43"/>
      <c r="Z16" s="43"/>
      <c r="AA16" s="43"/>
      <c r="AB16" s="43"/>
      <c r="AC16" s="43"/>
      <c r="AD16" s="43"/>
      <c r="AE16" s="43"/>
      <c r="AF16" s="43"/>
    </row>
    <row r="17" spans="1:32" ht="30.25" customHeight="1">
      <c r="A17" s="237"/>
      <c r="B17" s="224"/>
      <c r="C17" s="54">
        <v>14</v>
      </c>
      <c r="D17" s="46" t="s">
        <v>51</v>
      </c>
      <c r="E17" s="46" t="s">
        <v>154</v>
      </c>
      <c r="F17" s="143" t="s">
        <v>358</v>
      </c>
      <c r="G17" s="144"/>
      <c r="H17" s="144" t="s">
        <v>344</v>
      </c>
      <c r="I17" s="46" t="s">
        <v>17</v>
      </c>
      <c r="J17" s="108" t="str">
        <f>'[1]Anexo da ARP'!N16</f>
        <v>339030.28</v>
      </c>
      <c r="K17" s="72">
        <v>14</v>
      </c>
      <c r="L17" s="18"/>
      <c r="M17" s="40">
        <f t="shared" si="0"/>
        <v>0</v>
      </c>
      <c r="N17" s="25" t="str">
        <f t="shared" si="1"/>
        <v>OK</v>
      </c>
      <c r="O17" s="43"/>
      <c r="P17" s="43"/>
      <c r="Q17" s="43"/>
      <c r="R17" s="43"/>
      <c r="S17" s="43"/>
      <c r="T17" s="43"/>
      <c r="U17" s="43"/>
      <c r="V17" s="43"/>
      <c r="W17" s="43"/>
      <c r="X17" s="43"/>
      <c r="Y17" s="43"/>
      <c r="Z17" s="43"/>
      <c r="AA17" s="43"/>
      <c r="AB17" s="43"/>
      <c r="AC17" s="43"/>
      <c r="AD17" s="43"/>
      <c r="AE17" s="43"/>
      <c r="AF17" s="43"/>
    </row>
    <row r="18" spans="1:32" ht="30.25" hidden="1" customHeight="1">
      <c r="A18" s="48">
        <v>6</v>
      </c>
      <c r="B18" s="57" t="s">
        <v>27</v>
      </c>
      <c r="C18" s="51">
        <v>15</v>
      </c>
      <c r="D18" s="62" t="s">
        <v>52</v>
      </c>
      <c r="E18" s="69"/>
      <c r="F18" s="143" t="s">
        <v>359</v>
      </c>
      <c r="G18" s="144"/>
      <c r="H18" s="144" t="s">
        <v>360</v>
      </c>
      <c r="I18" s="18" t="s">
        <v>17</v>
      </c>
      <c r="J18" s="108"/>
      <c r="K18" s="73"/>
      <c r="L18" s="18"/>
      <c r="M18" s="40">
        <f t="shared" si="0"/>
        <v>0</v>
      </c>
      <c r="N18" s="25" t="str">
        <f t="shared" si="1"/>
        <v>OK</v>
      </c>
      <c r="O18" s="43"/>
      <c r="P18" s="43"/>
      <c r="Q18" s="43"/>
      <c r="R18" s="43"/>
      <c r="S18" s="43"/>
      <c r="T18" s="43"/>
      <c r="U18" s="43"/>
      <c r="V18" s="43"/>
      <c r="W18" s="43"/>
      <c r="X18" s="43"/>
      <c r="Y18" s="43"/>
      <c r="Z18" s="43"/>
      <c r="AA18" s="43"/>
      <c r="AB18" s="43"/>
      <c r="AC18" s="43"/>
      <c r="AD18" s="43"/>
      <c r="AE18" s="43"/>
      <c r="AF18" s="43"/>
    </row>
    <row r="19" spans="1:32" ht="30.25" customHeight="1">
      <c r="A19" s="237">
        <v>7</v>
      </c>
      <c r="B19" s="223" t="s">
        <v>26</v>
      </c>
      <c r="C19" s="54">
        <v>16</v>
      </c>
      <c r="D19" s="46" t="s">
        <v>53</v>
      </c>
      <c r="E19" s="46" t="s">
        <v>155</v>
      </c>
      <c r="F19" s="143" t="s">
        <v>361</v>
      </c>
      <c r="G19" s="144"/>
      <c r="H19" s="144" t="s">
        <v>344</v>
      </c>
      <c r="I19" s="46" t="s">
        <v>17</v>
      </c>
      <c r="J19" s="108" t="str">
        <f>'[1]Anexo da ARP'!N14</f>
        <v>339030.28</v>
      </c>
      <c r="K19" s="72">
        <v>30.24</v>
      </c>
      <c r="L19" s="18"/>
      <c r="M19" s="40">
        <f t="shared" si="0"/>
        <v>0</v>
      </c>
      <c r="N19" s="25" t="str">
        <f t="shared" si="1"/>
        <v>OK</v>
      </c>
      <c r="O19" s="43"/>
      <c r="P19" s="43"/>
      <c r="Q19" s="43"/>
      <c r="R19" s="43"/>
      <c r="S19" s="43"/>
      <c r="T19" s="43"/>
      <c r="U19" s="43"/>
      <c r="V19" s="43"/>
      <c r="W19" s="43"/>
      <c r="X19" s="43"/>
      <c r="Y19" s="43"/>
      <c r="Z19" s="43"/>
      <c r="AA19" s="43"/>
      <c r="AB19" s="43"/>
      <c r="AC19" s="43"/>
      <c r="AD19" s="43"/>
      <c r="AE19" s="43"/>
      <c r="AF19" s="43"/>
    </row>
    <row r="20" spans="1:32" ht="30.25" customHeight="1">
      <c r="A20" s="237"/>
      <c r="B20" s="228"/>
      <c r="C20" s="54">
        <v>17</v>
      </c>
      <c r="D20" s="61" t="s">
        <v>54</v>
      </c>
      <c r="E20" s="46" t="s">
        <v>156</v>
      </c>
      <c r="F20" s="143" t="s">
        <v>362</v>
      </c>
      <c r="G20" s="146"/>
      <c r="H20" s="144" t="s">
        <v>344</v>
      </c>
      <c r="I20" s="46" t="s">
        <v>17</v>
      </c>
      <c r="J20" s="108" t="str">
        <f>'[1]Anexo da ARP'!N15</f>
        <v>339030.28</v>
      </c>
      <c r="K20" s="72">
        <v>88.38</v>
      </c>
      <c r="L20" s="18"/>
      <c r="M20" s="40">
        <f t="shared" si="0"/>
        <v>0</v>
      </c>
      <c r="N20" s="25" t="str">
        <f t="shared" si="1"/>
        <v>OK</v>
      </c>
      <c r="O20" s="43"/>
      <c r="P20" s="43"/>
      <c r="Q20" s="43"/>
      <c r="R20" s="43"/>
      <c r="S20" s="43"/>
      <c r="T20" s="43"/>
      <c r="U20" s="43"/>
      <c r="V20" s="43"/>
      <c r="W20" s="43"/>
      <c r="X20" s="43"/>
      <c r="Y20" s="43"/>
      <c r="Z20" s="43"/>
      <c r="AA20" s="43"/>
      <c r="AB20" s="43"/>
      <c r="AC20" s="43"/>
      <c r="AD20" s="43"/>
      <c r="AE20" s="43"/>
      <c r="AF20" s="43"/>
    </row>
    <row r="21" spans="1:32" ht="30.25" customHeight="1">
      <c r="A21" s="237"/>
      <c r="B21" s="224"/>
      <c r="C21" s="54">
        <v>18</v>
      </c>
      <c r="D21" s="61" t="s">
        <v>55</v>
      </c>
      <c r="E21" s="68" t="s">
        <v>157</v>
      </c>
      <c r="F21" s="147" t="s">
        <v>363</v>
      </c>
      <c r="G21" s="146"/>
      <c r="H21" s="144" t="s">
        <v>5</v>
      </c>
      <c r="I21" s="46" t="s">
        <v>17</v>
      </c>
      <c r="J21" s="108" t="str">
        <f>'[1]Anexo da ARP'!N16</f>
        <v>339030.28</v>
      </c>
      <c r="K21" s="72">
        <v>159.52000000000001</v>
      </c>
      <c r="L21" s="18"/>
      <c r="M21" s="40">
        <f t="shared" si="0"/>
        <v>0</v>
      </c>
      <c r="N21" s="25" t="str">
        <f t="shared" si="1"/>
        <v>OK</v>
      </c>
      <c r="O21" s="43"/>
      <c r="P21" s="43"/>
      <c r="Q21" s="43"/>
      <c r="R21" s="43"/>
      <c r="S21" s="43"/>
      <c r="T21" s="43"/>
      <c r="U21" s="43"/>
      <c r="V21" s="43"/>
      <c r="W21" s="43"/>
      <c r="X21" s="43"/>
      <c r="Y21" s="43"/>
      <c r="Z21" s="43"/>
      <c r="AA21" s="43"/>
      <c r="AB21" s="43"/>
      <c r="AC21" s="43"/>
      <c r="AD21" s="43"/>
      <c r="AE21" s="43"/>
      <c r="AF21" s="43"/>
    </row>
    <row r="22" spans="1:32" ht="30.25" customHeight="1">
      <c r="A22" s="239">
        <v>8</v>
      </c>
      <c r="B22" s="225" t="s">
        <v>30</v>
      </c>
      <c r="C22" s="53">
        <v>19</v>
      </c>
      <c r="D22" s="35" t="s">
        <v>56</v>
      </c>
      <c r="E22" s="47" t="s">
        <v>158</v>
      </c>
      <c r="F22" s="155" t="s">
        <v>364</v>
      </c>
      <c r="G22" s="151"/>
      <c r="H22" s="151" t="s">
        <v>344</v>
      </c>
      <c r="I22" s="63" t="s">
        <v>17</v>
      </c>
      <c r="J22" s="47" t="str">
        <f>'[1]Anexo da ARP'!N17</f>
        <v>339030.28</v>
      </c>
      <c r="K22" s="74">
        <v>32.39</v>
      </c>
      <c r="L22" s="18"/>
      <c r="M22" s="40">
        <f t="shared" si="0"/>
        <v>0</v>
      </c>
      <c r="N22" s="25" t="str">
        <f t="shared" si="1"/>
        <v>OK</v>
      </c>
      <c r="O22" s="43"/>
      <c r="P22" s="43"/>
      <c r="Q22" s="43"/>
      <c r="R22" s="43"/>
      <c r="S22" s="43"/>
      <c r="T22" s="43"/>
      <c r="U22" s="43"/>
      <c r="V22" s="43"/>
      <c r="W22" s="43"/>
      <c r="X22" s="43"/>
      <c r="Y22" s="43"/>
      <c r="Z22" s="43"/>
      <c r="AA22" s="43"/>
      <c r="AB22" s="43"/>
      <c r="AC22" s="43"/>
      <c r="AD22" s="43"/>
      <c r="AE22" s="43"/>
      <c r="AF22" s="43"/>
    </row>
    <row r="23" spans="1:32" ht="30.25" customHeight="1">
      <c r="A23" s="239"/>
      <c r="B23" s="226"/>
      <c r="C23" s="53">
        <v>20</v>
      </c>
      <c r="D23" s="35" t="s">
        <v>57</v>
      </c>
      <c r="E23" s="47" t="s">
        <v>159</v>
      </c>
      <c r="F23" s="155" t="s">
        <v>365</v>
      </c>
      <c r="G23" s="151"/>
      <c r="H23" s="151" t="s">
        <v>344</v>
      </c>
      <c r="I23" s="47" t="s">
        <v>230</v>
      </c>
      <c r="J23" s="47" t="str">
        <f>'[1]Anexo da ARP'!N18</f>
        <v>339030.28</v>
      </c>
      <c r="K23" s="74">
        <v>199.81</v>
      </c>
      <c r="L23" s="18"/>
      <c r="M23" s="40">
        <f t="shared" si="0"/>
        <v>0</v>
      </c>
      <c r="N23" s="25" t="str">
        <f t="shared" si="1"/>
        <v>OK</v>
      </c>
      <c r="O23" s="43"/>
      <c r="P23" s="43"/>
      <c r="Q23" s="43"/>
      <c r="R23" s="43"/>
      <c r="S23" s="43"/>
      <c r="T23" s="43"/>
      <c r="U23" s="43"/>
      <c r="V23" s="43"/>
      <c r="W23" s="43"/>
      <c r="X23" s="43"/>
      <c r="Y23" s="43"/>
      <c r="Z23" s="43"/>
      <c r="AA23" s="43"/>
      <c r="AB23" s="43"/>
      <c r="AC23" s="43"/>
      <c r="AD23" s="43"/>
      <c r="AE23" s="43"/>
      <c r="AF23" s="43"/>
    </row>
    <row r="24" spans="1:32" ht="30.25" customHeight="1">
      <c r="A24" s="239"/>
      <c r="B24" s="227"/>
      <c r="C24" s="53">
        <v>21</v>
      </c>
      <c r="D24" s="35" t="s">
        <v>58</v>
      </c>
      <c r="E24" s="47" t="s">
        <v>160</v>
      </c>
      <c r="F24" s="155" t="s">
        <v>366</v>
      </c>
      <c r="G24" s="151"/>
      <c r="H24" s="151" t="s">
        <v>344</v>
      </c>
      <c r="I24" s="47" t="s">
        <v>231</v>
      </c>
      <c r="J24" s="47" t="str">
        <f>'[1]Anexo da ARP'!N19</f>
        <v>339030.28</v>
      </c>
      <c r="K24" s="74">
        <v>310.83999999999997</v>
      </c>
      <c r="L24" s="18"/>
      <c r="M24" s="40">
        <f t="shared" si="0"/>
        <v>0</v>
      </c>
      <c r="N24" s="25" t="str">
        <f t="shared" si="1"/>
        <v>OK</v>
      </c>
      <c r="O24" s="43"/>
      <c r="P24" s="43"/>
      <c r="Q24" s="43"/>
      <c r="R24" s="43"/>
      <c r="S24" s="43"/>
      <c r="T24" s="43"/>
      <c r="U24" s="43"/>
      <c r="V24" s="43"/>
      <c r="W24" s="43"/>
      <c r="X24" s="43"/>
      <c r="Y24" s="43"/>
      <c r="Z24" s="43"/>
      <c r="AA24" s="43"/>
      <c r="AB24" s="43"/>
      <c r="AC24" s="43"/>
      <c r="AD24" s="43"/>
      <c r="AE24" s="43"/>
      <c r="AF24" s="43"/>
    </row>
    <row r="25" spans="1:32" ht="30.25" customHeight="1">
      <c r="A25" s="237">
        <v>9</v>
      </c>
      <c r="B25" s="223" t="s">
        <v>30</v>
      </c>
      <c r="C25" s="54">
        <v>22</v>
      </c>
      <c r="D25" s="46" t="s">
        <v>59</v>
      </c>
      <c r="E25" s="46" t="s">
        <v>161</v>
      </c>
      <c r="F25" s="143" t="s">
        <v>367</v>
      </c>
      <c r="G25" s="144" t="s">
        <v>368</v>
      </c>
      <c r="H25" s="144" t="s">
        <v>344</v>
      </c>
      <c r="I25" s="46" t="s">
        <v>17</v>
      </c>
      <c r="J25" s="108" t="str">
        <f>'[1]Anexo da ARP'!N20</f>
        <v>339030.28</v>
      </c>
      <c r="K25" s="72">
        <v>2.25</v>
      </c>
      <c r="L25" s="18"/>
      <c r="M25" s="40">
        <f t="shared" si="0"/>
        <v>0</v>
      </c>
      <c r="N25" s="25" t="str">
        <f t="shared" si="1"/>
        <v>OK</v>
      </c>
      <c r="O25" s="43"/>
      <c r="P25" s="43"/>
      <c r="Q25" s="43"/>
      <c r="R25" s="43"/>
      <c r="S25" s="43"/>
      <c r="T25" s="43"/>
      <c r="U25" s="43"/>
      <c r="V25" s="43"/>
      <c r="W25" s="43"/>
      <c r="X25" s="43"/>
      <c r="Y25" s="43"/>
      <c r="Z25" s="43"/>
      <c r="AA25" s="43"/>
      <c r="AB25" s="43"/>
      <c r="AC25" s="43"/>
      <c r="AD25" s="43"/>
      <c r="AE25" s="43"/>
      <c r="AF25" s="43"/>
    </row>
    <row r="26" spans="1:32" ht="30.25" customHeight="1">
      <c r="A26" s="237"/>
      <c r="B26" s="228"/>
      <c r="C26" s="54">
        <v>23</v>
      </c>
      <c r="D26" s="46" t="s">
        <v>59</v>
      </c>
      <c r="E26" s="46" t="s">
        <v>162</v>
      </c>
      <c r="F26" s="143" t="s">
        <v>369</v>
      </c>
      <c r="G26" s="144" t="s">
        <v>370</v>
      </c>
      <c r="H26" s="144" t="s">
        <v>344</v>
      </c>
      <c r="I26" s="46" t="s">
        <v>17</v>
      </c>
      <c r="J26" s="108" t="str">
        <f>'[1]Anexo da ARP'!N21</f>
        <v>339030.28</v>
      </c>
      <c r="K26" s="72">
        <v>1.68</v>
      </c>
      <c r="L26" s="18"/>
      <c r="M26" s="40">
        <f t="shared" si="0"/>
        <v>0</v>
      </c>
      <c r="N26" s="25" t="str">
        <f t="shared" si="1"/>
        <v>OK</v>
      </c>
      <c r="O26" s="43"/>
      <c r="P26" s="43"/>
      <c r="Q26" s="43"/>
      <c r="R26" s="43"/>
      <c r="S26" s="43"/>
      <c r="T26" s="43"/>
      <c r="U26" s="43"/>
      <c r="V26" s="43"/>
      <c r="W26" s="43"/>
      <c r="X26" s="43"/>
      <c r="Y26" s="43"/>
      <c r="Z26" s="43"/>
      <c r="AA26" s="43"/>
      <c r="AB26" s="43"/>
      <c r="AC26" s="43"/>
      <c r="AD26" s="43"/>
      <c r="AE26" s="43"/>
      <c r="AF26" s="43"/>
    </row>
    <row r="27" spans="1:32" ht="30.25" customHeight="1">
      <c r="A27" s="237"/>
      <c r="B27" s="228"/>
      <c r="C27" s="54">
        <v>24</v>
      </c>
      <c r="D27" s="46" t="s">
        <v>60</v>
      </c>
      <c r="E27" s="46" t="s">
        <v>163</v>
      </c>
      <c r="F27" s="143" t="s">
        <v>371</v>
      </c>
      <c r="G27" s="144" t="s">
        <v>372</v>
      </c>
      <c r="H27" s="144" t="s">
        <v>344</v>
      </c>
      <c r="I27" s="46" t="s">
        <v>17</v>
      </c>
      <c r="J27" s="108" t="str">
        <f>'[1]Anexo da ARP'!N22</f>
        <v>339030.28</v>
      </c>
      <c r="K27" s="72">
        <v>2.4900000000000002</v>
      </c>
      <c r="L27" s="18"/>
      <c r="M27" s="40">
        <f t="shared" si="0"/>
        <v>0</v>
      </c>
      <c r="N27" s="25" t="str">
        <f t="shared" si="1"/>
        <v>OK</v>
      </c>
      <c r="O27" s="43"/>
      <c r="P27" s="43"/>
      <c r="Q27" s="43"/>
      <c r="R27" s="43"/>
      <c r="S27" s="43"/>
      <c r="T27" s="43"/>
      <c r="U27" s="43"/>
      <c r="V27" s="43"/>
      <c r="W27" s="43"/>
      <c r="X27" s="43"/>
      <c r="Y27" s="43"/>
      <c r="Z27" s="43"/>
      <c r="AA27" s="43"/>
      <c r="AB27" s="43"/>
      <c r="AC27" s="43"/>
      <c r="AD27" s="43"/>
      <c r="AE27" s="43"/>
      <c r="AF27" s="43"/>
    </row>
    <row r="28" spans="1:32" ht="30.25" customHeight="1">
      <c r="A28" s="237"/>
      <c r="B28" s="228"/>
      <c r="C28" s="54">
        <v>25</v>
      </c>
      <c r="D28" s="46" t="s">
        <v>60</v>
      </c>
      <c r="E28" s="46" t="s">
        <v>164</v>
      </c>
      <c r="F28" s="143" t="s">
        <v>371</v>
      </c>
      <c r="G28" s="144" t="s">
        <v>373</v>
      </c>
      <c r="H28" s="144" t="s">
        <v>344</v>
      </c>
      <c r="I28" s="46" t="s">
        <v>17</v>
      </c>
      <c r="J28" s="108" t="str">
        <f>'[1]Anexo da ARP'!N23</f>
        <v>339030.28</v>
      </c>
      <c r="K28" s="72">
        <v>1.57</v>
      </c>
      <c r="L28" s="18"/>
      <c r="M28" s="40">
        <f t="shared" si="0"/>
        <v>0</v>
      </c>
      <c r="N28" s="25" t="str">
        <f t="shared" si="1"/>
        <v>OK</v>
      </c>
      <c r="O28" s="43"/>
      <c r="P28" s="43"/>
      <c r="Q28" s="43"/>
      <c r="R28" s="43"/>
      <c r="S28" s="43"/>
      <c r="T28" s="43"/>
      <c r="U28" s="43"/>
      <c r="V28" s="43"/>
      <c r="W28" s="43"/>
      <c r="X28" s="43"/>
      <c r="Y28" s="43"/>
      <c r="Z28" s="43"/>
      <c r="AA28" s="43"/>
      <c r="AB28" s="43"/>
      <c r="AC28" s="43"/>
      <c r="AD28" s="43"/>
      <c r="AE28" s="43"/>
      <c r="AF28" s="43"/>
    </row>
    <row r="29" spans="1:32" ht="30.25" customHeight="1">
      <c r="A29" s="237"/>
      <c r="B29" s="228"/>
      <c r="C29" s="54">
        <v>26</v>
      </c>
      <c r="D29" s="46" t="s">
        <v>61</v>
      </c>
      <c r="E29" s="68" t="s">
        <v>165</v>
      </c>
      <c r="F29" s="143" t="s">
        <v>374</v>
      </c>
      <c r="G29" s="146" t="s">
        <v>375</v>
      </c>
      <c r="H29" s="144" t="s">
        <v>344</v>
      </c>
      <c r="I29" s="46" t="s">
        <v>17</v>
      </c>
      <c r="J29" s="108" t="str">
        <f>'[1]Anexo da ARP'!N24</f>
        <v>339030.28</v>
      </c>
      <c r="K29" s="72">
        <v>5.37</v>
      </c>
      <c r="L29" s="18"/>
      <c r="M29" s="40">
        <f t="shared" si="0"/>
        <v>0</v>
      </c>
      <c r="N29" s="25" t="str">
        <f t="shared" si="1"/>
        <v>OK</v>
      </c>
      <c r="O29" s="43"/>
      <c r="P29" s="43"/>
      <c r="Q29" s="43"/>
      <c r="R29" s="43"/>
      <c r="S29" s="43"/>
      <c r="T29" s="43"/>
      <c r="U29" s="43"/>
      <c r="V29" s="43"/>
      <c r="W29" s="43"/>
      <c r="X29" s="43"/>
      <c r="Y29" s="43"/>
      <c r="Z29" s="43"/>
      <c r="AA29" s="43"/>
      <c r="AB29" s="43"/>
      <c r="AC29" s="43"/>
      <c r="AD29" s="43"/>
      <c r="AE29" s="43"/>
      <c r="AF29" s="43"/>
    </row>
    <row r="30" spans="1:32" ht="30.25" customHeight="1">
      <c r="A30" s="237"/>
      <c r="B30" s="228"/>
      <c r="C30" s="54">
        <v>27</v>
      </c>
      <c r="D30" s="46" t="s">
        <v>61</v>
      </c>
      <c r="E30" s="68" t="s">
        <v>166</v>
      </c>
      <c r="F30" s="143" t="s">
        <v>374</v>
      </c>
      <c r="G30" s="144" t="s">
        <v>376</v>
      </c>
      <c r="H30" s="144" t="s">
        <v>344</v>
      </c>
      <c r="I30" s="46" t="s">
        <v>17</v>
      </c>
      <c r="J30" s="108" t="str">
        <f>'[1]Anexo da ARP'!N25</f>
        <v>339030.28</v>
      </c>
      <c r="K30" s="72">
        <v>2.6</v>
      </c>
      <c r="L30" s="18"/>
      <c r="M30" s="40">
        <f t="shared" si="0"/>
        <v>0</v>
      </c>
      <c r="N30" s="25" t="str">
        <f t="shared" si="1"/>
        <v>OK</v>
      </c>
      <c r="O30" s="43"/>
      <c r="P30" s="43"/>
      <c r="Q30" s="43"/>
      <c r="R30" s="43"/>
      <c r="S30" s="43"/>
      <c r="T30" s="43"/>
      <c r="U30" s="43"/>
      <c r="V30" s="43"/>
      <c r="W30" s="43"/>
      <c r="X30" s="43"/>
      <c r="Y30" s="43"/>
      <c r="Z30" s="43"/>
      <c r="AA30" s="43"/>
      <c r="AB30" s="43"/>
      <c r="AC30" s="43"/>
      <c r="AD30" s="43"/>
      <c r="AE30" s="43"/>
      <c r="AF30" s="43"/>
    </row>
    <row r="31" spans="1:32" ht="30.25" customHeight="1">
      <c r="A31" s="237"/>
      <c r="B31" s="228"/>
      <c r="C31" s="54">
        <v>28</v>
      </c>
      <c r="D31" s="46" t="s">
        <v>62</v>
      </c>
      <c r="E31" s="68" t="s">
        <v>167</v>
      </c>
      <c r="F31" s="143" t="s">
        <v>377</v>
      </c>
      <c r="G31" s="146" t="s">
        <v>378</v>
      </c>
      <c r="H31" s="144" t="s">
        <v>344</v>
      </c>
      <c r="I31" s="46" t="s">
        <v>232</v>
      </c>
      <c r="J31" s="108" t="str">
        <f>'[1]Anexo da ARP'!N26</f>
        <v>339030.28</v>
      </c>
      <c r="K31" s="72">
        <v>15.99</v>
      </c>
      <c r="L31" s="18"/>
      <c r="M31" s="40">
        <f t="shared" si="0"/>
        <v>0</v>
      </c>
      <c r="N31" s="25" t="str">
        <f t="shared" si="1"/>
        <v>OK</v>
      </c>
      <c r="O31" s="43"/>
      <c r="P31" s="43"/>
      <c r="Q31" s="43"/>
      <c r="R31" s="43"/>
      <c r="S31" s="43"/>
      <c r="T31" s="43"/>
      <c r="U31" s="43"/>
      <c r="V31" s="43"/>
      <c r="W31" s="43"/>
      <c r="X31" s="43"/>
      <c r="Y31" s="43"/>
      <c r="Z31" s="43"/>
      <c r="AA31" s="43"/>
      <c r="AB31" s="43"/>
      <c r="AC31" s="43"/>
      <c r="AD31" s="43"/>
      <c r="AE31" s="43"/>
      <c r="AF31" s="43"/>
    </row>
    <row r="32" spans="1:32" ht="30.25" customHeight="1">
      <c r="A32" s="237"/>
      <c r="B32" s="224"/>
      <c r="C32" s="54">
        <v>29</v>
      </c>
      <c r="D32" s="46" t="s">
        <v>63</v>
      </c>
      <c r="E32" s="46" t="s">
        <v>168</v>
      </c>
      <c r="F32" s="145" t="s">
        <v>379</v>
      </c>
      <c r="G32" s="144"/>
      <c r="H32" s="144" t="s">
        <v>344</v>
      </c>
      <c r="I32" s="46" t="s">
        <v>17</v>
      </c>
      <c r="J32" s="108" t="str">
        <f>'[1]Anexo da ARP'!N27</f>
        <v>339030.28</v>
      </c>
      <c r="K32" s="72">
        <v>4.9000000000000004</v>
      </c>
      <c r="L32" s="18"/>
      <c r="M32" s="40">
        <f t="shared" si="0"/>
        <v>0</v>
      </c>
      <c r="N32" s="25" t="str">
        <f t="shared" si="1"/>
        <v>OK</v>
      </c>
      <c r="O32" s="43"/>
      <c r="P32" s="43"/>
      <c r="Q32" s="43"/>
      <c r="R32" s="43"/>
      <c r="S32" s="43"/>
      <c r="T32" s="43"/>
      <c r="U32" s="43"/>
      <c r="V32" s="43"/>
      <c r="W32" s="43"/>
      <c r="X32" s="43"/>
      <c r="Y32" s="43"/>
      <c r="Z32" s="43"/>
      <c r="AA32" s="43"/>
      <c r="AB32" s="43"/>
      <c r="AC32" s="43"/>
      <c r="AD32" s="43"/>
      <c r="AE32" s="43"/>
      <c r="AF32" s="43"/>
    </row>
    <row r="33" spans="1:32" ht="30.25" customHeight="1">
      <c r="A33" s="50">
        <v>10</v>
      </c>
      <c r="B33" s="58" t="s">
        <v>31</v>
      </c>
      <c r="C33" s="53">
        <v>30</v>
      </c>
      <c r="D33" s="47" t="s">
        <v>62</v>
      </c>
      <c r="E33" s="70" t="s">
        <v>169</v>
      </c>
      <c r="F33" s="155" t="s">
        <v>377</v>
      </c>
      <c r="G33" s="150" t="s">
        <v>380</v>
      </c>
      <c r="H33" s="151" t="s">
        <v>344</v>
      </c>
      <c r="I33" s="47" t="s">
        <v>232</v>
      </c>
      <c r="J33" s="47" t="str">
        <f>'[1]Anexo da ARP'!N28</f>
        <v>339030.28</v>
      </c>
      <c r="K33" s="74">
        <v>5.64</v>
      </c>
      <c r="L33" s="18">
        <v>200</v>
      </c>
      <c r="M33" s="40">
        <f t="shared" si="0"/>
        <v>200</v>
      </c>
      <c r="N33" s="25" t="str">
        <f t="shared" si="1"/>
        <v>OK</v>
      </c>
      <c r="O33" s="43"/>
      <c r="P33" s="43"/>
      <c r="Q33" s="43"/>
      <c r="R33" s="43"/>
      <c r="S33" s="43"/>
      <c r="T33" s="43"/>
      <c r="U33" s="43"/>
      <c r="V33" s="43"/>
      <c r="W33" s="43"/>
      <c r="X33" s="43"/>
      <c r="Y33" s="43"/>
      <c r="Z33" s="43"/>
      <c r="AA33" s="43"/>
      <c r="AB33" s="43"/>
      <c r="AC33" s="43"/>
      <c r="AD33" s="43"/>
      <c r="AE33" s="43"/>
      <c r="AF33" s="43"/>
    </row>
    <row r="34" spans="1:32" ht="30.25" hidden="1" customHeight="1">
      <c r="A34" s="238">
        <v>11</v>
      </c>
      <c r="B34" s="229" t="s">
        <v>27</v>
      </c>
      <c r="C34" s="51">
        <v>31</v>
      </c>
      <c r="D34" s="18" t="s">
        <v>64</v>
      </c>
      <c r="E34" s="18"/>
      <c r="F34" s="155" t="s">
        <v>381</v>
      </c>
      <c r="G34" s="151" t="s">
        <v>382</v>
      </c>
      <c r="H34" s="151" t="s">
        <v>383</v>
      </c>
      <c r="I34" s="18" t="s">
        <v>17</v>
      </c>
      <c r="J34" s="47"/>
      <c r="K34" s="73"/>
      <c r="L34" s="18"/>
      <c r="M34" s="40">
        <f t="shared" si="0"/>
        <v>0</v>
      </c>
      <c r="N34" s="25" t="str">
        <f t="shared" si="1"/>
        <v>OK</v>
      </c>
      <c r="O34" s="43"/>
      <c r="P34" s="43"/>
      <c r="Q34" s="43"/>
      <c r="R34" s="43"/>
      <c r="S34" s="43"/>
      <c r="T34" s="43"/>
      <c r="U34" s="43"/>
      <c r="V34" s="43"/>
      <c r="W34" s="43"/>
      <c r="X34" s="43"/>
      <c r="Y34" s="43"/>
      <c r="Z34" s="43"/>
      <c r="AA34" s="43"/>
      <c r="AB34" s="43"/>
      <c r="AC34" s="43"/>
      <c r="AD34" s="43"/>
      <c r="AE34" s="43"/>
      <c r="AF34" s="43"/>
    </row>
    <row r="35" spans="1:32" ht="30.25" hidden="1" customHeight="1">
      <c r="A35" s="238"/>
      <c r="B35" s="236"/>
      <c r="C35" s="51">
        <v>32</v>
      </c>
      <c r="D35" s="18"/>
      <c r="E35" s="69"/>
      <c r="F35" s="155" t="s">
        <v>384</v>
      </c>
      <c r="G35" s="151" t="s">
        <v>385</v>
      </c>
      <c r="H35" s="151" t="s">
        <v>383</v>
      </c>
      <c r="I35" s="18" t="s">
        <v>17</v>
      </c>
      <c r="J35" s="47"/>
      <c r="K35" s="73"/>
      <c r="L35" s="18"/>
      <c r="M35" s="40">
        <f t="shared" si="0"/>
        <v>0</v>
      </c>
      <c r="N35" s="25" t="str">
        <f t="shared" si="1"/>
        <v>OK</v>
      </c>
      <c r="O35" s="43"/>
      <c r="P35" s="43"/>
      <c r="Q35" s="43"/>
      <c r="R35" s="43"/>
      <c r="S35" s="43"/>
      <c r="T35" s="43"/>
      <c r="U35" s="43"/>
      <c r="V35" s="43"/>
      <c r="W35" s="43"/>
      <c r="X35" s="43"/>
      <c r="Y35" s="43"/>
      <c r="Z35" s="43"/>
      <c r="AA35" s="43"/>
      <c r="AB35" s="43"/>
      <c r="AC35" s="43"/>
      <c r="AD35" s="43"/>
      <c r="AE35" s="43"/>
      <c r="AF35" s="43"/>
    </row>
    <row r="36" spans="1:32" ht="30.25" hidden="1" customHeight="1">
      <c r="A36" s="238"/>
      <c r="B36" s="236"/>
      <c r="C36" s="51">
        <v>33</v>
      </c>
      <c r="D36" s="62" t="s">
        <v>65</v>
      </c>
      <c r="E36" s="69"/>
      <c r="F36" s="155" t="s">
        <v>386</v>
      </c>
      <c r="G36" s="151" t="s">
        <v>387</v>
      </c>
      <c r="H36" s="151" t="s">
        <v>344</v>
      </c>
      <c r="I36" s="18" t="s">
        <v>233</v>
      </c>
      <c r="J36" s="47"/>
      <c r="K36" s="73"/>
      <c r="L36" s="18"/>
      <c r="M36" s="40">
        <f t="shared" si="0"/>
        <v>0</v>
      </c>
      <c r="N36" s="25" t="str">
        <f t="shared" si="1"/>
        <v>OK</v>
      </c>
      <c r="O36" s="43"/>
      <c r="P36" s="43"/>
      <c r="Q36" s="43"/>
      <c r="R36" s="43"/>
      <c r="S36" s="43"/>
      <c r="T36" s="43"/>
      <c r="U36" s="43"/>
      <c r="V36" s="43"/>
      <c r="W36" s="43"/>
      <c r="X36" s="43"/>
      <c r="Y36" s="43"/>
      <c r="Z36" s="43"/>
      <c r="AA36" s="43"/>
      <c r="AB36" s="43"/>
      <c r="AC36" s="43"/>
      <c r="AD36" s="43"/>
      <c r="AE36" s="43"/>
      <c r="AF36" s="43"/>
    </row>
    <row r="37" spans="1:32" ht="30.25" hidden="1" customHeight="1">
      <c r="A37" s="238"/>
      <c r="B37" s="236"/>
      <c r="C37" s="51">
        <v>34</v>
      </c>
      <c r="D37" s="62" t="s">
        <v>65</v>
      </c>
      <c r="E37" s="69"/>
      <c r="F37" s="155" t="s">
        <v>388</v>
      </c>
      <c r="G37" s="151" t="s">
        <v>389</v>
      </c>
      <c r="H37" s="151" t="s">
        <v>344</v>
      </c>
      <c r="I37" s="18" t="s">
        <v>233</v>
      </c>
      <c r="J37" s="47"/>
      <c r="K37" s="73"/>
      <c r="L37" s="18"/>
      <c r="M37" s="40">
        <f t="shared" si="0"/>
        <v>0</v>
      </c>
      <c r="N37" s="25" t="str">
        <f t="shared" si="1"/>
        <v>OK</v>
      </c>
      <c r="O37" s="43"/>
      <c r="P37" s="43"/>
      <c r="Q37" s="43"/>
      <c r="R37" s="43"/>
      <c r="S37" s="43"/>
      <c r="T37" s="43"/>
      <c r="U37" s="43"/>
      <c r="V37" s="43"/>
      <c r="W37" s="43"/>
      <c r="X37" s="43"/>
      <c r="Y37" s="43"/>
      <c r="Z37" s="43"/>
      <c r="AA37" s="43"/>
      <c r="AB37" s="43"/>
      <c r="AC37" s="43"/>
      <c r="AD37" s="43"/>
      <c r="AE37" s="43"/>
      <c r="AF37" s="43"/>
    </row>
    <row r="38" spans="1:32" ht="30.25" hidden="1" customHeight="1">
      <c r="A38" s="238"/>
      <c r="B38" s="236"/>
      <c r="C38" s="51">
        <v>35</v>
      </c>
      <c r="D38" s="62" t="s">
        <v>65</v>
      </c>
      <c r="E38" s="69"/>
      <c r="F38" s="155" t="s">
        <v>390</v>
      </c>
      <c r="G38" s="151" t="s">
        <v>391</v>
      </c>
      <c r="H38" s="151" t="s">
        <v>344</v>
      </c>
      <c r="I38" s="18" t="s">
        <v>234</v>
      </c>
      <c r="J38" s="47"/>
      <c r="K38" s="73"/>
      <c r="L38" s="18"/>
      <c r="M38" s="40">
        <f t="shared" si="0"/>
        <v>0</v>
      </c>
      <c r="N38" s="25" t="str">
        <f t="shared" si="1"/>
        <v>OK</v>
      </c>
      <c r="O38" s="43"/>
      <c r="P38" s="43"/>
      <c r="Q38" s="43"/>
      <c r="R38" s="43"/>
      <c r="S38" s="43"/>
      <c r="T38" s="43"/>
      <c r="U38" s="43"/>
      <c r="V38" s="43"/>
      <c r="W38" s="43"/>
      <c r="X38" s="43"/>
      <c r="Y38" s="43"/>
      <c r="Z38" s="43"/>
      <c r="AA38" s="43"/>
      <c r="AB38" s="43"/>
      <c r="AC38" s="43"/>
      <c r="AD38" s="43"/>
      <c r="AE38" s="43"/>
      <c r="AF38" s="43"/>
    </row>
    <row r="39" spans="1:32" ht="30.25" hidden="1" customHeight="1">
      <c r="A39" s="238"/>
      <c r="B39" s="236"/>
      <c r="C39" s="51">
        <v>36</v>
      </c>
      <c r="D39" s="62" t="s">
        <v>66</v>
      </c>
      <c r="E39" s="18"/>
      <c r="F39" s="155" t="s">
        <v>392</v>
      </c>
      <c r="G39" s="150" t="s">
        <v>393</v>
      </c>
      <c r="H39" s="151" t="s">
        <v>344</v>
      </c>
      <c r="I39" s="18" t="s">
        <v>234</v>
      </c>
      <c r="J39" s="47"/>
      <c r="K39" s="73"/>
      <c r="L39" s="18"/>
      <c r="M39" s="40">
        <f t="shared" si="0"/>
        <v>0</v>
      </c>
      <c r="N39" s="25" t="str">
        <f t="shared" si="1"/>
        <v>OK</v>
      </c>
      <c r="O39" s="43"/>
      <c r="P39" s="43"/>
      <c r="Q39" s="43"/>
      <c r="R39" s="43"/>
      <c r="S39" s="43"/>
      <c r="T39" s="43"/>
      <c r="U39" s="43"/>
      <c r="V39" s="43"/>
      <c r="W39" s="43"/>
      <c r="X39" s="43"/>
      <c r="Y39" s="43"/>
      <c r="Z39" s="43"/>
      <c r="AA39" s="43"/>
      <c r="AB39" s="43"/>
      <c r="AC39" s="43"/>
      <c r="AD39" s="43"/>
      <c r="AE39" s="43"/>
      <c r="AF39" s="43"/>
    </row>
    <row r="40" spans="1:32" ht="30.25" hidden="1" customHeight="1">
      <c r="A40" s="238"/>
      <c r="B40" s="236"/>
      <c r="C40" s="51">
        <v>37</v>
      </c>
      <c r="D40" s="62" t="s">
        <v>66</v>
      </c>
      <c r="E40" s="18"/>
      <c r="F40" s="155" t="s">
        <v>394</v>
      </c>
      <c r="G40" s="150" t="s">
        <v>395</v>
      </c>
      <c r="H40" s="151" t="s">
        <v>344</v>
      </c>
      <c r="I40" s="18" t="s">
        <v>234</v>
      </c>
      <c r="J40" s="47"/>
      <c r="K40" s="73"/>
      <c r="L40" s="18"/>
      <c r="M40" s="40">
        <f t="shared" si="0"/>
        <v>0</v>
      </c>
      <c r="N40" s="25" t="str">
        <f t="shared" si="1"/>
        <v>OK</v>
      </c>
      <c r="O40" s="43"/>
      <c r="P40" s="43"/>
      <c r="Q40" s="43"/>
      <c r="R40" s="43"/>
      <c r="S40" s="43"/>
      <c r="T40" s="43"/>
      <c r="U40" s="43"/>
      <c r="V40" s="43"/>
      <c r="W40" s="43"/>
      <c r="X40" s="43"/>
      <c r="Y40" s="43"/>
      <c r="Z40" s="43"/>
      <c r="AA40" s="43"/>
      <c r="AB40" s="43"/>
      <c r="AC40" s="43"/>
      <c r="AD40" s="43"/>
      <c r="AE40" s="43"/>
      <c r="AF40" s="43"/>
    </row>
    <row r="41" spans="1:32" ht="30.25" hidden="1" customHeight="1">
      <c r="A41" s="238"/>
      <c r="B41" s="236"/>
      <c r="C41" s="51">
        <v>38</v>
      </c>
      <c r="D41" s="62" t="s">
        <v>66</v>
      </c>
      <c r="E41" s="18"/>
      <c r="F41" s="155" t="s">
        <v>396</v>
      </c>
      <c r="G41" s="150" t="s">
        <v>397</v>
      </c>
      <c r="H41" s="151" t="s">
        <v>344</v>
      </c>
      <c r="I41" s="18" t="s">
        <v>234</v>
      </c>
      <c r="J41" s="47"/>
      <c r="K41" s="73"/>
      <c r="L41" s="18"/>
      <c r="M41" s="40">
        <f t="shared" si="0"/>
        <v>0</v>
      </c>
      <c r="N41" s="25" t="str">
        <f t="shared" si="1"/>
        <v>OK</v>
      </c>
      <c r="O41" s="43"/>
      <c r="P41" s="43"/>
      <c r="Q41" s="43"/>
      <c r="R41" s="43"/>
      <c r="S41" s="43"/>
      <c r="T41" s="43"/>
      <c r="U41" s="43"/>
      <c r="V41" s="43"/>
      <c r="W41" s="43"/>
      <c r="X41" s="43"/>
      <c r="Y41" s="43"/>
      <c r="Z41" s="43"/>
      <c r="AA41" s="43"/>
      <c r="AB41" s="43"/>
      <c r="AC41" s="43"/>
      <c r="AD41" s="43"/>
      <c r="AE41" s="43"/>
      <c r="AF41" s="43"/>
    </row>
    <row r="42" spans="1:32" ht="30.25" hidden="1" customHeight="1">
      <c r="A42" s="238"/>
      <c r="B42" s="236"/>
      <c r="C42" s="51">
        <v>39</v>
      </c>
      <c r="D42" s="62" t="s">
        <v>66</v>
      </c>
      <c r="E42" s="18"/>
      <c r="F42" s="155" t="s">
        <v>398</v>
      </c>
      <c r="G42" s="150" t="s">
        <v>399</v>
      </c>
      <c r="H42" s="151" t="s">
        <v>344</v>
      </c>
      <c r="I42" s="18" t="s">
        <v>234</v>
      </c>
      <c r="J42" s="47"/>
      <c r="K42" s="73"/>
      <c r="L42" s="18"/>
      <c r="M42" s="40">
        <f t="shared" si="0"/>
        <v>0</v>
      </c>
      <c r="N42" s="25" t="str">
        <f t="shared" si="1"/>
        <v>OK</v>
      </c>
      <c r="O42" s="43"/>
      <c r="P42" s="43"/>
      <c r="Q42" s="43"/>
      <c r="R42" s="43"/>
      <c r="S42" s="43"/>
      <c r="T42" s="43"/>
      <c r="U42" s="43"/>
      <c r="V42" s="43"/>
      <c r="W42" s="43"/>
      <c r="X42" s="43"/>
      <c r="Y42" s="43"/>
      <c r="Z42" s="43"/>
      <c r="AA42" s="43"/>
      <c r="AB42" s="43"/>
      <c r="AC42" s="43"/>
      <c r="AD42" s="43"/>
      <c r="AE42" s="43"/>
      <c r="AF42" s="43"/>
    </row>
    <row r="43" spans="1:32" ht="30.25" hidden="1" customHeight="1">
      <c r="A43" s="238"/>
      <c r="B43" s="236"/>
      <c r="C43" s="51">
        <v>40</v>
      </c>
      <c r="D43" s="62" t="s">
        <v>66</v>
      </c>
      <c r="E43" s="18"/>
      <c r="F43" s="155" t="s">
        <v>400</v>
      </c>
      <c r="G43" s="150" t="s">
        <v>401</v>
      </c>
      <c r="H43" s="151" t="s">
        <v>344</v>
      </c>
      <c r="I43" s="18" t="s">
        <v>234</v>
      </c>
      <c r="J43" s="47"/>
      <c r="K43" s="73"/>
      <c r="L43" s="18"/>
      <c r="M43" s="40">
        <f t="shared" si="0"/>
        <v>0</v>
      </c>
      <c r="N43" s="25" t="str">
        <f t="shared" si="1"/>
        <v>OK</v>
      </c>
      <c r="O43" s="43"/>
      <c r="P43" s="43"/>
      <c r="Q43" s="43"/>
      <c r="R43" s="43"/>
      <c r="S43" s="43"/>
      <c r="T43" s="43"/>
      <c r="U43" s="43"/>
      <c r="V43" s="43"/>
      <c r="W43" s="43"/>
      <c r="X43" s="43"/>
      <c r="Y43" s="43"/>
      <c r="Z43" s="43"/>
      <c r="AA43" s="43"/>
      <c r="AB43" s="43"/>
      <c r="AC43" s="43"/>
      <c r="AD43" s="43"/>
      <c r="AE43" s="43"/>
      <c r="AF43" s="43"/>
    </row>
    <row r="44" spans="1:32" ht="30.25" hidden="1" customHeight="1">
      <c r="A44" s="238"/>
      <c r="B44" s="230"/>
      <c r="C44" s="51">
        <v>41</v>
      </c>
      <c r="D44" s="62" t="s">
        <v>67</v>
      </c>
      <c r="E44" s="18"/>
      <c r="F44" s="155" t="s">
        <v>402</v>
      </c>
      <c r="G44" s="151"/>
      <c r="H44" s="151" t="s">
        <v>344</v>
      </c>
      <c r="I44" s="18" t="s">
        <v>235</v>
      </c>
      <c r="J44" s="47"/>
      <c r="K44" s="73"/>
      <c r="L44" s="18"/>
      <c r="M44" s="40">
        <f t="shared" si="0"/>
        <v>0</v>
      </c>
      <c r="N44" s="25" t="str">
        <f t="shared" si="1"/>
        <v>OK</v>
      </c>
      <c r="O44" s="43"/>
      <c r="P44" s="43"/>
      <c r="Q44" s="43"/>
      <c r="R44" s="43"/>
      <c r="S44" s="43"/>
      <c r="T44" s="43"/>
      <c r="U44" s="43"/>
      <c r="V44" s="43"/>
      <c r="W44" s="43"/>
      <c r="X44" s="43"/>
      <c r="Y44" s="43"/>
      <c r="Z44" s="43"/>
      <c r="AA44" s="43"/>
      <c r="AB44" s="43"/>
      <c r="AC44" s="43"/>
      <c r="AD44" s="43"/>
      <c r="AE44" s="43"/>
      <c r="AF44" s="43"/>
    </row>
    <row r="45" spans="1:32" ht="30.25" customHeight="1">
      <c r="A45" s="239">
        <v>12</v>
      </c>
      <c r="B45" s="225" t="s">
        <v>30</v>
      </c>
      <c r="C45" s="53">
        <v>42</v>
      </c>
      <c r="D45" s="47" t="s">
        <v>68</v>
      </c>
      <c r="E45" s="47" t="s">
        <v>170</v>
      </c>
      <c r="F45" s="155" t="s">
        <v>403</v>
      </c>
      <c r="G45" s="151"/>
      <c r="H45" s="151" t="s">
        <v>404</v>
      </c>
      <c r="I45" s="47" t="s">
        <v>236</v>
      </c>
      <c r="J45" s="47" t="str">
        <f>'[1]Anexo da ARP'!N29</f>
        <v>339030.28</v>
      </c>
      <c r="K45" s="74">
        <v>28</v>
      </c>
      <c r="L45" s="18"/>
      <c r="M45" s="40">
        <f t="shared" si="0"/>
        <v>0</v>
      </c>
      <c r="N45" s="25" t="str">
        <f t="shared" si="1"/>
        <v>OK</v>
      </c>
      <c r="O45" s="43"/>
      <c r="P45" s="43"/>
      <c r="Q45" s="43"/>
      <c r="R45" s="43"/>
      <c r="S45" s="43"/>
      <c r="T45" s="43"/>
      <c r="U45" s="43"/>
      <c r="V45" s="43"/>
      <c r="W45" s="43"/>
      <c r="X45" s="43"/>
      <c r="Y45" s="43"/>
      <c r="Z45" s="43"/>
      <c r="AA45" s="43"/>
      <c r="AB45" s="43"/>
      <c r="AC45" s="43"/>
      <c r="AD45" s="43"/>
      <c r="AE45" s="43"/>
      <c r="AF45" s="43"/>
    </row>
    <row r="46" spans="1:32" ht="30.25" customHeight="1">
      <c r="A46" s="239"/>
      <c r="B46" s="226"/>
      <c r="C46" s="53">
        <v>43</v>
      </c>
      <c r="D46" s="47" t="s">
        <v>69</v>
      </c>
      <c r="E46" s="47" t="s">
        <v>171</v>
      </c>
      <c r="F46" s="155" t="s">
        <v>405</v>
      </c>
      <c r="G46" s="151"/>
      <c r="H46" s="151" t="s">
        <v>404</v>
      </c>
      <c r="I46" s="47" t="s">
        <v>236</v>
      </c>
      <c r="J46" s="47" t="str">
        <f>'[1]Anexo da ARP'!N30</f>
        <v>339030.28</v>
      </c>
      <c r="K46" s="74">
        <v>28.14</v>
      </c>
      <c r="L46" s="18"/>
      <c r="M46" s="40">
        <f t="shared" si="0"/>
        <v>0</v>
      </c>
      <c r="N46" s="25" t="str">
        <f t="shared" si="1"/>
        <v>OK</v>
      </c>
      <c r="O46" s="43"/>
      <c r="P46" s="43"/>
      <c r="Q46" s="43"/>
      <c r="R46" s="43"/>
      <c r="S46" s="43"/>
      <c r="T46" s="43"/>
      <c r="U46" s="43"/>
      <c r="V46" s="43"/>
      <c r="W46" s="43"/>
      <c r="X46" s="43"/>
      <c r="Y46" s="43"/>
      <c r="Z46" s="43"/>
      <c r="AA46" s="43"/>
      <c r="AB46" s="43"/>
      <c r="AC46" s="43"/>
      <c r="AD46" s="43"/>
      <c r="AE46" s="43"/>
      <c r="AF46" s="43"/>
    </row>
    <row r="47" spans="1:32" ht="30.25" customHeight="1">
      <c r="A47" s="239"/>
      <c r="B47" s="226"/>
      <c r="C47" s="53">
        <v>44</v>
      </c>
      <c r="D47" s="63" t="s">
        <v>70</v>
      </c>
      <c r="E47" s="47" t="s">
        <v>172</v>
      </c>
      <c r="F47" s="155" t="s">
        <v>406</v>
      </c>
      <c r="G47" s="151" t="s">
        <v>407</v>
      </c>
      <c r="H47" s="151" t="s">
        <v>404</v>
      </c>
      <c r="I47" s="47" t="s">
        <v>236</v>
      </c>
      <c r="J47" s="47" t="str">
        <f>'[1]Anexo da ARP'!N31</f>
        <v>339030.28</v>
      </c>
      <c r="K47" s="74">
        <v>19</v>
      </c>
      <c r="L47" s="18"/>
      <c r="M47" s="40">
        <f t="shared" si="0"/>
        <v>0</v>
      </c>
      <c r="N47" s="25" t="str">
        <f t="shared" si="1"/>
        <v>OK</v>
      </c>
      <c r="O47" s="43"/>
      <c r="P47" s="43"/>
      <c r="Q47" s="43"/>
      <c r="R47" s="43"/>
      <c r="S47" s="43"/>
      <c r="T47" s="43"/>
      <c r="U47" s="43"/>
      <c r="V47" s="43"/>
      <c r="W47" s="43"/>
      <c r="X47" s="43"/>
      <c r="Y47" s="43"/>
      <c r="Z47" s="43"/>
      <c r="AA47" s="43"/>
      <c r="AB47" s="43"/>
      <c r="AC47" s="43"/>
      <c r="AD47" s="43"/>
      <c r="AE47" s="43"/>
      <c r="AF47" s="43"/>
    </row>
    <row r="48" spans="1:32" ht="30.25" customHeight="1">
      <c r="A48" s="239"/>
      <c r="B48" s="227"/>
      <c r="C48" s="53">
        <v>45</v>
      </c>
      <c r="D48" s="63" t="s">
        <v>70</v>
      </c>
      <c r="E48" s="47" t="s">
        <v>173</v>
      </c>
      <c r="F48" s="155" t="s">
        <v>406</v>
      </c>
      <c r="G48" s="151" t="s">
        <v>408</v>
      </c>
      <c r="H48" s="151" t="s">
        <v>404</v>
      </c>
      <c r="I48" s="47" t="s">
        <v>236</v>
      </c>
      <c r="J48" s="47" t="str">
        <f>'[1]Anexo da ARP'!N32</f>
        <v>339030.28</v>
      </c>
      <c r="K48" s="74">
        <v>19</v>
      </c>
      <c r="L48" s="18"/>
      <c r="M48" s="40">
        <f t="shared" si="0"/>
        <v>0</v>
      </c>
      <c r="N48" s="25" t="str">
        <f t="shared" si="1"/>
        <v>OK</v>
      </c>
      <c r="O48" s="43"/>
      <c r="P48" s="43"/>
      <c r="Q48" s="43"/>
      <c r="R48" s="43"/>
      <c r="S48" s="43"/>
      <c r="T48" s="43"/>
      <c r="U48" s="43"/>
      <c r="V48" s="43"/>
      <c r="W48" s="43"/>
      <c r="X48" s="43"/>
      <c r="Y48" s="43"/>
      <c r="Z48" s="43"/>
      <c r="AA48" s="43"/>
      <c r="AB48" s="43"/>
      <c r="AC48" s="43"/>
      <c r="AD48" s="43"/>
      <c r="AE48" s="43"/>
      <c r="AF48" s="43"/>
    </row>
    <row r="49" spans="1:32" ht="30.25" customHeight="1">
      <c r="A49" s="237">
        <v>13</v>
      </c>
      <c r="B49" s="223" t="s">
        <v>30</v>
      </c>
      <c r="C49" s="54">
        <v>46</v>
      </c>
      <c r="D49" s="46" t="s">
        <v>71</v>
      </c>
      <c r="E49" s="46" t="s">
        <v>174</v>
      </c>
      <c r="F49" s="143" t="s">
        <v>409</v>
      </c>
      <c r="G49" s="144"/>
      <c r="H49" s="144" t="s">
        <v>404</v>
      </c>
      <c r="I49" s="46" t="s">
        <v>236</v>
      </c>
      <c r="J49" s="108" t="str">
        <f>'[1]Anexo da ARP'!N33</f>
        <v>339030.28</v>
      </c>
      <c r="K49" s="72">
        <v>15.41</v>
      </c>
      <c r="L49" s="18"/>
      <c r="M49" s="40">
        <f t="shared" si="0"/>
        <v>0</v>
      </c>
      <c r="N49" s="25" t="str">
        <f t="shared" si="1"/>
        <v>OK</v>
      </c>
      <c r="O49" s="43"/>
      <c r="P49" s="43"/>
      <c r="Q49" s="43"/>
      <c r="R49" s="43"/>
      <c r="S49" s="43"/>
      <c r="T49" s="43"/>
      <c r="U49" s="43"/>
      <c r="V49" s="43"/>
      <c r="W49" s="43"/>
      <c r="X49" s="43"/>
      <c r="Y49" s="43"/>
      <c r="Z49" s="43"/>
      <c r="AA49" s="43"/>
      <c r="AB49" s="43"/>
      <c r="AC49" s="43"/>
      <c r="AD49" s="43"/>
      <c r="AE49" s="43"/>
      <c r="AF49" s="43"/>
    </row>
    <row r="50" spans="1:32" ht="30.25" customHeight="1">
      <c r="A50" s="237"/>
      <c r="B50" s="228"/>
      <c r="C50" s="54">
        <v>47</v>
      </c>
      <c r="D50" s="46" t="s">
        <v>72</v>
      </c>
      <c r="E50" s="46" t="s">
        <v>175</v>
      </c>
      <c r="F50" s="143" t="s">
        <v>410</v>
      </c>
      <c r="G50" s="144" t="s">
        <v>407</v>
      </c>
      <c r="H50" s="144" t="s">
        <v>404</v>
      </c>
      <c r="I50" s="46" t="s">
        <v>236</v>
      </c>
      <c r="J50" s="108" t="str">
        <f>'[1]Anexo da ARP'!N34</f>
        <v>339030.28</v>
      </c>
      <c r="K50" s="72">
        <v>15.41</v>
      </c>
      <c r="L50" s="18"/>
      <c r="M50" s="40">
        <f t="shared" si="0"/>
        <v>0</v>
      </c>
      <c r="N50" s="25" t="str">
        <f t="shared" si="1"/>
        <v>OK</v>
      </c>
      <c r="O50" s="43"/>
      <c r="P50" s="43"/>
      <c r="Q50" s="43"/>
      <c r="R50" s="43"/>
      <c r="S50" s="43"/>
      <c r="T50" s="43"/>
      <c r="U50" s="43"/>
      <c r="V50" s="43"/>
      <c r="W50" s="43"/>
      <c r="X50" s="43"/>
      <c r="Y50" s="43"/>
      <c r="Z50" s="43"/>
      <c r="AA50" s="43"/>
      <c r="AB50" s="43"/>
      <c r="AC50" s="43"/>
      <c r="AD50" s="43"/>
      <c r="AE50" s="43"/>
      <c r="AF50" s="43"/>
    </row>
    <row r="51" spans="1:32" ht="30.25" customHeight="1">
      <c r="A51" s="237"/>
      <c r="B51" s="228"/>
      <c r="C51" s="54">
        <v>48</v>
      </c>
      <c r="D51" s="46" t="s">
        <v>72</v>
      </c>
      <c r="E51" s="46" t="s">
        <v>175</v>
      </c>
      <c r="F51" s="143" t="s">
        <v>410</v>
      </c>
      <c r="G51" s="144" t="s">
        <v>408</v>
      </c>
      <c r="H51" s="144" t="s">
        <v>404</v>
      </c>
      <c r="I51" s="46" t="s">
        <v>236</v>
      </c>
      <c r="J51" s="108" t="str">
        <f>'[1]Anexo da ARP'!N35</f>
        <v>339030.28</v>
      </c>
      <c r="K51" s="72">
        <v>15.41</v>
      </c>
      <c r="L51" s="18"/>
      <c r="M51" s="40">
        <f t="shared" si="0"/>
        <v>0</v>
      </c>
      <c r="N51" s="25" t="str">
        <f t="shared" si="1"/>
        <v>OK</v>
      </c>
      <c r="O51" s="43"/>
      <c r="P51" s="43"/>
      <c r="Q51" s="43"/>
      <c r="R51" s="43"/>
      <c r="S51" s="43"/>
      <c r="T51" s="43"/>
      <c r="U51" s="43"/>
      <c r="V51" s="43"/>
      <c r="W51" s="43"/>
      <c r="X51" s="43"/>
      <c r="Y51" s="43"/>
      <c r="Z51" s="43"/>
      <c r="AA51" s="43"/>
      <c r="AB51" s="43"/>
      <c r="AC51" s="43"/>
      <c r="AD51" s="43"/>
      <c r="AE51" s="43"/>
      <c r="AF51" s="43"/>
    </row>
    <row r="52" spans="1:32" ht="30.25" customHeight="1">
      <c r="A52" s="237"/>
      <c r="B52" s="224"/>
      <c r="C52" s="54">
        <v>49</v>
      </c>
      <c r="D52" s="46" t="s">
        <v>73</v>
      </c>
      <c r="E52" s="46" t="s">
        <v>176</v>
      </c>
      <c r="F52" s="143" t="s">
        <v>411</v>
      </c>
      <c r="G52" s="144" t="s">
        <v>407</v>
      </c>
      <c r="H52" s="144" t="s">
        <v>404</v>
      </c>
      <c r="I52" s="46" t="s">
        <v>237</v>
      </c>
      <c r="J52" s="108" t="str">
        <f>'[1]Anexo da ARP'!N36</f>
        <v>339030.28</v>
      </c>
      <c r="K52" s="72">
        <v>1.29</v>
      </c>
      <c r="L52" s="18"/>
      <c r="M52" s="40">
        <f t="shared" si="0"/>
        <v>0</v>
      </c>
      <c r="N52" s="25" t="str">
        <f t="shared" si="1"/>
        <v>OK</v>
      </c>
      <c r="O52" s="43"/>
      <c r="P52" s="43"/>
      <c r="Q52" s="43"/>
      <c r="R52" s="43"/>
      <c r="S52" s="43"/>
      <c r="T52" s="43"/>
      <c r="U52" s="43"/>
      <c r="V52" s="43"/>
      <c r="W52" s="43"/>
      <c r="X52" s="43"/>
      <c r="Y52" s="43"/>
      <c r="Z52" s="43"/>
      <c r="AA52" s="43"/>
      <c r="AB52" s="43"/>
      <c r="AC52" s="43"/>
      <c r="AD52" s="43"/>
      <c r="AE52" s="43"/>
      <c r="AF52" s="43"/>
    </row>
    <row r="53" spans="1:32" ht="30.25" customHeight="1">
      <c r="A53" s="239">
        <v>14</v>
      </c>
      <c r="B53" s="225" t="s">
        <v>32</v>
      </c>
      <c r="C53" s="53">
        <v>50</v>
      </c>
      <c r="D53" s="35" t="s">
        <v>74</v>
      </c>
      <c r="E53" s="47" t="s">
        <v>177</v>
      </c>
      <c r="F53" s="155" t="s">
        <v>412</v>
      </c>
      <c r="G53" s="151"/>
      <c r="H53" s="151" t="s">
        <v>404</v>
      </c>
      <c r="I53" s="47" t="s">
        <v>237</v>
      </c>
      <c r="J53" s="47" t="str">
        <f>'[1]Anexo da ARP'!N37</f>
        <v>339030.28</v>
      </c>
      <c r="K53" s="74">
        <v>2.91</v>
      </c>
      <c r="L53" s="18"/>
      <c r="M53" s="40">
        <f t="shared" si="0"/>
        <v>0</v>
      </c>
      <c r="N53" s="25" t="str">
        <f t="shared" si="1"/>
        <v>OK</v>
      </c>
      <c r="O53" s="43"/>
      <c r="P53" s="43"/>
      <c r="Q53" s="43"/>
      <c r="R53" s="43"/>
      <c r="S53" s="43"/>
      <c r="T53" s="43"/>
      <c r="U53" s="43"/>
      <c r="V53" s="43"/>
      <c r="W53" s="43"/>
      <c r="X53" s="43"/>
      <c r="Y53" s="43"/>
      <c r="Z53" s="43"/>
      <c r="AA53" s="43"/>
      <c r="AB53" s="43"/>
      <c r="AC53" s="43"/>
      <c r="AD53" s="43"/>
      <c r="AE53" s="43"/>
      <c r="AF53" s="43"/>
    </row>
    <row r="54" spans="1:32" ht="30.25" customHeight="1">
      <c r="A54" s="239"/>
      <c r="B54" s="227"/>
      <c r="C54" s="53">
        <v>51</v>
      </c>
      <c r="D54" s="35" t="s">
        <v>75</v>
      </c>
      <c r="E54" s="47" t="s">
        <v>177</v>
      </c>
      <c r="F54" s="155" t="s">
        <v>413</v>
      </c>
      <c r="G54" s="151"/>
      <c r="H54" s="151" t="s">
        <v>404</v>
      </c>
      <c r="I54" s="47" t="s">
        <v>237</v>
      </c>
      <c r="J54" s="47" t="str">
        <f>'[1]Anexo da ARP'!N38</f>
        <v>339030.28</v>
      </c>
      <c r="K54" s="74">
        <v>5.83</v>
      </c>
      <c r="L54" s="18"/>
      <c r="M54" s="40">
        <f t="shared" si="0"/>
        <v>0</v>
      </c>
      <c r="N54" s="25" t="str">
        <f t="shared" si="1"/>
        <v>OK</v>
      </c>
      <c r="O54" s="43"/>
      <c r="P54" s="43"/>
      <c r="Q54" s="43"/>
      <c r="R54" s="43"/>
      <c r="S54" s="43"/>
      <c r="T54" s="43"/>
      <c r="U54" s="43"/>
      <c r="V54" s="43"/>
      <c r="W54" s="43"/>
      <c r="X54" s="43"/>
      <c r="Y54" s="43"/>
      <c r="Z54" s="43"/>
      <c r="AA54" s="43"/>
      <c r="AB54" s="43"/>
      <c r="AC54" s="43"/>
      <c r="AD54" s="43"/>
      <c r="AE54" s="43"/>
      <c r="AF54" s="43"/>
    </row>
    <row r="55" spans="1:32" ht="30.25" customHeight="1">
      <c r="A55" s="237">
        <v>15</v>
      </c>
      <c r="B55" s="223" t="s">
        <v>28</v>
      </c>
      <c r="C55" s="54">
        <v>52</v>
      </c>
      <c r="D55" s="61" t="s">
        <v>76</v>
      </c>
      <c r="E55" s="46" t="s">
        <v>178</v>
      </c>
      <c r="F55" s="143" t="s">
        <v>414</v>
      </c>
      <c r="G55" s="146"/>
      <c r="H55" s="144" t="s">
        <v>404</v>
      </c>
      <c r="I55" s="46" t="s">
        <v>237</v>
      </c>
      <c r="J55" s="108" t="str">
        <f>'[1]Anexo da ARP'!N39</f>
        <v>339030.28</v>
      </c>
      <c r="K55" s="72">
        <v>47.83</v>
      </c>
      <c r="L55" s="18"/>
      <c r="M55" s="40">
        <f t="shared" si="0"/>
        <v>0</v>
      </c>
      <c r="N55" s="25" t="str">
        <f t="shared" si="1"/>
        <v>OK</v>
      </c>
      <c r="O55" s="43"/>
      <c r="P55" s="43"/>
      <c r="Q55" s="43"/>
      <c r="R55" s="43"/>
      <c r="S55" s="43"/>
      <c r="T55" s="43"/>
      <c r="U55" s="43"/>
      <c r="V55" s="43"/>
      <c r="W55" s="43"/>
      <c r="X55" s="43"/>
      <c r="Y55" s="43"/>
      <c r="Z55" s="43"/>
      <c r="AA55" s="43"/>
      <c r="AB55" s="43"/>
      <c r="AC55" s="43"/>
      <c r="AD55" s="43"/>
      <c r="AE55" s="43"/>
      <c r="AF55" s="43"/>
    </row>
    <row r="56" spans="1:32" ht="30.25" customHeight="1">
      <c r="A56" s="237"/>
      <c r="B56" s="228"/>
      <c r="C56" s="54">
        <v>53</v>
      </c>
      <c r="D56" s="61" t="s">
        <v>77</v>
      </c>
      <c r="E56" s="46" t="s">
        <v>179</v>
      </c>
      <c r="F56" s="143" t="s">
        <v>415</v>
      </c>
      <c r="G56" s="144"/>
      <c r="H56" s="144" t="s">
        <v>404</v>
      </c>
      <c r="I56" s="46" t="s">
        <v>237</v>
      </c>
      <c r="J56" s="108" t="str">
        <f>'[1]Anexo da ARP'!N40</f>
        <v>339030.28</v>
      </c>
      <c r="K56" s="72">
        <v>15.94</v>
      </c>
      <c r="L56" s="18"/>
      <c r="M56" s="40">
        <f t="shared" si="0"/>
        <v>0</v>
      </c>
      <c r="N56" s="25" t="str">
        <f t="shared" si="1"/>
        <v>OK</v>
      </c>
      <c r="O56" s="43"/>
      <c r="P56" s="43"/>
      <c r="Q56" s="43"/>
      <c r="R56" s="43"/>
      <c r="S56" s="43"/>
      <c r="T56" s="43"/>
      <c r="U56" s="43"/>
      <c r="V56" s="43"/>
      <c r="W56" s="43"/>
      <c r="X56" s="43"/>
      <c r="Y56" s="43"/>
      <c r="Z56" s="43"/>
      <c r="AA56" s="43"/>
      <c r="AB56" s="43"/>
      <c r="AC56" s="43"/>
      <c r="AD56" s="43"/>
      <c r="AE56" s="43"/>
      <c r="AF56" s="43"/>
    </row>
    <row r="57" spans="1:32" ht="30.25" customHeight="1">
      <c r="A57" s="237"/>
      <c r="B57" s="228"/>
      <c r="C57" s="54">
        <v>54</v>
      </c>
      <c r="D57" s="61" t="s">
        <v>78</v>
      </c>
      <c r="E57" s="46" t="s">
        <v>180</v>
      </c>
      <c r="F57" s="143" t="s">
        <v>416</v>
      </c>
      <c r="G57" s="144"/>
      <c r="H57" s="144" t="s">
        <v>404</v>
      </c>
      <c r="I57" s="46" t="s">
        <v>237</v>
      </c>
      <c r="J57" s="108" t="str">
        <f>'[1]Anexo da ARP'!N41</f>
        <v>339030.28</v>
      </c>
      <c r="K57" s="72">
        <v>25.51</v>
      </c>
      <c r="L57" s="18"/>
      <c r="M57" s="40">
        <f t="shared" si="0"/>
        <v>0</v>
      </c>
      <c r="N57" s="25" t="str">
        <f t="shared" si="1"/>
        <v>OK</v>
      </c>
      <c r="O57" s="43"/>
      <c r="P57" s="43"/>
      <c r="Q57" s="43"/>
      <c r="R57" s="43"/>
      <c r="S57" s="43"/>
      <c r="T57" s="43"/>
      <c r="U57" s="43"/>
      <c r="V57" s="43"/>
      <c r="W57" s="43"/>
      <c r="X57" s="43"/>
      <c r="Y57" s="43"/>
      <c r="Z57" s="43"/>
      <c r="AA57" s="43"/>
      <c r="AB57" s="43"/>
      <c r="AC57" s="43"/>
      <c r="AD57" s="43"/>
      <c r="AE57" s="43"/>
      <c r="AF57" s="43"/>
    </row>
    <row r="58" spans="1:32" ht="30.25" customHeight="1">
      <c r="A58" s="237"/>
      <c r="B58" s="224"/>
      <c r="C58" s="54">
        <v>55</v>
      </c>
      <c r="D58" s="61" t="s">
        <v>79</v>
      </c>
      <c r="E58" s="46" t="s">
        <v>181</v>
      </c>
      <c r="F58" s="145" t="s">
        <v>417</v>
      </c>
      <c r="G58" s="144"/>
      <c r="H58" s="144"/>
      <c r="I58" s="46"/>
      <c r="J58" s="108" t="str">
        <f>'[1]Anexo da ARP'!N42</f>
        <v>339030.28</v>
      </c>
      <c r="K58" s="72">
        <v>44.64</v>
      </c>
      <c r="L58" s="18"/>
      <c r="M58" s="40">
        <f t="shared" si="0"/>
        <v>0</v>
      </c>
      <c r="N58" s="25" t="str">
        <f t="shared" si="1"/>
        <v>OK</v>
      </c>
      <c r="O58" s="43"/>
      <c r="P58" s="43"/>
      <c r="Q58" s="43"/>
      <c r="R58" s="43"/>
      <c r="S58" s="43"/>
      <c r="T58" s="43"/>
      <c r="U58" s="43"/>
      <c r="V58" s="43"/>
      <c r="W58" s="43"/>
      <c r="X58" s="43"/>
      <c r="Y58" s="43"/>
      <c r="Z58" s="43"/>
      <c r="AA58" s="43"/>
      <c r="AB58" s="43"/>
      <c r="AC58" s="43"/>
      <c r="AD58" s="43"/>
      <c r="AE58" s="43"/>
      <c r="AF58" s="43"/>
    </row>
    <row r="59" spans="1:32" ht="30.25" customHeight="1">
      <c r="A59" s="240">
        <v>16</v>
      </c>
      <c r="B59" s="225" t="s">
        <v>32</v>
      </c>
      <c r="C59" s="53">
        <v>56</v>
      </c>
      <c r="D59" s="35" t="s">
        <v>80</v>
      </c>
      <c r="E59" s="47" t="s">
        <v>177</v>
      </c>
      <c r="F59" s="155" t="s">
        <v>418</v>
      </c>
      <c r="G59" s="151"/>
      <c r="H59" s="151" t="s">
        <v>419</v>
      </c>
      <c r="I59" s="47" t="s">
        <v>237</v>
      </c>
      <c r="J59" s="47" t="str">
        <f>'[1]Anexo da ARP'!N43</f>
        <v>339030.28</v>
      </c>
      <c r="K59" s="74">
        <v>3.4</v>
      </c>
      <c r="L59" s="18"/>
      <c r="M59" s="40">
        <f t="shared" si="0"/>
        <v>0</v>
      </c>
      <c r="N59" s="25" t="str">
        <f t="shared" si="1"/>
        <v>OK</v>
      </c>
      <c r="O59" s="43"/>
      <c r="P59" s="43"/>
      <c r="Q59" s="43"/>
      <c r="R59" s="43"/>
      <c r="S59" s="43"/>
      <c r="T59" s="43"/>
      <c r="U59" s="43"/>
      <c r="V59" s="43"/>
      <c r="W59" s="43"/>
      <c r="X59" s="43"/>
      <c r="Y59" s="43"/>
      <c r="Z59" s="43"/>
      <c r="AA59" s="43"/>
      <c r="AB59" s="43"/>
      <c r="AC59" s="43"/>
      <c r="AD59" s="43"/>
      <c r="AE59" s="43"/>
      <c r="AF59" s="43"/>
    </row>
    <row r="60" spans="1:32" ht="30.25" customHeight="1">
      <c r="A60" s="241"/>
      <c r="B60" s="226"/>
      <c r="C60" s="53">
        <v>57</v>
      </c>
      <c r="D60" s="35" t="s">
        <v>81</v>
      </c>
      <c r="E60" s="47" t="s">
        <v>177</v>
      </c>
      <c r="F60" s="157" t="s">
        <v>420</v>
      </c>
      <c r="G60" s="150"/>
      <c r="H60" s="151" t="s">
        <v>419</v>
      </c>
      <c r="I60" s="47" t="s">
        <v>237</v>
      </c>
      <c r="J60" s="47" t="str">
        <f>'[1]Anexo da ARP'!N44</f>
        <v>339030.28</v>
      </c>
      <c r="K60" s="74">
        <v>34.049999999999997</v>
      </c>
      <c r="L60" s="18"/>
      <c r="M60" s="40">
        <f t="shared" si="0"/>
        <v>0</v>
      </c>
      <c r="N60" s="25" t="str">
        <f t="shared" si="1"/>
        <v>OK</v>
      </c>
      <c r="O60" s="43"/>
      <c r="P60" s="43"/>
      <c r="Q60" s="43"/>
      <c r="R60" s="43"/>
      <c r="S60" s="43"/>
      <c r="T60" s="43"/>
      <c r="U60" s="43"/>
      <c r="V60" s="43"/>
      <c r="W60" s="43"/>
      <c r="X60" s="43"/>
      <c r="Y60" s="43"/>
      <c r="Z60" s="43"/>
      <c r="AA60" s="43"/>
      <c r="AB60" s="43"/>
      <c r="AC60" s="43"/>
      <c r="AD60" s="43"/>
      <c r="AE60" s="43"/>
      <c r="AF60" s="43"/>
    </row>
    <row r="61" spans="1:32" ht="30.25" customHeight="1">
      <c r="A61" s="242"/>
      <c r="B61" s="227"/>
      <c r="C61" s="53">
        <v>58</v>
      </c>
      <c r="D61" s="35" t="s">
        <v>82</v>
      </c>
      <c r="E61" s="35" t="s">
        <v>177</v>
      </c>
      <c r="F61" s="155" t="s">
        <v>421</v>
      </c>
      <c r="G61" s="150"/>
      <c r="H61" s="151" t="s">
        <v>419</v>
      </c>
      <c r="I61" s="47" t="s">
        <v>238</v>
      </c>
      <c r="J61" s="47" t="str">
        <f>'[1]Anexo da ARP'!N45</f>
        <v>339030.28</v>
      </c>
      <c r="K61" s="74">
        <v>51.07</v>
      </c>
      <c r="L61" s="18"/>
      <c r="M61" s="40">
        <f t="shared" si="0"/>
        <v>0</v>
      </c>
      <c r="N61" s="25" t="str">
        <f t="shared" si="1"/>
        <v>OK</v>
      </c>
      <c r="O61" s="43"/>
      <c r="P61" s="43"/>
      <c r="Q61" s="43"/>
      <c r="R61" s="43"/>
      <c r="S61" s="43"/>
      <c r="T61" s="43"/>
      <c r="U61" s="43"/>
      <c r="V61" s="43"/>
      <c r="W61" s="43"/>
      <c r="X61" s="43"/>
      <c r="Y61" s="43"/>
      <c r="Z61" s="43"/>
      <c r="AA61" s="43"/>
      <c r="AB61" s="43"/>
      <c r="AC61" s="43"/>
      <c r="AD61" s="43"/>
      <c r="AE61" s="43"/>
      <c r="AF61" s="43"/>
    </row>
    <row r="62" spans="1:32" ht="30.25" hidden="1" customHeight="1">
      <c r="A62" s="238">
        <v>17</v>
      </c>
      <c r="B62" s="229" t="s">
        <v>27</v>
      </c>
      <c r="C62" s="51">
        <v>59</v>
      </c>
      <c r="D62" s="62" t="s">
        <v>83</v>
      </c>
      <c r="E62" s="18" t="s">
        <v>182</v>
      </c>
      <c r="F62" s="157" t="s">
        <v>422</v>
      </c>
      <c r="G62" s="150" t="s">
        <v>423</v>
      </c>
      <c r="H62" s="151" t="s">
        <v>419</v>
      </c>
      <c r="I62" s="18" t="s">
        <v>237</v>
      </c>
      <c r="J62" s="47" t="str">
        <f>'[1]Anexo da ARP'!N46</f>
        <v>339030.28</v>
      </c>
      <c r="K62" s="73"/>
      <c r="L62" s="18"/>
      <c r="M62" s="40">
        <f t="shared" si="0"/>
        <v>0</v>
      </c>
      <c r="N62" s="25" t="str">
        <f t="shared" si="1"/>
        <v>OK</v>
      </c>
      <c r="O62" s="43"/>
      <c r="P62" s="43"/>
      <c r="Q62" s="43"/>
      <c r="R62" s="43"/>
      <c r="S62" s="43"/>
      <c r="T62" s="43"/>
      <c r="U62" s="43"/>
      <c r="V62" s="43"/>
      <c r="W62" s="43"/>
      <c r="X62" s="43"/>
      <c r="Y62" s="43"/>
      <c r="Z62" s="43"/>
      <c r="AA62" s="43"/>
      <c r="AB62" s="43"/>
      <c r="AC62" s="43"/>
      <c r="AD62" s="43"/>
      <c r="AE62" s="43"/>
      <c r="AF62" s="43"/>
    </row>
    <row r="63" spans="1:32" ht="30.25" hidden="1" customHeight="1">
      <c r="A63" s="238"/>
      <c r="B63" s="236"/>
      <c r="C63" s="51">
        <v>60</v>
      </c>
      <c r="D63" s="62" t="s">
        <v>83</v>
      </c>
      <c r="E63" s="18" t="s">
        <v>183</v>
      </c>
      <c r="F63" s="157" t="s">
        <v>422</v>
      </c>
      <c r="G63" s="150" t="s">
        <v>424</v>
      </c>
      <c r="H63" s="151" t="s">
        <v>419</v>
      </c>
      <c r="I63" s="18" t="s">
        <v>237</v>
      </c>
      <c r="J63" s="47" t="str">
        <f>'[1]Anexo da ARP'!N47</f>
        <v>339030.28</v>
      </c>
      <c r="K63" s="73"/>
      <c r="L63" s="18"/>
      <c r="M63" s="40">
        <f t="shared" si="0"/>
        <v>0</v>
      </c>
      <c r="N63" s="25" t="str">
        <f t="shared" si="1"/>
        <v>OK</v>
      </c>
      <c r="O63" s="43"/>
      <c r="P63" s="43"/>
      <c r="Q63" s="43"/>
      <c r="R63" s="43"/>
      <c r="S63" s="43"/>
      <c r="T63" s="43"/>
      <c r="U63" s="43"/>
      <c r="V63" s="43"/>
      <c r="W63" s="43"/>
      <c r="X63" s="43"/>
      <c r="Y63" s="43"/>
      <c r="Z63" s="43"/>
      <c r="AA63" s="43"/>
      <c r="AB63" s="43"/>
      <c r="AC63" s="43"/>
      <c r="AD63" s="43"/>
      <c r="AE63" s="43"/>
      <c r="AF63" s="43"/>
    </row>
    <row r="64" spans="1:32" ht="30.25" hidden="1" customHeight="1">
      <c r="A64" s="238"/>
      <c r="B64" s="230"/>
      <c r="C64" s="51">
        <v>61</v>
      </c>
      <c r="D64" s="62" t="s">
        <v>83</v>
      </c>
      <c r="E64" s="18" t="s">
        <v>184</v>
      </c>
      <c r="F64" s="157" t="s">
        <v>422</v>
      </c>
      <c r="G64" s="150" t="s">
        <v>425</v>
      </c>
      <c r="H64" s="151" t="s">
        <v>419</v>
      </c>
      <c r="I64" s="18" t="s">
        <v>237</v>
      </c>
      <c r="J64" s="47" t="str">
        <f>'[1]Anexo da ARP'!N48</f>
        <v>339030.28</v>
      </c>
      <c r="K64" s="73"/>
      <c r="L64" s="18"/>
      <c r="M64" s="40">
        <f t="shared" si="0"/>
        <v>0</v>
      </c>
      <c r="N64" s="25" t="str">
        <f t="shared" si="1"/>
        <v>OK</v>
      </c>
      <c r="O64" s="43"/>
      <c r="P64" s="43"/>
      <c r="Q64" s="43"/>
      <c r="R64" s="43"/>
      <c r="S64" s="43"/>
      <c r="T64" s="43"/>
      <c r="U64" s="43"/>
      <c r="V64" s="43"/>
      <c r="W64" s="43"/>
      <c r="X64" s="43"/>
      <c r="Y64" s="43"/>
      <c r="Z64" s="43"/>
      <c r="AA64" s="43"/>
      <c r="AB64" s="43"/>
      <c r="AC64" s="43"/>
      <c r="AD64" s="43"/>
      <c r="AE64" s="43"/>
      <c r="AF64" s="43"/>
    </row>
    <row r="65" spans="1:32" ht="30.25" customHeight="1">
      <c r="A65" s="50">
        <v>18</v>
      </c>
      <c r="B65" s="59" t="s">
        <v>26</v>
      </c>
      <c r="C65" s="53">
        <v>62</v>
      </c>
      <c r="D65" s="35" t="s">
        <v>84</v>
      </c>
      <c r="E65" s="47" t="s">
        <v>185</v>
      </c>
      <c r="F65" s="157" t="s">
        <v>426</v>
      </c>
      <c r="G65" s="151"/>
      <c r="H65" s="151" t="s">
        <v>427</v>
      </c>
      <c r="I65" s="47" t="s">
        <v>239</v>
      </c>
      <c r="J65" s="47" t="str">
        <f>'[1]Anexo da ARP'!N49</f>
        <v>339030.28</v>
      </c>
      <c r="K65" s="74">
        <v>35.130000000000003</v>
      </c>
      <c r="L65" s="18"/>
      <c r="M65" s="40">
        <f t="shared" si="0"/>
        <v>0</v>
      </c>
      <c r="N65" s="25" t="str">
        <f t="shared" si="1"/>
        <v>OK</v>
      </c>
      <c r="O65" s="43"/>
      <c r="P65" s="43"/>
      <c r="Q65" s="43"/>
      <c r="R65" s="43"/>
      <c r="S65" s="43"/>
      <c r="T65" s="43"/>
      <c r="U65" s="43"/>
      <c r="V65" s="43"/>
      <c r="W65" s="43"/>
      <c r="X65" s="43"/>
      <c r="Y65" s="43"/>
      <c r="Z65" s="43"/>
      <c r="AA65" s="43"/>
      <c r="AB65" s="43"/>
      <c r="AC65" s="43"/>
      <c r="AD65" s="43"/>
      <c r="AE65" s="43"/>
      <c r="AF65" s="43"/>
    </row>
    <row r="66" spans="1:32" ht="30.25" customHeight="1">
      <c r="A66" s="237">
        <v>19</v>
      </c>
      <c r="B66" s="223" t="s">
        <v>32</v>
      </c>
      <c r="C66" s="54">
        <v>63</v>
      </c>
      <c r="D66" s="61" t="s">
        <v>85</v>
      </c>
      <c r="E66" s="46" t="s">
        <v>186</v>
      </c>
      <c r="F66" s="143" t="s">
        <v>428</v>
      </c>
      <c r="G66" s="146"/>
      <c r="H66" s="144" t="s">
        <v>429</v>
      </c>
      <c r="I66" s="46" t="s">
        <v>5</v>
      </c>
      <c r="J66" s="108" t="str">
        <f>'[1]Anexo da ARP'!N50</f>
        <v>339030.28</v>
      </c>
      <c r="K66" s="72">
        <v>11.28</v>
      </c>
      <c r="L66" s="18"/>
      <c r="M66" s="40">
        <f t="shared" si="0"/>
        <v>0</v>
      </c>
      <c r="N66" s="25" t="str">
        <f t="shared" si="1"/>
        <v>OK</v>
      </c>
      <c r="O66" s="43"/>
      <c r="P66" s="43"/>
      <c r="Q66" s="43"/>
      <c r="R66" s="43"/>
      <c r="S66" s="43"/>
      <c r="T66" s="43"/>
      <c r="U66" s="43"/>
      <c r="V66" s="43"/>
      <c r="W66" s="43"/>
      <c r="X66" s="43"/>
      <c r="Y66" s="43"/>
      <c r="Z66" s="43"/>
      <c r="AA66" s="43"/>
      <c r="AB66" s="43"/>
      <c r="AC66" s="43"/>
      <c r="AD66" s="43"/>
      <c r="AE66" s="43"/>
      <c r="AF66" s="43"/>
    </row>
    <row r="67" spans="1:32" ht="30.25" customHeight="1">
      <c r="A67" s="237"/>
      <c r="B67" s="228"/>
      <c r="C67" s="54">
        <v>64</v>
      </c>
      <c r="D67" s="61" t="s">
        <v>86</v>
      </c>
      <c r="E67" s="46" t="s">
        <v>186</v>
      </c>
      <c r="F67" s="143" t="s">
        <v>430</v>
      </c>
      <c r="G67" s="146"/>
      <c r="H67" s="144" t="s">
        <v>429</v>
      </c>
      <c r="I67" s="46" t="s">
        <v>5</v>
      </c>
      <c r="J67" s="108" t="str">
        <f>'[1]Anexo da ARP'!N51</f>
        <v>339030.28</v>
      </c>
      <c r="K67" s="72">
        <v>11.28</v>
      </c>
      <c r="L67" s="18"/>
      <c r="M67" s="40">
        <f t="shared" si="0"/>
        <v>0</v>
      </c>
      <c r="N67" s="25" t="str">
        <f t="shared" si="1"/>
        <v>OK</v>
      </c>
      <c r="O67" s="43"/>
      <c r="P67" s="43"/>
      <c r="Q67" s="43"/>
      <c r="R67" s="43"/>
      <c r="S67" s="43"/>
      <c r="T67" s="43"/>
      <c r="U67" s="43"/>
      <c r="V67" s="43"/>
      <c r="W67" s="43"/>
      <c r="X67" s="43"/>
      <c r="Y67" s="43"/>
      <c r="Z67" s="43"/>
      <c r="AA67" s="43"/>
      <c r="AB67" s="43"/>
      <c r="AC67" s="43"/>
      <c r="AD67" s="43"/>
      <c r="AE67" s="43"/>
      <c r="AF67" s="43"/>
    </row>
    <row r="68" spans="1:32" ht="30.25" customHeight="1">
      <c r="A68" s="237"/>
      <c r="B68" s="228"/>
      <c r="C68" s="54">
        <v>65</v>
      </c>
      <c r="D68" s="61" t="s">
        <v>87</v>
      </c>
      <c r="E68" s="46" t="s">
        <v>186</v>
      </c>
      <c r="F68" s="143" t="s">
        <v>431</v>
      </c>
      <c r="G68" s="146" t="s">
        <v>432</v>
      </c>
      <c r="H68" s="144" t="s">
        <v>433</v>
      </c>
      <c r="I68" s="46" t="s">
        <v>5</v>
      </c>
      <c r="J68" s="108" t="str">
        <f>'[1]Anexo da ARP'!N52</f>
        <v>339030.28</v>
      </c>
      <c r="K68" s="72">
        <v>28.22</v>
      </c>
      <c r="L68" s="18"/>
      <c r="M68" s="40">
        <f t="shared" si="0"/>
        <v>0</v>
      </c>
      <c r="N68" s="25" t="str">
        <f t="shared" si="1"/>
        <v>OK</v>
      </c>
      <c r="O68" s="43"/>
      <c r="P68" s="43"/>
      <c r="Q68" s="43"/>
      <c r="R68" s="43"/>
      <c r="S68" s="43"/>
      <c r="T68" s="43"/>
      <c r="U68" s="43"/>
      <c r="V68" s="43"/>
      <c r="W68" s="43"/>
      <c r="X68" s="43"/>
      <c r="Y68" s="43"/>
      <c r="Z68" s="43"/>
      <c r="AA68" s="43"/>
      <c r="AB68" s="43"/>
      <c r="AC68" s="43"/>
      <c r="AD68" s="43"/>
      <c r="AE68" s="43"/>
      <c r="AF68" s="43"/>
    </row>
    <row r="69" spans="1:32" ht="30.25" customHeight="1">
      <c r="A69" s="237"/>
      <c r="B69" s="228"/>
      <c r="C69" s="54">
        <v>66</v>
      </c>
      <c r="D69" s="61" t="s">
        <v>87</v>
      </c>
      <c r="E69" s="46" t="s">
        <v>186</v>
      </c>
      <c r="F69" s="143" t="s">
        <v>431</v>
      </c>
      <c r="G69" s="146" t="s">
        <v>434</v>
      </c>
      <c r="H69" s="144" t="s">
        <v>433</v>
      </c>
      <c r="I69" s="46" t="s">
        <v>5</v>
      </c>
      <c r="J69" s="108" t="str">
        <f>'[1]Anexo da ARP'!N53</f>
        <v>339030.28</v>
      </c>
      <c r="K69" s="72">
        <v>28.22</v>
      </c>
      <c r="L69" s="18"/>
      <c r="M69" s="40">
        <f t="shared" ref="M69:M131" si="2">L69-(SUM(O69:AF69))</f>
        <v>0</v>
      </c>
      <c r="N69" s="25" t="str">
        <f t="shared" ref="N69:N132" si="3">IF(M69&lt;0,"ATENÇÃO","OK")</f>
        <v>OK</v>
      </c>
      <c r="O69" s="43"/>
      <c r="P69" s="43"/>
      <c r="Q69" s="43"/>
      <c r="R69" s="43"/>
      <c r="S69" s="43"/>
      <c r="T69" s="43"/>
      <c r="U69" s="43"/>
      <c r="V69" s="43"/>
      <c r="W69" s="43"/>
      <c r="X69" s="43"/>
      <c r="Y69" s="43"/>
      <c r="Z69" s="43"/>
      <c r="AA69" s="43"/>
      <c r="AB69" s="43"/>
      <c r="AC69" s="43"/>
      <c r="AD69" s="43"/>
      <c r="AE69" s="43"/>
      <c r="AF69" s="43"/>
    </row>
    <row r="70" spans="1:32" ht="30.25" customHeight="1">
      <c r="A70" s="237"/>
      <c r="B70" s="224"/>
      <c r="C70" s="54">
        <v>67</v>
      </c>
      <c r="D70" s="61" t="s">
        <v>88</v>
      </c>
      <c r="E70" s="46" t="s">
        <v>186</v>
      </c>
      <c r="F70" s="143" t="s">
        <v>435</v>
      </c>
      <c r="G70" s="146"/>
      <c r="H70" s="144" t="s">
        <v>436</v>
      </c>
      <c r="I70" s="46" t="s">
        <v>5</v>
      </c>
      <c r="J70" s="108" t="str">
        <f>'[1]Anexo da ARP'!N54</f>
        <v>339030.28</v>
      </c>
      <c r="K70" s="72">
        <v>14.11</v>
      </c>
      <c r="L70" s="18"/>
      <c r="M70" s="40">
        <f t="shared" si="2"/>
        <v>0</v>
      </c>
      <c r="N70" s="25" t="str">
        <f t="shared" si="3"/>
        <v>OK</v>
      </c>
      <c r="O70" s="43"/>
      <c r="P70" s="43"/>
      <c r="Q70" s="43"/>
      <c r="R70" s="43"/>
      <c r="S70" s="43"/>
      <c r="T70" s="43"/>
      <c r="U70" s="43"/>
      <c r="V70" s="43"/>
      <c r="W70" s="43"/>
      <c r="X70" s="43"/>
      <c r="Y70" s="43"/>
      <c r="Z70" s="43"/>
      <c r="AA70" s="43"/>
      <c r="AB70" s="43"/>
      <c r="AC70" s="43"/>
      <c r="AD70" s="43"/>
      <c r="AE70" s="43"/>
      <c r="AF70" s="43"/>
    </row>
    <row r="71" spans="1:32" ht="30.25" customHeight="1">
      <c r="A71" s="239">
        <v>20</v>
      </c>
      <c r="B71" s="225" t="s">
        <v>33</v>
      </c>
      <c r="C71" s="53">
        <v>68</v>
      </c>
      <c r="D71" s="35" t="s">
        <v>89</v>
      </c>
      <c r="E71" s="47" t="s">
        <v>187</v>
      </c>
      <c r="F71" s="157" t="s">
        <v>437</v>
      </c>
      <c r="G71" s="151"/>
      <c r="H71" s="151" t="s">
        <v>438</v>
      </c>
      <c r="I71" s="47" t="s">
        <v>237</v>
      </c>
      <c r="J71" s="47" t="str">
        <f>'[1]Anexo da ARP'!N52</f>
        <v>339030.28</v>
      </c>
      <c r="K71" s="74">
        <v>61.77</v>
      </c>
      <c r="L71" s="18"/>
      <c r="M71" s="40">
        <f t="shared" si="2"/>
        <v>0</v>
      </c>
      <c r="N71" s="25" t="str">
        <f t="shared" si="3"/>
        <v>OK</v>
      </c>
      <c r="O71" s="43"/>
      <c r="P71" s="43"/>
      <c r="Q71" s="43"/>
      <c r="R71" s="43"/>
      <c r="S71" s="43"/>
      <c r="T71" s="43"/>
      <c r="U71" s="43"/>
      <c r="V71" s="43"/>
      <c r="W71" s="43"/>
      <c r="X71" s="43"/>
      <c r="Y71" s="43"/>
      <c r="Z71" s="43"/>
      <c r="AA71" s="43"/>
      <c r="AB71" s="43"/>
      <c r="AC71" s="43"/>
      <c r="AD71" s="43"/>
      <c r="AE71" s="43"/>
      <c r="AF71" s="43"/>
    </row>
    <row r="72" spans="1:32" ht="30.25" customHeight="1">
      <c r="A72" s="239"/>
      <c r="B72" s="226"/>
      <c r="C72" s="53">
        <v>69</v>
      </c>
      <c r="D72" s="35" t="s">
        <v>90</v>
      </c>
      <c r="E72" s="47" t="s">
        <v>188</v>
      </c>
      <c r="F72" s="155" t="s">
        <v>439</v>
      </c>
      <c r="G72" s="151"/>
      <c r="H72" s="151" t="s">
        <v>438</v>
      </c>
      <c r="I72" s="47" t="s">
        <v>237</v>
      </c>
      <c r="J72" s="47" t="str">
        <f>'[1]Anexo da ARP'!N53</f>
        <v>339030.28</v>
      </c>
      <c r="K72" s="74">
        <v>42.55</v>
      </c>
      <c r="L72" s="18"/>
      <c r="M72" s="40">
        <f t="shared" si="2"/>
        <v>0</v>
      </c>
      <c r="N72" s="25" t="str">
        <f t="shared" si="3"/>
        <v>OK</v>
      </c>
      <c r="O72" s="43"/>
      <c r="P72" s="43"/>
      <c r="Q72" s="43"/>
      <c r="R72" s="43"/>
      <c r="S72" s="43"/>
      <c r="T72" s="43"/>
      <c r="U72" s="43"/>
      <c r="V72" s="43"/>
      <c r="W72" s="43"/>
      <c r="X72" s="43"/>
      <c r="Y72" s="43"/>
      <c r="Z72" s="43"/>
      <c r="AA72" s="43"/>
      <c r="AB72" s="43"/>
      <c r="AC72" s="43"/>
      <c r="AD72" s="43"/>
      <c r="AE72" s="43"/>
      <c r="AF72" s="43"/>
    </row>
    <row r="73" spans="1:32" ht="30.25" customHeight="1">
      <c r="A73" s="239"/>
      <c r="B73" s="226"/>
      <c r="C73" s="53">
        <v>70</v>
      </c>
      <c r="D73" s="35" t="s">
        <v>91</v>
      </c>
      <c r="E73" s="47" t="s">
        <v>189</v>
      </c>
      <c r="F73" s="155" t="s">
        <v>440</v>
      </c>
      <c r="G73" s="151"/>
      <c r="H73" s="151" t="s">
        <v>441</v>
      </c>
      <c r="I73" s="47" t="s">
        <v>237</v>
      </c>
      <c r="J73" s="47" t="str">
        <f>'[1]Anexo da ARP'!N54</f>
        <v>339030.28</v>
      </c>
      <c r="K73" s="74">
        <v>69.38</v>
      </c>
      <c r="L73" s="18"/>
      <c r="M73" s="40">
        <f t="shared" si="2"/>
        <v>0</v>
      </c>
      <c r="N73" s="25" t="str">
        <f t="shared" si="3"/>
        <v>OK</v>
      </c>
      <c r="O73" s="43"/>
      <c r="P73" s="43"/>
      <c r="Q73" s="43"/>
      <c r="R73" s="43"/>
      <c r="S73" s="43"/>
      <c r="T73" s="43"/>
      <c r="U73" s="43"/>
      <c r="V73" s="43"/>
      <c r="W73" s="43"/>
      <c r="X73" s="43"/>
      <c r="Y73" s="43"/>
      <c r="Z73" s="43"/>
      <c r="AA73" s="43"/>
      <c r="AB73" s="43"/>
      <c r="AC73" s="43"/>
      <c r="AD73" s="43"/>
      <c r="AE73" s="43"/>
      <c r="AF73" s="43"/>
    </row>
    <row r="74" spans="1:32" ht="30.25" customHeight="1">
      <c r="A74" s="239"/>
      <c r="B74" s="227"/>
      <c r="C74" s="53">
        <v>71</v>
      </c>
      <c r="D74" s="35" t="s">
        <v>92</v>
      </c>
      <c r="E74" s="47" t="s">
        <v>190</v>
      </c>
      <c r="F74" s="155" t="s">
        <v>442</v>
      </c>
      <c r="G74" s="151"/>
      <c r="H74" s="151" t="s">
        <v>441</v>
      </c>
      <c r="I74" s="47" t="s">
        <v>237</v>
      </c>
      <c r="J74" s="47" t="str">
        <f>'[1]Anexo da ARP'!N55</f>
        <v>339030.28</v>
      </c>
      <c r="K74" s="74">
        <v>61.85</v>
      </c>
      <c r="L74" s="18"/>
      <c r="M74" s="40">
        <f t="shared" si="2"/>
        <v>0</v>
      </c>
      <c r="N74" s="25" t="str">
        <f t="shared" si="3"/>
        <v>OK</v>
      </c>
      <c r="O74" s="43"/>
      <c r="P74" s="43"/>
      <c r="Q74" s="43"/>
      <c r="R74" s="43"/>
      <c r="S74" s="43"/>
      <c r="T74" s="43"/>
      <c r="U74" s="43"/>
      <c r="V74" s="43"/>
      <c r="W74" s="43"/>
      <c r="X74" s="43"/>
      <c r="Y74" s="43"/>
      <c r="Z74" s="43"/>
      <c r="AA74" s="43"/>
      <c r="AB74" s="43"/>
      <c r="AC74" s="43"/>
      <c r="AD74" s="43"/>
      <c r="AE74" s="43"/>
      <c r="AF74" s="43"/>
    </row>
    <row r="75" spans="1:32" ht="30.25" hidden="1" customHeight="1">
      <c r="A75" s="51">
        <v>21</v>
      </c>
      <c r="B75" s="55" t="s">
        <v>27</v>
      </c>
      <c r="C75" s="51">
        <v>72</v>
      </c>
      <c r="D75" s="64" t="s">
        <v>93</v>
      </c>
      <c r="E75" s="18" t="s">
        <v>191</v>
      </c>
      <c r="F75" s="158" t="s">
        <v>443</v>
      </c>
      <c r="G75" s="159"/>
      <c r="H75" s="151" t="s">
        <v>444</v>
      </c>
      <c r="I75" s="18" t="s">
        <v>240</v>
      </c>
      <c r="J75" s="47" t="str">
        <f>'[1]Anexo da ARP'!N56</f>
        <v>339030.28</v>
      </c>
      <c r="K75" s="73">
        <v>34</v>
      </c>
      <c r="L75" s="18"/>
      <c r="M75" s="40">
        <f t="shared" si="2"/>
        <v>0</v>
      </c>
      <c r="N75" s="25" t="str">
        <f t="shared" si="3"/>
        <v>OK</v>
      </c>
      <c r="O75" s="43"/>
      <c r="P75" s="43"/>
      <c r="Q75" s="43"/>
      <c r="R75" s="43"/>
      <c r="S75" s="43"/>
      <c r="T75" s="43"/>
      <c r="U75" s="43"/>
      <c r="V75" s="43"/>
      <c r="W75" s="43"/>
      <c r="X75" s="43"/>
      <c r="Y75" s="43"/>
      <c r="Z75" s="43"/>
      <c r="AA75" s="43"/>
      <c r="AB75" s="43"/>
      <c r="AC75" s="43"/>
      <c r="AD75" s="43"/>
      <c r="AE75" s="43"/>
      <c r="AF75" s="43"/>
    </row>
    <row r="76" spans="1:32" ht="30.25" customHeight="1">
      <c r="A76" s="239">
        <v>22</v>
      </c>
      <c r="B76" s="225" t="s">
        <v>33</v>
      </c>
      <c r="C76" s="53">
        <v>73</v>
      </c>
      <c r="D76" s="35" t="s">
        <v>94</v>
      </c>
      <c r="E76" s="47" t="s">
        <v>192</v>
      </c>
      <c r="F76" s="155" t="s">
        <v>445</v>
      </c>
      <c r="G76" s="150"/>
      <c r="H76" s="151" t="s">
        <v>344</v>
      </c>
      <c r="I76" s="47" t="s">
        <v>237</v>
      </c>
      <c r="J76" s="47" t="str">
        <f>'[1]Anexo da ARP'!N57</f>
        <v>339030.28</v>
      </c>
      <c r="K76" s="74">
        <v>29.45</v>
      </c>
      <c r="L76" s="18"/>
      <c r="M76" s="40">
        <f t="shared" si="2"/>
        <v>0</v>
      </c>
      <c r="N76" s="25" t="str">
        <f t="shared" si="3"/>
        <v>OK</v>
      </c>
      <c r="O76" s="43"/>
      <c r="P76" s="43"/>
      <c r="Q76" s="43"/>
      <c r="R76" s="43"/>
      <c r="S76" s="43"/>
      <c r="T76" s="43"/>
      <c r="U76" s="43"/>
      <c r="V76" s="43"/>
      <c r="W76" s="43"/>
      <c r="X76" s="43"/>
      <c r="Y76" s="43"/>
      <c r="Z76" s="43"/>
      <c r="AA76" s="43"/>
      <c r="AB76" s="43"/>
      <c r="AC76" s="43"/>
      <c r="AD76" s="43"/>
      <c r="AE76" s="43"/>
      <c r="AF76" s="43"/>
    </row>
    <row r="77" spans="1:32" ht="30.25" customHeight="1">
      <c r="A77" s="239"/>
      <c r="B77" s="226"/>
      <c r="C77" s="53">
        <v>74</v>
      </c>
      <c r="D77" s="35" t="s">
        <v>95</v>
      </c>
      <c r="E77" s="47" t="s">
        <v>193</v>
      </c>
      <c r="F77" s="155" t="s">
        <v>446</v>
      </c>
      <c r="G77" s="150"/>
      <c r="H77" s="151" t="s">
        <v>344</v>
      </c>
      <c r="I77" s="47" t="s">
        <v>237</v>
      </c>
      <c r="J77" s="47" t="str">
        <f>'[1]Anexo da ARP'!N58</f>
        <v>339030.28</v>
      </c>
      <c r="K77" s="74">
        <v>27.95</v>
      </c>
      <c r="L77" s="18"/>
      <c r="M77" s="40">
        <f t="shared" si="2"/>
        <v>0</v>
      </c>
      <c r="N77" s="25" t="str">
        <f t="shared" si="3"/>
        <v>OK</v>
      </c>
      <c r="O77" s="43"/>
      <c r="P77" s="43"/>
      <c r="Q77" s="43"/>
      <c r="R77" s="43"/>
      <c r="S77" s="43"/>
      <c r="T77" s="43"/>
      <c r="U77" s="43"/>
      <c r="V77" s="43"/>
      <c r="W77" s="43"/>
      <c r="X77" s="43"/>
      <c r="Y77" s="43"/>
      <c r="Z77" s="43"/>
      <c r="AA77" s="43"/>
      <c r="AB77" s="43"/>
      <c r="AC77" s="43"/>
      <c r="AD77" s="43"/>
      <c r="AE77" s="43"/>
      <c r="AF77" s="43"/>
    </row>
    <row r="78" spans="1:32" ht="30.25" customHeight="1">
      <c r="A78" s="239"/>
      <c r="B78" s="226"/>
      <c r="C78" s="53">
        <v>75</v>
      </c>
      <c r="D78" s="35" t="s">
        <v>96</v>
      </c>
      <c r="E78" s="47" t="s">
        <v>194</v>
      </c>
      <c r="F78" s="155" t="s">
        <v>447</v>
      </c>
      <c r="G78" s="151"/>
      <c r="H78" s="151" t="s">
        <v>344</v>
      </c>
      <c r="I78" s="47" t="s">
        <v>17</v>
      </c>
      <c r="J78" s="47" t="str">
        <f>'[1]Anexo da ARP'!N59</f>
        <v>339030.28</v>
      </c>
      <c r="K78" s="74">
        <v>41.45</v>
      </c>
      <c r="L78" s="18"/>
      <c r="M78" s="40">
        <f t="shared" si="2"/>
        <v>0</v>
      </c>
      <c r="N78" s="25" t="str">
        <f t="shared" si="3"/>
        <v>OK</v>
      </c>
      <c r="O78" s="43"/>
      <c r="P78" s="43"/>
      <c r="Q78" s="43"/>
      <c r="R78" s="43"/>
      <c r="S78" s="43"/>
      <c r="T78" s="43"/>
      <c r="U78" s="43"/>
      <c r="V78" s="43"/>
      <c r="W78" s="43"/>
      <c r="X78" s="43"/>
      <c r="Y78" s="43"/>
      <c r="Z78" s="43"/>
      <c r="AA78" s="43"/>
      <c r="AB78" s="43"/>
      <c r="AC78" s="43"/>
      <c r="AD78" s="43"/>
      <c r="AE78" s="43"/>
      <c r="AF78" s="43"/>
    </row>
    <row r="79" spans="1:32" ht="30.25" customHeight="1">
      <c r="A79" s="239"/>
      <c r="B79" s="227"/>
      <c r="C79" s="53">
        <v>76</v>
      </c>
      <c r="D79" s="35" t="s">
        <v>97</v>
      </c>
      <c r="E79" s="47" t="s">
        <v>195</v>
      </c>
      <c r="F79" s="155" t="s">
        <v>448</v>
      </c>
      <c r="G79" s="150"/>
      <c r="H79" s="151" t="s">
        <v>344</v>
      </c>
      <c r="I79" s="47" t="s">
        <v>17</v>
      </c>
      <c r="J79" s="47" t="str">
        <f>'[1]Anexo da ARP'!N60</f>
        <v>339030.28</v>
      </c>
      <c r="K79" s="74">
        <v>93.95</v>
      </c>
      <c r="L79" s="18"/>
      <c r="M79" s="40">
        <f t="shared" si="2"/>
        <v>0</v>
      </c>
      <c r="N79" s="25" t="str">
        <f t="shared" si="3"/>
        <v>OK</v>
      </c>
      <c r="O79" s="43"/>
      <c r="P79" s="43"/>
      <c r="Q79" s="43"/>
      <c r="R79" s="43"/>
      <c r="S79" s="43"/>
      <c r="T79" s="43"/>
      <c r="U79" s="43"/>
      <c r="V79" s="43"/>
      <c r="W79" s="43"/>
      <c r="X79" s="43"/>
      <c r="Y79" s="43"/>
      <c r="Z79" s="43"/>
      <c r="AA79" s="43"/>
      <c r="AB79" s="43"/>
      <c r="AC79" s="43"/>
      <c r="AD79" s="43"/>
      <c r="AE79" s="43"/>
      <c r="AF79" s="43"/>
    </row>
    <row r="80" spans="1:32" ht="30.25" customHeight="1">
      <c r="A80" s="49">
        <v>23</v>
      </c>
      <c r="B80" s="56" t="s">
        <v>30</v>
      </c>
      <c r="C80" s="54">
        <v>77</v>
      </c>
      <c r="D80" s="61" t="s">
        <v>98</v>
      </c>
      <c r="E80" s="46" t="s">
        <v>196</v>
      </c>
      <c r="F80" s="143" t="s">
        <v>449</v>
      </c>
      <c r="G80" s="146"/>
      <c r="H80" s="144" t="s">
        <v>344</v>
      </c>
      <c r="I80" s="46" t="s">
        <v>17</v>
      </c>
      <c r="J80" s="108" t="str">
        <f>'[1]Anexo da ARP'!N61</f>
        <v>339030.28</v>
      </c>
      <c r="K80" s="72">
        <v>13.27</v>
      </c>
      <c r="L80" s="18"/>
      <c r="M80" s="40">
        <f t="shared" si="2"/>
        <v>0</v>
      </c>
      <c r="N80" s="25" t="str">
        <f t="shared" si="3"/>
        <v>OK</v>
      </c>
      <c r="O80" s="43"/>
      <c r="P80" s="43"/>
      <c r="Q80" s="43"/>
      <c r="R80" s="43"/>
      <c r="S80" s="43"/>
      <c r="T80" s="43"/>
      <c r="U80" s="43"/>
      <c r="V80" s="43"/>
      <c r="W80" s="43"/>
      <c r="X80" s="43"/>
      <c r="Y80" s="43"/>
      <c r="Z80" s="43"/>
      <c r="AA80" s="43"/>
      <c r="AB80" s="43"/>
      <c r="AC80" s="43"/>
      <c r="AD80" s="43"/>
      <c r="AE80" s="43"/>
      <c r="AF80" s="43"/>
    </row>
    <row r="81" spans="1:32" ht="30.25" customHeight="1">
      <c r="A81" s="50">
        <v>24</v>
      </c>
      <c r="B81" s="59" t="s">
        <v>34</v>
      </c>
      <c r="C81" s="53">
        <v>78</v>
      </c>
      <c r="D81" s="35" t="s">
        <v>99</v>
      </c>
      <c r="E81" s="47" t="s">
        <v>197</v>
      </c>
      <c r="F81" s="155" t="s">
        <v>450</v>
      </c>
      <c r="G81" s="150"/>
      <c r="H81" s="151" t="s">
        <v>451</v>
      </c>
      <c r="I81" s="47" t="s">
        <v>17</v>
      </c>
      <c r="J81" s="47" t="str">
        <f>'[1]Anexo da ARP'!N62</f>
        <v>339030.28</v>
      </c>
      <c r="K81" s="74">
        <v>127.8</v>
      </c>
      <c r="L81" s="18"/>
      <c r="M81" s="40">
        <f t="shared" si="2"/>
        <v>0</v>
      </c>
      <c r="N81" s="25" t="str">
        <f t="shared" si="3"/>
        <v>OK</v>
      </c>
      <c r="O81" s="43"/>
      <c r="P81" s="43"/>
      <c r="Q81" s="43"/>
      <c r="R81" s="43"/>
      <c r="S81" s="43"/>
      <c r="T81" s="43"/>
      <c r="U81" s="43"/>
      <c r="V81" s="43"/>
      <c r="W81" s="43"/>
      <c r="X81" s="43"/>
      <c r="Y81" s="43"/>
      <c r="Z81" s="43"/>
      <c r="AA81" s="43"/>
      <c r="AB81" s="43"/>
      <c r="AC81" s="43"/>
      <c r="AD81" s="43"/>
      <c r="AE81" s="43"/>
      <c r="AF81" s="43"/>
    </row>
    <row r="82" spans="1:32" ht="30.25" customHeight="1">
      <c r="A82" s="49">
        <v>25</v>
      </c>
      <c r="B82" s="56" t="s">
        <v>35</v>
      </c>
      <c r="C82" s="54">
        <v>79</v>
      </c>
      <c r="D82" s="61" t="s">
        <v>100</v>
      </c>
      <c r="E82" s="46" t="s">
        <v>198</v>
      </c>
      <c r="F82" s="143" t="s">
        <v>452</v>
      </c>
      <c r="G82" s="144"/>
      <c r="H82" s="144" t="s">
        <v>451</v>
      </c>
      <c r="I82" s="46" t="s">
        <v>17</v>
      </c>
      <c r="J82" s="108" t="str">
        <f>'[1]Anexo da ARP'!N63</f>
        <v>339030.28</v>
      </c>
      <c r="K82" s="72">
        <v>117.73</v>
      </c>
      <c r="L82" s="18"/>
      <c r="M82" s="40">
        <f t="shared" si="2"/>
        <v>0</v>
      </c>
      <c r="N82" s="25" t="str">
        <f t="shared" si="3"/>
        <v>OK</v>
      </c>
      <c r="O82" s="43"/>
      <c r="P82" s="43"/>
      <c r="Q82" s="43"/>
      <c r="R82" s="43"/>
      <c r="S82" s="43"/>
      <c r="T82" s="43"/>
      <c r="U82" s="43"/>
      <c r="V82" s="43"/>
      <c r="W82" s="43"/>
      <c r="X82" s="43"/>
      <c r="Y82" s="43"/>
      <c r="Z82" s="43"/>
      <c r="AA82" s="43"/>
      <c r="AB82" s="43"/>
      <c r="AC82" s="43"/>
      <c r="AD82" s="43"/>
      <c r="AE82" s="43"/>
      <c r="AF82" s="43"/>
    </row>
    <row r="83" spans="1:32" ht="30.25" hidden="1" customHeight="1">
      <c r="A83" s="244">
        <v>26</v>
      </c>
      <c r="B83" s="229" t="s">
        <v>27</v>
      </c>
      <c r="C83" s="51">
        <v>80</v>
      </c>
      <c r="D83" s="62" t="s">
        <v>101</v>
      </c>
      <c r="E83" s="18"/>
      <c r="F83" s="143" t="s">
        <v>453</v>
      </c>
      <c r="G83" s="144"/>
      <c r="H83" s="144" t="s">
        <v>454</v>
      </c>
      <c r="I83" s="18" t="s">
        <v>17</v>
      </c>
      <c r="J83" s="108" t="str">
        <f>'[1]Anexo da ARP'!N64</f>
        <v>339030.28</v>
      </c>
      <c r="K83" s="73"/>
      <c r="L83" s="18"/>
      <c r="M83" s="40">
        <f t="shared" si="2"/>
        <v>0</v>
      </c>
      <c r="N83" s="25" t="str">
        <f t="shared" si="3"/>
        <v>OK</v>
      </c>
      <c r="O83" s="43"/>
      <c r="P83" s="43"/>
      <c r="Q83" s="43"/>
      <c r="R83" s="43"/>
      <c r="S83" s="43"/>
      <c r="T83" s="43"/>
      <c r="U83" s="43"/>
      <c r="V83" s="43"/>
      <c r="W83" s="43"/>
      <c r="X83" s="43"/>
      <c r="Y83" s="43"/>
      <c r="Z83" s="43"/>
      <c r="AA83" s="43"/>
      <c r="AB83" s="43"/>
      <c r="AC83" s="43"/>
      <c r="AD83" s="43"/>
      <c r="AE83" s="43"/>
      <c r="AF83" s="43"/>
    </row>
    <row r="84" spans="1:32" ht="30.25" hidden="1" customHeight="1">
      <c r="A84" s="245"/>
      <c r="B84" s="230"/>
      <c r="C84" s="51">
        <v>81</v>
      </c>
      <c r="D84" s="62" t="s">
        <v>102</v>
      </c>
      <c r="E84" s="18"/>
      <c r="F84" s="143" t="s">
        <v>455</v>
      </c>
      <c r="G84" s="144"/>
      <c r="H84" s="144" t="s">
        <v>344</v>
      </c>
      <c r="I84" s="18" t="s">
        <v>17</v>
      </c>
      <c r="J84" s="108" t="str">
        <f>'[1]Anexo da ARP'!N65</f>
        <v>339030.28</v>
      </c>
      <c r="K84" s="73"/>
      <c r="L84" s="18"/>
      <c r="M84" s="40">
        <f t="shared" si="2"/>
        <v>0</v>
      </c>
      <c r="N84" s="25" t="str">
        <f t="shared" si="3"/>
        <v>OK</v>
      </c>
      <c r="O84" s="43"/>
      <c r="P84" s="43"/>
      <c r="Q84" s="43"/>
      <c r="R84" s="43"/>
      <c r="S84" s="43"/>
      <c r="T84" s="43"/>
      <c r="U84" s="43"/>
      <c r="V84" s="43"/>
      <c r="W84" s="43"/>
      <c r="X84" s="43"/>
      <c r="Y84" s="43"/>
      <c r="Z84" s="43"/>
      <c r="AA84" s="43"/>
      <c r="AB84" s="43"/>
      <c r="AC84" s="43"/>
      <c r="AD84" s="43"/>
      <c r="AE84" s="43"/>
      <c r="AF84" s="43"/>
    </row>
    <row r="85" spans="1:32" ht="30.25" hidden="1" customHeight="1">
      <c r="A85" s="246">
        <v>27</v>
      </c>
      <c r="B85" s="229" t="s">
        <v>27</v>
      </c>
      <c r="C85" s="51">
        <v>82</v>
      </c>
      <c r="D85" s="62" t="s">
        <v>103</v>
      </c>
      <c r="E85" s="18"/>
      <c r="F85" s="145" t="s">
        <v>456</v>
      </c>
      <c r="G85" s="144" t="s">
        <v>349</v>
      </c>
      <c r="H85" s="144" t="s">
        <v>457</v>
      </c>
      <c r="I85" s="18" t="s">
        <v>241</v>
      </c>
      <c r="J85" s="108" t="str">
        <f>'[1]Anexo da ARP'!N66</f>
        <v>339030.28</v>
      </c>
      <c r="K85" s="73"/>
      <c r="L85" s="18"/>
      <c r="M85" s="40">
        <f t="shared" si="2"/>
        <v>0</v>
      </c>
      <c r="N85" s="25" t="str">
        <f t="shared" si="3"/>
        <v>OK</v>
      </c>
      <c r="O85" s="43"/>
      <c r="P85" s="43"/>
      <c r="Q85" s="43"/>
      <c r="R85" s="43"/>
      <c r="S85" s="43"/>
      <c r="T85" s="43"/>
      <c r="U85" s="43"/>
      <c r="V85" s="43"/>
      <c r="W85" s="43"/>
      <c r="X85" s="43"/>
      <c r="Y85" s="43"/>
      <c r="Z85" s="43"/>
      <c r="AA85" s="43"/>
      <c r="AB85" s="43"/>
      <c r="AC85" s="43"/>
      <c r="AD85" s="43"/>
      <c r="AE85" s="43"/>
      <c r="AF85" s="43"/>
    </row>
    <row r="86" spans="1:32" ht="30.25" hidden="1" customHeight="1">
      <c r="A86" s="246"/>
      <c r="B86" s="230"/>
      <c r="C86" s="51">
        <v>83</v>
      </c>
      <c r="D86" s="62" t="s">
        <v>103</v>
      </c>
      <c r="E86" s="18"/>
      <c r="F86" s="145" t="s">
        <v>456</v>
      </c>
      <c r="G86" s="144" t="s">
        <v>458</v>
      </c>
      <c r="H86" s="144" t="s">
        <v>459</v>
      </c>
      <c r="I86" s="18" t="s">
        <v>241</v>
      </c>
      <c r="J86" s="108" t="str">
        <f>'[1]Anexo da ARP'!N67</f>
        <v>339030.28</v>
      </c>
      <c r="K86" s="73"/>
      <c r="L86" s="18"/>
      <c r="M86" s="40">
        <f t="shared" si="2"/>
        <v>0</v>
      </c>
      <c r="N86" s="25" t="str">
        <f t="shared" si="3"/>
        <v>OK</v>
      </c>
      <c r="O86" s="43"/>
      <c r="P86" s="43"/>
      <c r="Q86" s="43"/>
      <c r="R86" s="43"/>
      <c r="S86" s="43"/>
      <c r="T86" s="43"/>
      <c r="U86" s="43"/>
      <c r="V86" s="43"/>
      <c r="W86" s="43"/>
      <c r="X86" s="43"/>
      <c r="Y86" s="43"/>
      <c r="Z86" s="43"/>
      <c r="AA86" s="43"/>
      <c r="AB86" s="43"/>
      <c r="AC86" s="43"/>
      <c r="AD86" s="43"/>
      <c r="AE86" s="43"/>
      <c r="AF86" s="43"/>
    </row>
    <row r="87" spans="1:32" ht="30.25" customHeight="1">
      <c r="A87" s="239">
        <v>28</v>
      </c>
      <c r="B87" s="225" t="s">
        <v>33</v>
      </c>
      <c r="C87" s="53">
        <v>84</v>
      </c>
      <c r="D87" s="35" t="s">
        <v>104</v>
      </c>
      <c r="E87" s="47" t="s">
        <v>199</v>
      </c>
      <c r="F87" s="157" t="s">
        <v>460</v>
      </c>
      <c r="G87" s="150"/>
      <c r="H87" s="151" t="s">
        <v>457</v>
      </c>
      <c r="I87" s="47" t="s">
        <v>17</v>
      </c>
      <c r="J87" s="47" t="str">
        <f>'[1]Anexo da ARP'!N68</f>
        <v>339030.28</v>
      </c>
      <c r="K87" s="74">
        <v>19.21</v>
      </c>
      <c r="L87" s="18"/>
      <c r="M87" s="40">
        <f t="shared" si="2"/>
        <v>0</v>
      </c>
      <c r="N87" s="25" t="str">
        <f t="shared" si="3"/>
        <v>OK</v>
      </c>
      <c r="O87" s="43"/>
      <c r="P87" s="43"/>
      <c r="Q87" s="43"/>
      <c r="R87" s="43"/>
      <c r="S87" s="43"/>
      <c r="T87" s="43"/>
      <c r="U87" s="43"/>
      <c r="V87" s="43"/>
      <c r="W87" s="43"/>
      <c r="X87" s="43"/>
      <c r="Y87" s="43"/>
      <c r="Z87" s="43"/>
      <c r="AA87" s="43"/>
      <c r="AB87" s="43"/>
      <c r="AC87" s="43"/>
      <c r="AD87" s="43"/>
      <c r="AE87" s="43"/>
      <c r="AF87" s="43"/>
    </row>
    <row r="88" spans="1:32" ht="30.25" customHeight="1">
      <c r="A88" s="239"/>
      <c r="B88" s="227"/>
      <c r="C88" s="53">
        <v>85</v>
      </c>
      <c r="D88" s="35" t="s">
        <v>105</v>
      </c>
      <c r="E88" s="47" t="s">
        <v>200</v>
      </c>
      <c r="F88" s="157" t="s">
        <v>461</v>
      </c>
      <c r="G88" s="150"/>
      <c r="H88" s="151" t="s">
        <v>451</v>
      </c>
      <c r="I88" s="47" t="s">
        <v>17</v>
      </c>
      <c r="J88" s="47" t="str">
        <f>'[1]Anexo da ARP'!N69</f>
        <v>339030.28</v>
      </c>
      <c r="K88" s="74">
        <v>19.09</v>
      </c>
      <c r="L88" s="18"/>
      <c r="M88" s="40">
        <f t="shared" si="2"/>
        <v>0</v>
      </c>
      <c r="N88" s="25" t="str">
        <f t="shared" si="3"/>
        <v>OK</v>
      </c>
      <c r="O88" s="43"/>
      <c r="P88" s="43"/>
      <c r="Q88" s="43"/>
      <c r="R88" s="43"/>
      <c r="S88" s="43"/>
      <c r="T88" s="43"/>
      <c r="U88" s="43"/>
      <c r="V88" s="43"/>
      <c r="W88" s="43"/>
      <c r="X88" s="43"/>
      <c r="Y88" s="43"/>
      <c r="Z88" s="43"/>
      <c r="AA88" s="43"/>
      <c r="AB88" s="43"/>
      <c r="AC88" s="43"/>
      <c r="AD88" s="43"/>
      <c r="AE88" s="43"/>
      <c r="AF88" s="43"/>
    </row>
    <row r="89" spans="1:32" ht="30.25" customHeight="1">
      <c r="A89" s="237">
        <v>29</v>
      </c>
      <c r="B89" s="223" t="s">
        <v>36</v>
      </c>
      <c r="C89" s="54">
        <v>86</v>
      </c>
      <c r="D89" s="61" t="s">
        <v>106</v>
      </c>
      <c r="E89" s="46" t="s">
        <v>201</v>
      </c>
      <c r="F89" s="145" t="s">
        <v>462</v>
      </c>
      <c r="G89" s="146"/>
      <c r="H89" s="144" t="s">
        <v>457</v>
      </c>
      <c r="I89" s="46" t="s">
        <v>17</v>
      </c>
      <c r="J89" s="108" t="str">
        <f>'[1]Anexo da ARP'!N70</f>
        <v>339030.28</v>
      </c>
      <c r="K89" s="72">
        <v>91.63</v>
      </c>
      <c r="L89" s="18"/>
      <c r="M89" s="40">
        <f t="shared" si="2"/>
        <v>0</v>
      </c>
      <c r="N89" s="25" t="str">
        <f t="shared" si="3"/>
        <v>OK</v>
      </c>
      <c r="O89" s="43"/>
      <c r="P89" s="43"/>
      <c r="Q89" s="43"/>
      <c r="R89" s="43"/>
      <c r="S89" s="43"/>
      <c r="T89" s="43"/>
      <c r="U89" s="43"/>
      <c r="V89" s="43"/>
      <c r="W89" s="43"/>
      <c r="X89" s="43"/>
      <c r="Y89" s="43"/>
      <c r="Z89" s="43"/>
      <c r="AA89" s="43"/>
      <c r="AB89" s="43"/>
      <c r="AC89" s="43"/>
      <c r="AD89" s="43"/>
      <c r="AE89" s="43"/>
      <c r="AF89" s="43"/>
    </row>
    <row r="90" spans="1:32" ht="30.25" customHeight="1">
      <c r="A90" s="237"/>
      <c r="B90" s="224"/>
      <c r="C90" s="54">
        <v>87</v>
      </c>
      <c r="D90" s="61" t="s">
        <v>107</v>
      </c>
      <c r="E90" s="46" t="s">
        <v>202</v>
      </c>
      <c r="F90" s="145" t="s">
        <v>463</v>
      </c>
      <c r="G90" s="146"/>
      <c r="H90" s="144" t="s">
        <v>457</v>
      </c>
      <c r="I90" s="46" t="s">
        <v>17</v>
      </c>
      <c r="J90" s="108" t="str">
        <f>'[1]Anexo da ARP'!N71</f>
        <v>339030.44</v>
      </c>
      <c r="K90" s="72">
        <v>107.61</v>
      </c>
      <c r="L90" s="18"/>
      <c r="M90" s="40">
        <f t="shared" si="2"/>
        <v>0</v>
      </c>
      <c r="N90" s="25" t="str">
        <f t="shared" si="3"/>
        <v>OK</v>
      </c>
      <c r="O90" s="43"/>
      <c r="P90" s="43"/>
      <c r="Q90" s="43"/>
      <c r="R90" s="43"/>
      <c r="S90" s="43"/>
      <c r="T90" s="43"/>
      <c r="U90" s="43"/>
      <c r="V90" s="43"/>
      <c r="W90" s="43"/>
      <c r="X90" s="43"/>
      <c r="Y90" s="43"/>
      <c r="Z90" s="43"/>
      <c r="AA90" s="43"/>
      <c r="AB90" s="43"/>
      <c r="AC90" s="43"/>
      <c r="AD90" s="43"/>
      <c r="AE90" s="43"/>
      <c r="AF90" s="43"/>
    </row>
    <row r="91" spans="1:32" ht="30.25" customHeight="1">
      <c r="A91" s="239">
        <v>30</v>
      </c>
      <c r="B91" s="225" t="s">
        <v>33</v>
      </c>
      <c r="C91" s="53">
        <v>88</v>
      </c>
      <c r="D91" s="35" t="s">
        <v>108</v>
      </c>
      <c r="E91" s="47" t="s">
        <v>203</v>
      </c>
      <c r="F91" s="155" t="s">
        <v>464</v>
      </c>
      <c r="G91" s="150"/>
      <c r="H91" s="151" t="s">
        <v>451</v>
      </c>
      <c r="I91" s="47" t="s">
        <v>17</v>
      </c>
      <c r="J91" s="47" t="str">
        <f>'[1]Anexo da ARP'!N72</f>
        <v>339030.28</v>
      </c>
      <c r="K91" s="74">
        <v>83.17</v>
      </c>
      <c r="L91" s="18"/>
      <c r="M91" s="40">
        <f t="shared" si="2"/>
        <v>0</v>
      </c>
      <c r="N91" s="25" t="str">
        <f t="shared" si="3"/>
        <v>OK</v>
      </c>
      <c r="O91" s="43"/>
      <c r="P91" s="43"/>
      <c r="Q91" s="43"/>
      <c r="R91" s="43"/>
      <c r="S91" s="43"/>
      <c r="T91" s="43"/>
      <c r="U91" s="43"/>
      <c r="V91" s="43"/>
      <c r="W91" s="43"/>
      <c r="X91" s="43"/>
      <c r="Y91" s="43"/>
      <c r="Z91" s="43"/>
      <c r="AA91" s="43"/>
      <c r="AB91" s="43"/>
      <c r="AC91" s="43"/>
      <c r="AD91" s="43"/>
      <c r="AE91" s="43"/>
      <c r="AF91" s="43"/>
    </row>
    <row r="92" spans="1:32" ht="30.25" customHeight="1">
      <c r="A92" s="239"/>
      <c r="B92" s="226"/>
      <c r="C92" s="53">
        <v>89</v>
      </c>
      <c r="D92" s="35" t="s">
        <v>109</v>
      </c>
      <c r="E92" s="47" t="s">
        <v>204</v>
      </c>
      <c r="F92" s="155" t="s">
        <v>465</v>
      </c>
      <c r="G92" s="150"/>
      <c r="H92" s="151" t="s">
        <v>451</v>
      </c>
      <c r="I92" s="47" t="s">
        <v>17</v>
      </c>
      <c r="J92" s="47" t="str">
        <f>'[1]Anexo da ARP'!N73</f>
        <v>339030.44</v>
      </c>
      <c r="K92" s="74">
        <v>85.12</v>
      </c>
      <c r="L92" s="18"/>
      <c r="M92" s="40">
        <f t="shared" si="2"/>
        <v>0</v>
      </c>
      <c r="N92" s="25" t="str">
        <f t="shared" si="3"/>
        <v>OK</v>
      </c>
      <c r="O92" s="43"/>
      <c r="P92" s="43"/>
      <c r="Q92" s="43"/>
      <c r="R92" s="43"/>
      <c r="S92" s="43"/>
      <c r="T92" s="43"/>
      <c r="U92" s="43"/>
      <c r="V92" s="43"/>
      <c r="W92" s="43"/>
      <c r="X92" s="43"/>
      <c r="Y92" s="43"/>
      <c r="Z92" s="43"/>
      <c r="AA92" s="43"/>
      <c r="AB92" s="43"/>
      <c r="AC92" s="43"/>
      <c r="AD92" s="43"/>
      <c r="AE92" s="43"/>
      <c r="AF92" s="43"/>
    </row>
    <row r="93" spans="1:32" ht="30.25" customHeight="1">
      <c r="A93" s="239"/>
      <c r="B93" s="226"/>
      <c r="C93" s="53">
        <v>90</v>
      </c>
      <c r="D93" s="35" t="s">
        <v>110</v>
      </c>
      <c r="E93" s="47" t="s">
        <v>205</v>
      </c>
      <c r="F93" s="155" t="s">
        <v>466</v>
      </c>
      <c r="G93" s="151"/>
      <c r="H93" s="151"/>
      <c r="I93" s="47" t="s">
        <v>17</v>
      </c>
      <c r="J93" s="47" t="str">
        <f>'[1]Anexo da ARP'!N74</f>
        <v>339030.44</v>
      </c>
      <c r="K93" s="74">
        <v>195.4</v>
      </c>
      <c r="L93" s="18"/>
      <c r="M93" s="40">
        <f t="shared" si="2"/>
        <v>0</v>
      </c>
      <c r="N93" s="25" t="str">
        <f t="shared" si="3"/>
        <v>OK</v>
      </c>
      <c r="O93" s="43"/>
      <c r="P93" s="43"/>
      <c r="Q93" s="43"/>
      <c r="R93" s="43"/>
      <c r="S93" s="43"/>
      <c r="T93" s="43"/>
      <c r="U93" s="43"/>
      <c r="V93" s="43"/>
      <c r="W93" s="43"/>
      <c r="X93" s="43"/>
      <c r="Y93" s="43"/>
      <c r="Z93" s="43"/>
      <c r="AA93" s="43"/>
      <c r="AB93" s="43"/>
      <c r="AC93" s="43"/>
      <c r="AD93" s="43"/>
      <c r="AE93" s="43"/>
      <c r="AF93" s="43"/>
    </row>
    <row r="94" spans="1:32" ht="30.25" customHeight="1">
      <c r="A94" s="239"/>
      <c r="B94" s="227"/>
      <c r="C94" s="53">
        <v>91</v>
      </c>
      <c r="D94" s="35" t="s">
        <v>111</v>
      </c>
      <c r="E94" s="47" t="s">
        <v>206</v>
      </c>
      <c r="F94" s="155" t="s">
        <v>467</v>
      </c>
      <c r="G94" s="151"/>
      <c r="H94" s="151" t="s">
        <v>451</v>
      </c>
      <c r="I94" s="47" t="s">
        <v>242</v>
      </c>
      <c r="J94" s="47" t="str">
        <f>'[1]Anexo da ARP'!N75</f>
        <v>339030.44</v>
      </c>
      <c r="K94" s="74">
        <v>152.54</v>
      </c>
      <c r="L94" s="18"/>
      <c r="M94" s="40">
        <f t="shared" si="2"/>
        <v>0</v>
      </c>
      <c r="N94" s="25" t="str">
        <f t="shared" si="3"/>
        <v>OK</v>
      </c>
      <c r="O94" s="43"/>
      <c r="P94" s="43"/>
      <c r="Q94" s="43"/>
      <c r="R94" s="43"/>
      <c r="S94" s="43"/>
      <c r="T94" s="43"/>
      <c r="U94" s="43"/>
      <c r="V94" s="43"/>
      <c r="W94" s="43"/>
      <c r="X94" s="43"/>
      <c r="Y94" s="43"/>
      <c r="Z94" s="43"/>
      <c r="AA94" s="43"/>
      <c r="AB94" s="43"/>
      <c r="AC94" s="43"/>
      <c r="AD94" s="43"/>
      <c r="AE94" s="43"/>
      <c r="AF94" s="43"/>
    </row>
    <row r="95" spans="1:32" ht="30.25" customHeight="1">
      <c r="A95" s="49">
        <v>31</v>
      </c>
      <c r="B95" s="56" t="s">
        <v>33</v>
      </c>
      <c r="C95" s="54">
        <v>92</v>
      </c>
      <c r="D95" s="61" t="s">
        <v>112</v>
      </c>
      <c r="E95" s="46" t="s">
        <v>207</v>
      </c>
      <c r="F95" s="143" t="s">
        <v>468</v>
      </c>
      <c r="G95" s="144"/>
      <c r="H95" s="144" t="s">
        <v>451</v>
      </c>
      <c r="I95" s="46" t="s">
        <v>17</v>
      </c>
      <c r="J95" s="108" t="str">
        <f>'[1]Anexo da ARP'!N76</f>
        <v>339030.44</v>
      </c>
      <c r="K95" s="72">
        <v>27.01</v>
      </c>
      <c r="L95" s="18"/>
      <c r="M95" s="40">
        <f t="shared" si="2"/>
        <v>0</v>
      </c>
      <c r="N95" s="25" t="str">
        <f t="shared" si="3"/>
        <v>OK</v>
      </c>
      <c r="O95" s="43"/>
      <c r="P95" s="43"/>
      <c r="Q95" s="43"/>
      <c r="R95" s="43"/>
      <c r="S95" s="43"/>
      <c r="T95" s="43"/>
      <c r="U95" s="43"/>
      <c r="V95" s="43"/>
      <c r="W95" s="43"/>
      <c r="X95" s="43"/>
      <c r="Y95" s="43"/>
      <c r="Z95" s="43"/>
      <c r="AA95" s="43"/>
      <c r="AB95" s="43"/>
      <c r="AC95" s="43"/>
      <c r="AD95" s="43"/>
      <c r="AE95" s="43"/>
      <c r="AF95" s="43"/>
    </row>
    <row r="96" spans="1:32" ht="30.25" customHeight="1">
      <c r="A96" s="50">
        <v>32</v>
      </c>
      <c r="B96" s="59" t="s">
        <v>36</v>
      </c>
      <c r="C96" s="53">
        <v>93</v>
      </c>
      <c r="D96" s="35" t="s">
        <v>113</v>
      </c>
      <c r="E96" s="47" t="s">
        <v>208</v>
      </c>
      <c r="F96" s="155" t="s">
        <v>469</v>
      </c>
      <c r="G96" s="151"/>
      <c r="H96" s="151" t="s">
        <v>444</v>
      </c>
      <c r="I96" s="47" t="s">
        <v>17</v>
      </c>
      <c r="J96" s="47" t="str">
        <f>'[1]Anexo da ARP'!N77</f>
        <v>339030.22</v>
      </c>
      <c r="K96" s="74">
        <v>360.9</v>
      </c>
      <c r="L96" s="18"/>
      <c r="M96" s="40">
        <f t="shared" si="2"/>
        <v>0</v>
      </c>
      <c r="N96" s="25" t="str">
        <f t="shared" si="3"/>
        <v>OK</v>
      </c>
      <c r="O96" s="43"/>
      <c r="P96" s="43"/>
      <c r="Q96" s="43"/>
      <c r="R96" s="43"/>
      <c r="S96" s="43"/>
      <c r="T96" s="43"/>
      <c r="U96" s="43"/>
      <c r="V96" s="43"/>
      <c r="W96" s="43"/>
      <c r="X96" s="43"/>
      <c r="Y96" s="43"/>
      <c r="Z96" s="43"/>
      <c r="AA96" s="43"/>
      <c r="AB96" s="43"/>
      <c r="AC96" s="43"/>
      <c r="AD96" s="43"/>
      <c r="AE96" s="43"/>
      <c r="AF96" s="43"/>
    </row>
    <row r="97" spans="1:32" ht="30.25" hidden="1" customHeight="1">
      <c r="A97" s="238">
        <v>33</v>
      </c>
      <c r="B97" s="231" t="s">
        <v>37</v>
      </c>
      <c r="C97" s="51">
        <v>94</v>
      </c>
      <c r="D97" s="62" t="s">
        <v>114</v>
      </c>
      <c r="E97" s="18"/>
      <c r="F97" s="157" t="s">
        <v>470</v>
      </c>
      <c r="G97" s="150"/>
      <c r="H97" s="151" t="s">
        <v>427</v>
      </c>
      <c r="I97" s="18" t="s">
        <v>17</v>
      </c>
      <c r="J97" s="47" t="str">
        <f>'[1]Anexo da ARP'!N78</f>
        <v>339030.22</v>
      </c>
      <c r="K97" s="73"/>
      <c r="L97" s="18"/>
      <c r="M97" s="40">
        <f t="shared" si="2"/>
        <v>0</v>
      </c>
      <c r="N97" s="25" t="str">
        <f t="shared" si="3"/>
        <v>OK</v>
      </c>
      <c r="O97" s="43"/>
      <c r="P97" s="43"/>
      <c r="Q97" s="43"/>
      <c r="R97" s="43"/>
      <c r="S97" s="43"/>
      <c r="T97" s="43"/>
      <c r="U97" s="43"/>
      <c r="V97" s="43"/>
      <c r="W97" s="43"/>
      <c r="X97" s="43"/>
      <c r="Y97" s="43"/>
      <c r="Z97" s="43"/>
      <c r="AA97" s="43"/>
      <c r="AB97" s="43"/>
      <c r="AC97" s="43"/>
      <c r="AD97" s="43"/>
      <c r="AE97" s="43"/>
      <c r="AF97" s="43"/>
    </row>
    <row r="98" spans="1:32" ht="30.25" hidden="1" customHeight="1">
      <c r="A98" s="238"/>
      <c r="B98" s="231"/>
      <c r="C98" s="51">
        <v>95</v>
      </c>
      <c r="D98" s="62" t="s">
        <v>115</v>
      </c>
      <c r="E98" s="18"/>
      <c r="F98" s="157" t="s">
        <v>471</v>
      </c>
      <c r="G98" s="150"/>
      <c r="H98" s="151" t="s">
        <v>427</v>
      </c>
      <c r="I98" s="18" t="s">
        <v>243</v>
      </c>
      <c r="J98" s="47" t="str">
        <f>'[1]Anexo da ARP'!N79</f>
        <v>339030.22</v>
      </c>
      <c r="K98" s="73"/>
      <c r="L98" s="18"/>
      <c r="M98" s="40">
        <f t="shared" si="2"/>
        <v>0</v>
      </c>
      <c r="N98" s="25" t="str">
        <f t="shared" si="3"/>
        <v>OK</v>
      </c>
      <c r="O98" s="43"/>
      <c r="P98" s="43"/>
      <c r="Q98" s="43"/>
      <c r="R98" s="43"/>
      <c r="S98" s="43"/>
      <c r="T98" s="43"/>
      <c r="U98" s="43"/>
      <c r="V98" s="43"/>
      <c r="W98" s="43"/>
      <c r="X98" s="43"/>
      <c r="Y98" s="43"/>
      <c r="Z98" s="43"/>
      <c r="AA98" s="43"/>
      <c r="AB98" s="43"/>
      <c r="AC98" s="43"/>
      <c r="AD98" s="43"/>
      <c r="AE98" s="43"/>
      <c r="AF98" s="43"/>
    </row>
    <row r="99" spans="1:32" ht="30.25" hidden="1" customHeight="1">
      <c r="A99" s="238"/>
      <c r="B99" s="231"/>
      <c r="C99" s="51">
        <v>96</v>
      </c>
      <c r="D99" s="62" t="s">
        <v>116</v>
      </c>
      <c r="E99" s="18"/>
      <c r="F99" s="158" t="s">
        <v>472</v>
      </c>
      <c r="G99" s="150"/>
      <c r="H99" s="151" t="s">
        <v>427</v>
      </c>
      <c r="I99" s="18" t="s">
        <v>244</v>
      </c>
      <c r="J99" s="47" t="str">
        <f>'[1]Anexo da ARP'!N80</f>
        <v>339030.22</v>
      </c>
      <c r="K99" s="73"/>
      <c r="L99" s="18"/>
      <c r="M99" s="40">
        <f t="shared" si="2"/>
        <v>0</v>
      </c>
      <c r="N99" s="25" t="str">
        <f t="shared" si="3"/>
        <v>OK</v>
      </c>
      <c r="O99" s="43"/>
      <c r="P99" s="43"/>
      <c r="Q99" s="43"/>
      <c r="R99" s="43"/>
      <c r="S99" s="43"/>
      <c r="T99" s="43"/>
      <c r="U99" s="43"/>
      <c r="V99" s="43"/>
      <c r="W99" s="43"/>
      <c r="X99" s="43"/>
      <c r="Y99" s="43"/>
      <c r="Z99" s="43"/>
      <c r="AA99" s="43"/>
      <c r="AB99" s="43"/>
      <c r="AC99" s="43"/>
      <c r="AD99" s="43"/>
      <c r="AE99" s="43"/>
      <c r="AF99" s="43"/>
    </row>
    <row r="100" spans="1:32" ht="30.25" hidden="1" customHeight="1">
      <c r="A100" s="238"/>
      <c r="B100" s="231"/>
      <c r="C100" s="51">
        <v>97</v>
      </c>
      <c r="D100" s="62" t="s">
        <v>117</v>
      </c>
      <c r="E100" s="18"/>
      <c r="F100" s="157" t="s">
        <v>473</v>
      </c>
      <c r="G100" s="150"/>
      <c r="H100" s="151" t="s">
        <v>427</v>
      </c>
      <c r="I100" s="18" t="s">
        <v>17</v>
      </c>
      <c r="J100" s="47" t="str">
        <f>'[1]Anexo da ARP'!N81</f>
        <v>339030.28</v>
      </c>
      <c r="K100" s="73"/>
      <c r="L100" s="18"/>
      <c r="M100" s="40">
        <f t="shared" si="2"/>
        <v>0</v>
      </c>
      <c r="N100" s="25" t="str">
        <f t="shared" si="3"/>
        <v>OK</v>
      </c>
      <c r="O100" s="43"/>
      <c r="P100" s="43"/>
      <c r="Q100" s="43"/>
      <c r="R100" s="43"/>
      <c r="S100" s="43"/>
      <c r="T100" s="43"/>
      <c r="U100" s="43"/>
      <c r="V100" s="43"/>
      <c r="W100" s="43"/>
      <c r="X100" s="43"/>
      <c r="Y100" s="43"/>
      <c r="Z100" s="43"/>
      <c r="AA100" s="43"/>
      <c r="AB100" s="43"/>
      <c r="AC100" s="43"/>
      <c r="AD100" s="43"/>
      <c r="AE100" s="43"/>
      <c r="AF100" s="43"/>
    </row>
    <row r="101" spans="1:32" ht="30.25" hidden="1" customHeight="1">
      <c r="A101" s="238"/>
      <c r="B101" s="231"/>
      <c r="C101" s="51">
        <v>98</v>
      </c>
      <c r="D101" s="62" t="s">
        <v>118</v>
      </c>
      <c r="E101" s="18"/>
      <c r="F101" s="157" t="s">
        <v>474</v>
      </c>
      <c r="G101" s="150"/>
      <c r="H101" s="151" t="s">
        <v>427</v>
      </c>
      <c r="I101" s="18" t="s">
        <v>17</v>
      </c>
      <c r="J101" s="47" t="str">
        <f>'[1]Anexo da ARP'!N82</f>
        <v>339030.44</v>
      </c>
      <c r="K101" s="73"/>
      <c r="L101" s="18"/>
      <c r="M101" s="40">
        <f t="shared" si="2"/>
        <v>0</v>
      </c>
      <c r="N101" s="25" t="str">
        <f t="shared" si="3"/>
        <v>OK</v>
      </c>
      <c r="O101" s="43"/>
      <c r="P101" s="43"/>
      <c r="Q101" s="43"/>
      <c r="R101" s="43"/>
      <c r="S101" s="43"/>
      <c r="T101" s="43"/>
      <c r="U101" s="43"/>
      <c r="V101" s="43"/>
      <c r="W101" s="43"/>
      <c r="X101" s="43"/>
      <c r="Y101" s="43"/>
      <c r="Z101" s="43"/>
      <c r="AA101" s="43"/>
      <c r="AB101" s="43"/>
      <c r="AC101" s="43"/>
      <c r="AD101" s="43"/>
      <c r="AE101" s="43"/>
      <c r="AF101" s="43"/>
    </row>
    <row r="102" spans="1:32" ht="30.25" customHeight="1">
      <c r="A102" s="239">
        <v>34</v>
      </c>
      <c r="B102" s="232" t="s">
        <v>26</v>
      </c>
      <c r="C102" s="53">
        <v>99</v>
      </c>
      <c r="D102" s="35" t="s">
        <v>119</v>
      </c>
      <c r="E102" s="71" t="s">
        <v>209</v>
      </c>
      <c r="F102" s="155" t="s">
        <v>475</v>
      </c>
      <c r="G102" s="150"/>
      <c r="H102" s="151" t="s">
        <v>476</v>
      </c>
      <c r="I102" s="47" t="s">
        <v>17</v>
      </c>
      <c r="J102" s="171" t="str">
        <f>'[1]Anexo da ARP'!N83</f>
        <v>339030.44</v>
      </c>
      <c r="K102" s="74">
        <v>25.85</v>
      </c>
      <c r="L102" s="18"/>
      <c r="M102" s="40">
        <f t="shared" si="2"/>
        <v>0</v>
      </c>
      <c r="N102" s="25" t="str">
        <f t="shared" si="3"/>
        <v>OK</v>
      </c>
      <c r="O102" s="43"/>
      <c r="P102" s="43"/>
      <c r="Q102" s="43"/>
      <c r="R102" s="43"/>
      <c r="S102" s="43"/>
      <c r="T102" s="43"/>
      <c r="U102" s="43"/>
      <c r="V102" s="43"/>
      <c r="W102" s="43"/>
      <c r="X102" s="43"/>
      <c r="Y102" s="43"/>
      <c r="Z102" s="43"/>
      <c r="AA102" s="43"/>
      <c r="AB102" s="43"/>
      <c r="AC102" s="43"/>
      <c r="AD102" s="43"/>
      <c r="AE102" s="43"/>
      <c r="AF102" s="43"/>
    </row>
    <row r="103" spans="1:32" ht="30.25" customHeight="1">
      <c r="A103" s="239"/>
      <c r="B103" s="233"/>
      <c r="C103" s="53">
        <v>100</v>
      </c>
      <c r="D103" s="65" t="s">
        <v>120</v>
      </c>
      <c r="E103" s="71" t="s">
        <v>210</v>
      </c>
      <c r="F103" s="158" t="s">
        <v>477</v>
      </c>
      <c r="G103" s="159"/>
      <c r="H103" s="159" t="s">
        <v>478</v>
      </c>
      <c r="I103" s="63" t="s">
        <v>245</v>
      </c>
      <c r="J103" s="171" t="str">
        <f>'[1]Anexo da ARP'!N84</f>
        <v>339030.44</v>
      </c>
      <c r="K103" s="74">
        <v>13.49</v>
      </c>
      <c r="L103" s="18"/>
      <c r="M103" s="40">
        <f t="shared" si="2"/>
        <v>0</v>
      </c>
      <c r="N103" s="25" t="str">
        <f t="shared" si="3"/>
        <v>OK</v>
      </c>
      <c r="O103" s="43"/>
      <c r="P103" s="43"/>
      <c r="Q103" s="43"/>
      <c r="R103" s="43"/>
      <c r="S103" s="43"/>
      <c r="T103" s="43"/>
      <c r="U103" s="43"/>
      <c r="V103" s="43"/>
      <c r="W103" s="43"/>
      <c r="X103" s="43"/>
      <c r="Y103" s="43"/>
      <c r="Z103" s="43"/>
      <c r="AA103" s="43"/>
      <c r="AB103" s="43"/>
      <c r="AC103" s="43"/>
      <c r="AD103" s="43"/>
      <c r="AE103" s="43"/>
      <c r="AF103" s="43"/>
    </row>
    <row r="104" spans="1:32" ht="30.25" customHeight="1">
      <c r="A104" s="239"/>
      <c r="B104" s="233"/>
      <c r="C104" s="53">
        <v>101</v>
      </c>
      <c r="D104" s="35" t="s">
        <v>121</v>
      </c>
      <c r="E104" s="47" t="e">
        <f>+E106+E105</f>
        <v>#VALUE!</v>
      </c>
      <c r="F104" s="155" t="s">
        <v>479</v>
      </c>
      <c r="G104" s="150"/>
      <c r="H104" s="151" t="s">
        <v>480</v>
      </c>
      <c r="I104" s="47" t="s">
        <v>244</v>
      </c>
      <c r="J104" s="47" t="str">
        <f>'[1]Anexo da ARP'!N85</f>
        <v>339030.44</v>
      </c>
      <c r="K104" s="74">
        <v>3.02</v>
      </c>
      <c r="L104" s="18"/>
      <c r="M104" s="40">
        <f t="shared" si="2"/>
        <v>0</v>
      </c>
      <c r="N104" s="25" t="str">
        <f t="shared" si="3"/>
        <v>OK</v>
      </c>
      <c r="O104" s="43"/>
      <c r="P104" s="43"/>
      <c r="Q104" s="43"/>
      <c r="R104" s="43"/>
      <c r="S104" s="43"/>
      <c r="T104" s="43"/>
      <c r="U104" s="43"/>
      <c r="V104" s="43"/>
      <c r="W104" s="43"/>
      <c r="X104" s="43"/>
      <c r="Y104" s="43"/>
      <c r="Z104" s="43"/>
      <c r="AA104" s="43"/>
      <c r="AB104" s="43"/>
      <c r="AC104" s="43"/>
      <c r="AD104" s="43"/>
      <c r="AE104" s="43"/>
      <c r="AF104" s="43"/>
    </row>
    <row r="105" spans="1:32" ht="30.25" customHeight="1">
      <c r="A105" s="239"/>
      <c r="B105" s="234"/>
      <c r="C105" s="53">
        <v>102</v>
      </c>
      <c r="D105" s="35" t="s">
        <v>122</v>
      </c>
      <c r="E105" s="47" t="s">
        <v>211</v>
      </c>
      <c r="F105" s="155" t="s">
        <v>481</v>
      </c>
      <c r="G105" s="150"/>
      <c r="H105" s="151" t="s">
        <v>482</v>
      </c>
      <c r="I105" s="47" t="s">
        <v>17</v>
      </c>
      <c r="J105" s="47" t="str">
        <f>'[1]Anexo da ARP'!N86</f>
        <v>339030.44</v>
      </c>
      <c r="K105" s="74">
        <v>202</v>
      </c>
      <c r="L105" s="18"/>
      <c r="M105" s="40">
        <f t="shared" si="2"/>
        <v>0</v>
      </c>
      <c r="N105" s="25" t="str">
        <f t="shared" si="3"/>
        <v>OK</v>
      </c>
      <c r="O105" s="43"/>
      <c r="P105" s="43"/>
      <c r="Q105" s="43"/>
      <c r="R105" s="43"/>
      <c r="S105" s="43"/>
      <c r="T105" s="43"/>
      <c r="U105" s="43"/>
      <c r="V105" s="43"/>
      <c r="W105" s="43"/>
      <c r="X105" s="43"/>
      <c r="Y105" s="43"/>
      <c r="Z105" s="43"/>
      <c r="AA105" s="43"/>
      <c r="AB105" s="43"/>
      <c r="AC105" s="43"/>
      <c r="AD105" s="43"/>
      <c r="AE105" s="43"/>
      <c r="AF105" s="43"/>
    </row>
    <row r="106" spans="1:32" ht="30.25" customHeight="1">
      <c r="A106" s="235">
        <v>35</v>
      </c>
      <c r="B106" s="223" t="s">
        <v>38</v>
      </c>
      <c r="C106" s="54">
        <v>103</v>
      </c>
      <c r="D106" s="61" t="s">
        <v>123</v>
      </c>
      <c r="E106" s="46" t="s">
        <v>212</v>
      </c>
      <c r="F106" s="143" t="s">
        <v>483</v>
      </c>
      <c r="G106" s="146" t="s">
        <v>484</v>
      </c>
      <c r="H106" s="144" t="s">
        <v>485</v>
      </c>
      <c r="I106" s="46" t="s">
        <v>17</v>
      </c>
      <c r="J106" s="108" t="str">
        <f>'[1]Anexo da ARP'!N77</f>
        <v>339030.22</v>
      </c>
      <c r="K106" s="72">
        <v>109.5</v>
      </c>
      <c r="L106" s="18"/>
      <c r="M106" s="40">
        <f t="shared" si="2"/>
        <v>0</v>
      </c>
      <c r="N106" s="25" t="str">
        <f t="shared" si="3"/>
        <v>OK</v>
      </c>
      <c r="O106" s="43"/>
      <c r="P106" s="43"/>
      <c r="Q106" s="43"/>
      <c r="R106" s="43"/>
      <c r="S106" s="43"/>
      <c r="T106" s="43"/>
      <c r="U106" s="43"/>
      <c r="V106" s="43"/>
      <c r="W106" s="43"/>
      <c r="X106" s="43"/>
      <c r="Y106" s="43"/>
      <c r="Z106" s="43"/>
      <c r="AA106" s="43"/>
      <c r="AB106" s="43"/>
      <c r="AC106" s="43"/>
      <c r="AD106" s="43"/>
      <c r="AE106" s="43"/>
      <c r="AF106" s="43"/>
    </row>
    <row r="107" spans="1:32" ht="30.25" customHeight="1">
      <c r="A107" s="235"/>
      <c r="B107" s="224"/>
      <c r="C107" s="54">
        <v>104</v>
      </c>
      <c r="D107" s="61" t="s">
        <v>123</v>
      </c>
      <c r="E107" s="46" t="s">
        <v>212</v>
      </c>
      <c r="F107" s="143" t="s">
        <v>483</v>
      </c>
      <c r="G107" s="146" t="s">
        <v>486</v>
      </c>
      <c r="H107" s="144" t="s">
        <v>487</v>
      </c>
      <c r="I107" s="46" t="s">
        <v>17</v>
      </c>
      <c r="J107" s="108" t="str">
        <f>'[1]Anexo da ARP'!N78</f>
        <v>339030.22</v>
      </c>
      <c r="K107" s="72">
        <v>143.47999999999999</v>
      </c>
      <c r="L107" s="18"/>
      <c r="M107" s="40">
        <f t="shared" si="2"/>
        <v>0</v>
      </c>
      <c r="N107" s="25" t="str">
        <f t="shared" si="3"/>
        <v>OK</v>
      </c>
      <c r="O107" s="43"/>
      <c r="P107" s="43"/>
      <c r="Q107" s="43"/>
      <c r="R107" s="43"/>
      <c r="S107" s="43"/>
      <c r="T107" s="43"/>
      <c r="U107" s="43"/>
      <c r="V107" s="43"/>
      <c r="W107" s="43"/>
      <c r="X107" s="43"/>
      <c r="Y107" s="43"/>
      <c r="Z107" s="43"/>
      <c r="AA107" s="43"/>
      <c r="AB107" s="43"/>
      <c r="AC107" s="43"/>
      <c r="AD107" s="43"/>
      <c r="AE107" s="43"/>
      <c r="AF107" s="43"/>
    </row>
    <row r="108" spans="1:32" ht="30.25" customHeight="1">
      <c r="A108" s="243">
        <v>36</v>
      </c>
      <c r="B108" s="225" t="s">
        <v>38</v>
      </c>
      <c r="C108" s="53">
        <v>105</v>
      </c>
      <c r="D108" s="35" t="s">
        <v>124</v>
      </c>
      <c r="E108" s="47" t="s">
        <v>213</v>
      </c>
      <c r="F108" s="155" t="s">
        <v>488</v>
      </c>
      <c r="G108" s="150" t="s">
        <v>484</v>
      </c>
      <c r="H108" s="151" t="s">
        <v>489</v>
      </c>
      <c r="I108" s="47" t="s">
        <v>236</v>
      </c>
      <c r="J108" s="47" t="str">
        <f>'[1]Anexo da ARP'!N79</f>
        <v>339030.22</v>
      </c>
      <c r="K108" s="74">
        <v>34.39</v>
      </c>
      <c r="L108" s="18"/>
      <c r="M108" s="40">
        <f t="shared" si="2"/>
        <v>0</v>
      </c>
      <c r="N108" s="25" t="str">
        <f t="shared" si="3"/>
        <v>OK</v>
      </c>
      <c r="O108" s="43"/>
      <c r="P108" s="43"/>
      <c r="Q108" s="43"/>
      <c r="R108" s="43"/>
      <c r="S108" s="43"/>
      <c r="T108" s="43"/>
      <c r="U108" s="43"/>
      <c r="V108" s="43"/>
      <c r="W108" s="43"/>
      <c r="X108" s="43"/>
      <c r="Y108" s="43"/>
      <c r="Z108" s="43"/>
      <c r="AA108" s="43"/>
      <c r="AB108" s="43"/>
      <c r="AC108" s="43"/>
      <c r="AD108" s="43"/>
      <c r="AE108" s="43"/>
      <c r="AF108" s="43"/>
    </row>
    <row r="109" spans="1:32" ht="30.25" customHeight="1">
      <c r="A109" s="243"/>
      <c r="B109" s="227"/>
      <c r="C109" s="53">
        <v>106</v>
      </c>
      <c r="D109" s="35" t="s">
        <v>124</v>
      </c>
      <c r="E109" s="47" t="s">
        <v>213</v>
      </c>
      <c r="F109" s="155" t="s">
        <v>488</v>
      </c>
      <c r="G109" s="150" t="s">
        <v>486</v>
      </c>
      <c r="H109" s="151" t="s">
        <v>490</v>
      </c>
      <c r="I109" s="47"/>
      <c r="J109" s="47" t="str">
        <f>'[1]Anexo da ARP'!N80</f>
        <v>339030.22</v>
      </c>
      <c r="K109" s="74">
        <v>47.69</v>
      </c>
      <c r="L109" s="18"/>
      <c r="M109" s="40">
        <f t="shared" si="2"/>
        <v>0</v>
      </c>
      <c r="N109" s="25" t="str">
        <f t="shared" si="3"/>
        <v>OK</v>
      </c>
      <c r="O109" s="43"/>
      <c r="P109" s="43"/>
      <c r="Q109" s="43"/>
      <c r="R109" s="43"/>
      <c r="S109" s="43"/>
      <c r="T109" s="43"/>
      <c r="U109" s="43"/>
      <c r="V109" s="43"/>
      <c r="W109" s="43"/>
      <c r="X109" s="43"/>
      <c r="Y109" s="43"/>
      <c r="Z109" s="43"/>
      <c r="AA109" s="43"/>
      <c r="AB109" s="43"/>
      <c r="AC109" s="43"/>
      <c r="AD109" s="43"/>
      <c r="AE109" s="43"/>
      <c r="AF109" s="43"/>
    </row>
    <row r="110" spans="1:32" ht="30.25" customHeight="1">
      <c r="A110" s="235">
        <v>37</v>
      </c>
      <c r="B110" s="223" t="s">
        <v>33</v>
      </c>
      <c r="C110" s="54">
        <v>107</v>
      </c>
      <c r="D110" s="61" t="s">
        <v>125</v>
      </c>
      <c r="E110" s="46" t="s">
        <v>214</v>
      </c>
      <c r="F110" s="143" t="s">
        <v>491</v>
      </c>
      <c r="G110" s="146"/>
      <c r="H110" s="144" t="s">
        <v>492</v>
      </c>
      <c r="I110" s="46" t="s">
        <v>243</v>
      </c>
      <c r="J110" s="108" t="str">
        <f>'[1]Anexo da ARP'!N81</f>
        <v>339030.28</v>
      </c>
      <c r="K110" s="72">
        <v>110.5</v>
      </c>
      <c r="L110" s="18"/>
      <c r="M110" s="40">
        <f t="shared" si="2"/>
        <v>0</v>
      </c>
      <c r="N110" s="25" t="str">
        <f t="shared" si="3"/>
        <v>OK</v>
      </c>
      <c r="O110" s="43"/>
      <c r="P110" s="43"/>
      <c r="Q110" s="43"/>
      <c r="R110" s="43"/>
      <c r="S110" s="43"/>
      <c r="T110" s="43"/>
      <c r="U110" s="43"/>
      <c r="V110" s="43"/>
      <c r="W110" s="43"/>
      <c r="X110" s="43"/>
      <c r="Y110" s="43"/>
      <c r="Z110" s="43"/>
      <c r="AA110" s="43"/>
      <c r="AB110" s="43"/>
      <c r="AC110" s="43"/>
      <c r="AD110" s="43"/>
      <c r="AE110" s="43"/>
      <c r="AF110" s="43"/>
    </row>
    <row r="111" spans="1:32" ht="30.25" customHeight="1">
      <c r="A111" s="235"/>
      <c r="B111" s="224"/>
      <c r="C111" s="54">
        <v>108</v>
      </c>
      <c r="D111" s="61" t="s">
        <v>126</v>
      </c>
      <c r="E111" s="46" t="s">
        <v>215</v>
      </c>
      <c r="F111" s="143" t="s">
        <v>493</v>
      </c>
      <c r="G111" s="146"/>
      <c r="H111" s="144" t="s">
        <v>492</v>
      </c>
      <c r="I111" s="46" t="s">
        <v>243</v>
      </c>
      <c r="J111" s="108" t="str">
        <f>'[1]Anexo da ARP'!N82</f>
        <v>339030.44</v>
      </c>
      <c r="K111" s="72">
        <v>100.15</v>
      </c>
      <c r="L111" s="18"/>
      <c r="M111" s="40">
        <f t="shared" si="2"/>
        <v>0</v>
      </c>
      <c r="N111" s="25" t="str">
        <f t="shared" si="3"/>
        <v>OK</v>
      </c>
      <c r="O111" s="43"/>
      <c r="P111" s="43"/>
      <c r="Q111" s="43"/>
      <c r="R111" s="43"/>
      <c r="S111" s="43"/>
      <c r="T111" s="43"/>
      <c r="U111" s="43"/>
      <c r="V111" s="43"/>
      <c r="W111" s="43"/>
      <c r="X111" s="43"/>
      <c r="Y111" s="43"/>
      <c r="Z111" s="43"/>
      <c r="AA111" s="43"/>
      <c r="AB111" s="43"/>
      <c r="AC111" s="43"/>
      <c r="AD111" s="43"/>
      <c r="AE111" s="43"/>
      <c r="AF111" s="43"/>
    </row>
    <row r="112" spans="1:32" ht="30.25" customHeight="1">
      <c r="A112" s="243">
        <v>38</v>
      </c>
      <c r="B112" s="225" t="s">
        <v>39</v>
      </c>
      <c r="C112" s="53">
        <v>109</v>
      </c>
      <c r="D112" s="35" t="s">
        <v>127</v>
      </c>
      <c r="E112" s="47" t="s">
        <v>216</v>
      </c>
      <c r="F112" s="155" t="s">
        <v>494</v>
      </c>
      <c r="G112" s="150"/>
      <c r="H112" s="151" t="s">
        <v>495</v>
      </c>
      <c r="I112" s="47" t="s">
        <v>17</v>
      </c>
      <c r="J112" s="47" t="str">
        <f>'[1]Anexo da ARP'!N83</f>
        <v>339030.44</v>
      </c>
      <c r="K112" s="74">
        <v>44</v>
      </c>
      <c r="L112" s="18"/>
      <c r="M112" s="40">
        <f t="shared" si="2"/>
        <v>0</v>
      </c>
      <c r="N112" s="25" t="str">
        <f t="shared" si="3"/>
        <v>OK</v>
      </c>
      <c r="O112" s="43"/>
      <c r="P112" s="43"/>
      <c r="Q112" s="43"/>
      <c r="R112" s="43"/>
      <c r="S112" s="43"/>
      <c r="T112" s="43"/>
      <c r="U112" s="43"/>
      <c r="V112" s="43"/>
      <c r="W112" s="43"/>
      <c r="X112" s="43"/>
      <c r="Y112" s="43"/>
      <c r="Z112" s="43"/>
      <c r="AA112" s="43"/>
      <c r="AB112" s="43"/>
      <c r="AC112" s="43"/>
      <c r="AD112" s="43"/>
      <c r="AE112" s="43"/>
      <c r="AF112" s="43"/>
    </row>
    <row r="113" spans="1:32" ht="30.25" customHeight="1">
      <c r="A113" s="243"/>
      <c r="B113" s="226"/>
      <c r="C113" s="53">
        <v>110</v>
      </c>
      <c r="D113" s="35" t="s">
        <v>128</v>
      </c>
      <c r="E113" s="47" t="s">
        <v>217</v>
      </c>
      <c r="F113" s="155" t="s">
        <v>496</v>
      </c>
      <c r="G113" s="150"/>
      <c r="H113" s="151" t="s">
        <v>497</v>
      </c>
      <c r="I113" s="47" t="s">
        <v>17</v>
      </c>
      <c r="J113" s="47" t="str">
        <f>'[1]Anexo da ARP'!N84</f>
        <v>339030.44</v>
      </c>
      <c r="K113" s="74">
        <v>12.9</v>
      </c>
      <c r="L113" s="18"/>
      <c r="M113" s="40">
        <f t="shared" si="2"/>
        <v>0</v>
      </c>
      <c r="N113" s="25" t="str">
        <f t="shared" si="3"/>
        <v>OK</v>
      </c>
      <c r="O113" s="43"/>
      <c r="P113" s="43"/>
      <c r="Q113" s="43"/>
      <c r="R113" s="43"/>
      <c r="S113" s="43"/>
      <c r="T113" s="43"/>
      <c r="U113" s="43"/>
      <c r="V113" s="43"/>
      <c r="W113" s="43"/>
      <c r="X113" s="43"/>
      <c r="Y113" s="43"/>
      <c r="Z113" s="43"/>
      <c r="AA113" s="43"/>
      <c r="AB113" s="43"/>
      <c r="AC113" s="43"/>
      <c r="AD113" s="43"/>
      <c r="AE113" s="43"/>
      <c r="AF113" s="43"/>
    </row>
    <row r="114" spans="1:32" ht="30.25" customHeight="1">
      <c r="A114" s="243"/>
      <c r="B114" s="226"/>
      <c r="C114" s="53">
        <v>111</v>
      </c>
      <c r="D114" s="35" t="s">
        <v>129</v>
      </c>
      <c r="E114" s="47" t="s">
        <v>217</v>
      </c>
      <c r="F114" s="155" t="s">
        <v>498</v>
      </c>
      <c r="G114" s="150"/>
      <c r="H114" s="151" t="s">
        <v>499</v>
      </c>
      <c r="I114" s="47" t="s">
        <v>17</v>
      </c>
      <c r="J114" s="47" t="str">
        <f>'[1]Anexo da ARP'!N85</f>
        <v>339030.44</v>
      </c>
      <c r="K114" s="74">
        <v>35</v>
      </c>
      <c r="L114" s="18"/>
      <c r="M114" s="40">
        <f t="shared" si="2"/>
        <v>0</v>
      </c>
      <c r="N114" s="25" t="str">
        <f t="shared" si="3"/>
        <v>OK</v>
      </c>
      <c r="O114" s="43"/>
      <c r="P114" s="43"/>
      <c r="Q114" s="43"/>
      <c r="R114" s="43"/>
      <c r="S114" s="43"/>
      <c r="T114" s="43"/>
      <c r="U114" s="43"/>
      <c r="V114" s="43"/>
      <c r="W114" s="43"/>
      <c r="X114" s="43"/>
      <c r="Y114" s="43"/>
      <c r="Z114" s="43"/>
      <c r="AA114" s="43"/>
      <c r="AB114" s="43"/>
      <c r="AC114" s="43"/>
      <c r="AD114" s="43"/>
      <c r="AE114" s="43"/>
      <c r="AF114" s="43"/>
    </row>
    <row r="115" spans="1:32" ht="30.25" customHeight="1">
      <c r="A115" s="243"/>
      <c r="B115" s="226"/>
      <c r="C115" s="53">
        <v>112</v>
      </c>
      <c r="D115" s="35" t="s">
        <v>130</v>
      </c>
      <c r="E115" s="47" t="s">
        <v>217</v>
      </c>
      <c r="F115" s="155" t="s">
        <v>500</v>
      </c>
      <c r="G115" s="150"/>
      <c r="H115" s="151" t="s">
        <v>497</v>
      </c>
      <c r="I115" s="47" t="s">
        <v>17</v>
      </c>
      <c r="J115" s="47" t="str">
        <f>'[1]Anexo da ARP'!N86</f>
        <v>339030.44</v>
      </c>
      <c r="K115" s="74">
        <v>14.9</v>
      </c>
      <c r="L115" s="18"/>
      <c r="M115" s="40">
        <f t="shared" si="2"/>
        <v>0</v>
      </c>
      <c r="N115" s="25" t="str">
        <f t="shared" si="3"/>
        <v>OK</v>
      </c>
      <c r="O115" s="43"/>
      <c r="P115" s="43"/>
      <c r="Q115" s="43"/>
      <c r="R115" s="43"/>
      <c r="S115" s="43"/>
      <c r="T115" s="43"/>
      <c r="U115" s="43"/>
      <c r="V115" s="43"/>
      <c r="W115" s="43"/>
      <c r="X115" s="43"/>
      <c r="Y115" s="43"/>
      <c r="Z115" s="43"/>
      <c r="AA115" s="43"/>
      <c r="AB115" s="43"/>
      <c r="AC115" s="43"/>
      <c r="AD115" s="43"/>
      <c r="AE115" s="43"/>
      <c r="AF115" s="43"/>
    </row>
    <row r="116" spans="1:32" ht="30.25" customHeight="1">
      <c r="A116" s="243"/>
      <c r="B116" s="227"/>
      <c r="C116" s="53">
        <v>113</v>
      </c>
      <c r="D116" s="35" t="s">
        <v>131</v>
      </c>
      <c r="E116" s="47" t="s">
        <v>217</v>
      </c>
      <c r="F116" s="155" t="s">
        <v>501</v>
      </c>
      <c r="G116" s="150"/>
      <c r="H116" s="151" t="s">
        <v>499</v>
      </c>
      <c r="I116" s="47" t="s">
        <v>17</v>
      </c>
      <c r="J116" s="47" t="str">
        <f>'[1]Anexo da ARP'!N87</f>
        <v>339030.44</v>
      </c>
      <c r="K116" s="74">
        <v>34.799999999999997</v>
      </c>
      <c r="L116" s="18"/>
      <c r="M116" s="40">
        <f t="shared" si="2"/>
        <v>0</v>
      </c>
      <c r="N116" s="25" t="str">
        <f t="shared" si="3"/>
        <v>OK</v>
      </c>
      <c r="O116" s="43"/>
      <c r="P116" s="43"/>
      <c r="Q116" s="43"/>
      <c r="R116" s="43"/>
      <c r="S116" s="43"/>
      <c r="T116" s="43"/>
      <c r="U116" s="43"/>
      <c r="V116" s="43"/>
      <c r="W116" s="43"/>
      <c r="X116" s="43"/>
      <c r="Y116" s="43"/>
      <c r="Z116" s="43"/>
      <c r="AA116" s="43"/>
      <c r="AB116" s="43"/>
      <c r="AC116" s="43"/>
      <c r="AD116" s="43"/>
      <c r="AE116" s="43"/>
      <c r="AF116" s="43"/>
    </row>
    <row r="117" spans="1:32" ht="30.25" customHeight="1">
      <c r="A117" s="235">
        <v>39</v>
      </c>
      <c r="B117" s="223" t="s">
        <v>30</v>
      </c>
      <c r="C117" s="54">
        <v>114</v>
      </c>
      <c r="D117" s="61" t="s">
        <v>132</v>
      </c>
      <c r="E117" s="46" t="s">
        <v>218</v>
      </c>
      <c r="F117" s="143" t="s">
        <v>502</v>
      </c>
      <c r="G117" s="144" t="s">
        <v>503</v>
      </c>
      <c r="H117" s="144" t="s">
        <v>504</v>
      </c>
      <c r="I117" s="46" t="s">
        <v>17</v>
      </c>
      <c r="J117" s="108" t="str">
        <f>'[1]Anexo da ARP'!N88</f>
        <v>339030.44</v>
      </c>
      <c r="K117" s="72">
        <v>119.09</v>
      </c>
      <c r="L117" s="18"/>
      <c r="M117" s="40">
        <f t="shared" si="2"/>
        <v>0</v>
      </c>
      <c r="N117" s="25" t="str">
        <f t="shared" si="3"/>
        <v>OK</v>
      </c>
      <c r="O117" s="43"/>
      <c r="P117" s="43"/>
      <c r="Q117" s="43"/>
      <c r="R117" s="43"/>
      <c r="S117" s="43"/>
      <c r="T117" s="43"/>
      <c r="U117" s="43"/>
      <c r="V117" s="43"/>
      <c r="W117" s="43"/>
      <c r="X117" s="43"/>
      <c r="Y117" s="43"/>
      <c r="Z117" s="43"/>
      <c r="AA117" s="43"/>
      <c r="AB117" s="43"/>
      <c r="AC117" s="43"/>
      <c r="AD117" s="43"/>
      <c r="AE117" s="43"/>
      <c r="AF117" s="43"/>
    </row>
    <row r="118" spans="1:32" ht="30.25" customHeight="1">
      <c r="A118" s="235"/>
      <c r="B118" s="228"/>
      <c r="C118" s="54">
        <v>115</v>
      </c>
      <c r="D118" s="61" t="s">
        <v>132</v>
      </c>
      <c r="E118" s="46" t="s">
        <v>219</v>
      </c>
      <c r="F118" s="143" t="s">
        <v>502</v>
      </c>
      <c r="G118" s="144" t="s">
        <v>505</v>
      </c>
      <c r="H118" s="144" t="s">
        <v>504</v>
      </c>
      <c r="I118" s="46" t="s">
        <v>17</v>
      </c>
      <c r="J118" s="108" t="str">
        <f>'[1]Anexo da ARP'!N89</f>
        <v>339030.28</v>
      </c>
      <c r="K118" s="72">
        <v>119.09</v>
      </c>
      <c r="L118" s="18"/>
      <c r="M118" s="40">
        <f t="shared" si="2"/>
        <v>0</v>
      </c>
      <c r="N118" s="25" t="str">
        <f t="shared" si="3"/>
        <v>OK</v>
      </c>
      <c r="O118" s="43"/>
      <c r="P118" s="43"/>
      <c r="Q118" s="43"/>
      <c r="R118" s="43"/>
      <c r="S118" s="43"/>
      <c r="T118" s="43"/>
      <c r="U118" s="43"/>
      <c r="V118" s="43"/>
      <c r="W118" s="43"/>
      <c r="X118" s="43"/>
      <c r="Y118" s="43"/>
      <c r="Z118" s="43"/>
      <c r="AA118" s="43"/>
      <c r="AB118" s="43"/>
      <c r="AC118" s="43"/>
      <c r="AD118" s="43"/>
      <c r="AE118" s="43"/>
      <c r="AF118" s="43"/>
    </row>
    <row r="119" spans="1:32" ht="30.25" customHeight="1">
      <c r="A119" s="235"/>
      <c r="B119" s="228"/>
      <c r="C119" s="54">
        <v>116</v>
      </c>
      <c r="D119" s="61" t="s">
        <v>133</v>
      </c>
      <c r="E119" s="46" t="s">
        <v>220</v>
      </c>
      <c r="F119" s="148" t="s">
        <v>506</v>
      </c>
      <c r="G119" s="144" t="s">
        <v>503</v>
      </c>
      <c r="H119" s="144" t="s">
        <v>507</v>
      </c>
      <c r="I119" s="46" t="s">
        <v>17</v>
      </c>
      <c r="J119" s="108" t="str">
        <f>'[1]Anexo da ARP'!N90</f>
        <v>339030.44</v>
      </c>
      <c r="K119" s="72">
        <v>25.52</v>
      </c>
      <c r="L119" s="18"/>
      <c r="M119" s="40">
        <f t="shared" si="2"/>
        <v>0</v>
      </c>
      <c r="N119" s="25" t="str">
        <f t="shared" si="3"/>
        <v>OK</v>
      </c>
      <c r="O119" s="43"/>
      <c r="P119" s="43"/>
      <c r="Q119" s="43"/>
      <c r="R119" s="43"/>
      <c r="S119" s="43"/>
      <c r="T119" s="43"/>
      <c r="U119" s="43"/>
      <c r="V119" s="43"/>
      <c r="W119" s="43"/>
      <c r="X119" s="43"/>
      <c r="Y119" s="43"/>
      <c r="Z119" s="43"/>
      <c r="AA119" s="43"/>
      <c r="AB119" s="43"/>
      <c r="AC119" s="43"/>
      <c r="AD119" s="43"/>
      <c r="AE119" s="43"/>
      <c r="AF119" s="43"/>
    </row>
    <row r="120" spans="1:32" ht="30.25" customHeight="1">
      <c r="A120" s="235"/>
      <c r="B120" s="224"/>
      <c r="C120" s="54">
        <v>117</v>
      </c>
      <c r="D120" s="61" t="s">
        <v>133</v>
      </c>
      <c r="E120" s="46" t="s">
        <v>221</v>
      </c>
      <c r="F120" s="148" t="s">
        <v>506</v>
      </c>
      <c r="G120" s="144" t="s">
        <v>508</v>
      </c>
      <c r="H120" s="144" t="s">
        <v>507</v>
      </c>
      <c r="I120" s="46" t="s">
        <v>17</v>
      </c>
      <c r="J120" s="108" t="str">
        <f>'[1]Anexo da ARP'!N91</f>
        <v>339030.44</v>
      </c>
      <c r="K120" s="72">
        <v>27.23</v>
      </c>
      <c r="L120" s="18"/>
      <c r="M120" s="40">
        <f t="shared" si="2"/>
        <v>0</v>
      </c>
      <c r="N120" s="25" t="str">
        <f t="shared" si="3"/>
        <v>OK</v>
      </c>
      <c r="O120" s="43"/>
      <c r="P120" s="43"/>
      <c r="Q120" s="43"/>
      <c r="R120" s="43"/>
      <c r="S120" s="43"/>
      <c r="T120" s="43"/>
      <c r="U120" s="43"/>
      <c r="V120" s="43"/>
      <c r="W120" s="43"/>
      <c r="X120" s="43"/>
      <c r="Y120" s="43"/>
      <c r="Z120" s="43"/>
      <c r="AA120" s="43"/>
      <c r="AB120" s="43"/>
      <c r="AC120" s="43"/>
      <c r="AD120" s="43"/>
      <c r="AE120" s="43"/>
      <c r="AF120" s="43"/>
    </row>
    <row r="121" spans="1:32" ht="30.25" customHeight="1">
      <c r="A121" s="243">
        <v>40</v>
      </c>
      <c r="B121" s="225" t="s">
        <v>39</v>
      </c>
      <c r="C121" s="53">
        <v>118</v>
      </c>
      <c r="D121" s="35" t="s">
        <v>134</v>
      </c>
      <c r="E121" s="47" t="s">
        <v>222</v>
      </c>
      <c r="F121" s="155" t="s">
        <v>509</v>
      </c>
      <c r="G121" s="150"/>
      <c r="H121" s="151" t="s">
        <v>427</v>
      </c>
      <c r="I121" s="47" t="s">
        <v>17</v>
      </c>
      <c r="J121" s="35" t="str">
        <f>'[1]Anexo da ARP'!N92</f>
        <v>449052.24</v>
      </c>
      <c r="K121" s="74">
        <v>1585</v>
      </c>
      <c r="L121" s="18"/>
      <c r="M121" s="40">
        <f t="shared" si="2"/>
        <v>0</v>
      </c>
      <c r="N121" s="25" t="str">
        <f t="shared" si="3"/>
        <v>OK</v>
      </c>
      <c r="O121" s="43"/>
      <c r="P121" s="43"/>
      <c r="Q121" s="43"/>
      <c r="R121" s="43"/>
      <c r="S121" s="43"/>
      <c r="T121" s="43"/>
      <c r="U121" s="43"/>
      <c r="V121" s="43"/>
      <c r="W121" s="43"/>
      <c r="X121" s="43"/>
      <c r="Y121" s="43"/>
      <c r="Z121" s="43"/>
      <c r="AA121" s="43"/>
      <c r="AB121" s="43"/>
      <c r="AC121" s="43"/>
      <c r="AD121" s="43"/>
      <c r="AE121" s="43"/>
      <c r="AF121" s="43"/>
    </row>
    <row r="122" spans="1:32" ht="30.25" customHeight="1">
      <c r="A122" s="243"/>
      <c r="B122" s="226"/>
      <c r="C122" s="53">
        <v>119</v>
      </c>
      <c r="D122" s="35" t="s">
        <v>135</v>
      </c>
      <c r="E122" s="47" t="s">
        <v>222</v>
      </c>
      <c r="F122" s="155" t="s">
        <v>510</v>
      </c>
      <c r="G122" s="150"/>
      <c r="H122" s="151" t="s">
        <v>427</v>
      </c>
      <c r="I122" s="47" t="s">
        <v>17</v>
      </c>
      <c r="J122" s="35" t="str">
        <f>'[1]Anexo da ARP'!N93</f>
        <v>449052.24</v>
      </c>
      <c r="K122" s="74">
        <v>1040</v>
      </c>
      <c r="L122" s="18"/>
      <c r="M122" s="40">
        <f t="shared" si="2"/>
        <v>0</v>
      </c>
      <c r="N122" s="25" t="str">
        <f t="shared" si="3"/>
        <v>OK</v>
      </c>
      <c r="O122" s="43"/>
      <c r="P122" s="43"/>
      <c r="Q122" s="43"/>
      <c r="R122" s="43"/>
      <c r="S122" s="43"/>
      <c r="T122" s="43"/>
      <c r="U122" s="43"/>
      <c r="V122" s="43"/>
      <c r="W122" s="43"/>
      <c r="X122" s="43"/>
      <c r="Y122" s="43"/>
      <c r="Z122" s="43"/>
      <c r="AA122" s="43"/>
      <c r="AB122" s="43"/>
      <c r="AC122" s="43"/>
      <c r="AD122" s="43"/>
      <c r="AE122" s="43"/>
      <c r="AF122" s="43"/>
    </row>
    <row r="123" spans="1:32" ht="30.25" customHeight="1">
      <c r="A123" s="243"/>
      <c r="B123" s="227"/>
      <c r="C123" s="53">
        <v>120</v>
      </c>
      <c r="D123" s="35" t="s">
        <v>136</v>
      </c>
      <c r="E123" s="47" t="s">
        <v>223</v>
      </c>
      <c r="F123" s="155" t="s">
        <v>511</v>
      </c>
      <c r="G123" s="150"/>
      <c r="H123" s="156" t="s">
        <v>512</v>
      </c>
      <c r="I123" s="47" t="s">
        <v>17</v>
      </c>
      <c r="J123" s="47" t="str">
        <f>'[1]Anexo da ARP'!N94</f>
        <v>339030.28</v>
      </c>
      <c r="K123" s="74">
        <v>111</v>
      </c>
      <c r="L123" s="18"/>
      <c r="M123" s="40">
        <f t="shared" si="2"/>
        <v>0</v>
      </c>
      <c r="N123" s="25" t="str">
        <f t="shared" si="3"/>
        <v>OK</v>
      </c>
      <c r="O123" s="43"/>
      <c r="P123" s="43"/>
      <c r="Q123" s="43"/>
      <c r="R123" s="43"/>
      <c r="S123" s="43"/>
      <c r="T123" s="43"/>
      <c r="U123" s="43"/>
      <c r="V123" s="43"/>
      <c r="W123" s="43"/>
      <c r="X123" s="43"/>
      <c r="Y123" s="43"/>
      <c r="Z123" s="43"/>
      <c r="AA123" s="43"/>
      <c r="AB123" s="43"/>
      <c r="AC123" s="43"/>
      <c r="AD123" s="43"/>
      <c r="AE123" s="43"/>
      <c r="AF123" s="43"/>
    </row>
    <row r="124" spans="1:32" ht="30.25" customHeight="1">
      <c r="A124" s="52">
        <v>41</v>
      </c>
      <c r="B124" s="60" t="s">
        <v>40</v>
      </c>
      <c r="C124" s="54">
        <v>121</v>
      </c>
      <c r="D124" s="66" t="s">
        <v>137</v>
      </c>
      <c r="E124" s="45" t="s">
        <v>224</v>
      </c>
      <c r="F124" s="148" t="s">
        <v>513</v>
      </c>
      <c r="G124" s="146"/>
      <c r="H124" s="144" t="s">
        <v>514</v>
      </c>
      <c r="I124" s="46" t="s">
        <v>17</v>
      </c>
      <c r="J124" s="108" t="str">
        <f>'[1]Anexo da ARP'!N95</f>
        <v>339030.99</v>
      </c>
      <c r="K124" s="75">
        <v>192.51</v>
      </c>
      <c r="L124" s="18"/>
      <c r="M124" s="40">
        <f t="shared" si="2"/>
        <v>0</v>
      </c>
      <c r="N124" s="25" t="str">
        <f t="shared" si="3"/>
        <v>OK</v>
      </c>
      <c r="O124" s="43"/>
      <c r="P124" s="43"/>
      <c r="Q124" s="43"/>
      <c r="R124" s="43"/>
      <c r="S124" s="43"/>
      <c r="T124" s="43"/>
      <c r="U124" s="43"/>
      <c r="V124" s="43"/>
      <c r="W124" s="43"/>
      <c r="X124" s="43"/>
      <c r="Y124" s="43"/>
      <c r="Z124" s="43"/>
      <c r="AA124" s="43"/>
      <c r="AB124" s="43"/>
      <c r="AC124" s="43"/>
      <c r="AD124" s="43"/>
      <c r="AE124" s="43"/>
      <c r="AF124" s="43"/>
    </row>
    <row r="125" spans="1:32" ht="30.25" customHeight="1">
      <c r="A125" s="53">
        <v>42</v>
      </c>
      <c r="B125" s="58" t="s">
        <v>41</v>
      </c>
      <c r="C125" s="53">
        <v>122</v>
      </c>
      <c r="D125" s="67" t="s">
        <v>138</v>
      </c>
      <c r="E125" s="44" t="s">
        <v>225</v>
      </c>
      <c r="F125" s="149" t="s">
        <v>515</v>
      </c>
      <c r="G125" s="150"/>
      <c r="H125" s="151" t="s">
        <v>516</v>
      </c>
      <c r="I125" s="47" t="s">
        <v>17</v>
      </c>
      <c r="J125" s="170" t="s">
        <v>531</v>
      </c>
      <c r="K125" s="76">
        <v>25.01</v>
      </c>
      <c r="L125" s="18"/>
      <c r="M125" s="40">
        <f t="shared" si="2"/>
        <v>0</v>
      </c>
      <c r="N125" s="25" t="str">
        <f t="shared" si="3"/>
        <v>OK</v>
      </c>
      <c r="O125" s="43"/>
      <c r="P125" s="43"/>
      <c r="Q125" s="43"/>
      <c r="R125" s="43"/>
      <c r="S125" s="43"/>
      <c r="T125" s="43"/>
      <c r="U125" s="43"/>
      <c r="V125" s="43"/>
      <c r="W125" s="43"/>
      <c r="X125" s="43"/>
      <c r="Y125" s="43"/>
      <c r="Z125" s="43"/>
      <c r="AA125" s="43"/>
      <c r="AB125" s="43"/>
      <c r="AC125" s="43"/>
      <c r="AD125" s="43"/>
      <c r="AE125" s="43"/>
      <c r="AF125" s="43"/>
    </row>
    <row r="126" spans="1:32" ht="30.25" hidden="1" customHeight="1">
      <c r="A126" s="51">
        <v>43</v>
      </c>
      <c r="B126" s="55" t="s">
        <v>37</v>
      </c>
      <c r="C126" s="51">
        <v>123</v>
      </c>
      <c r="D126" s="62" t="s">
        <v>139</v>
      </c>
      <c r="E126" s="62"/>
      <c r="F126" s="143" t="s">
        <v>517</v>
      </c>
      <c r="G126" s="144"/>
      <c r="H126" s="144"/>
      <c r="I126" s="18" t="s">
        <v>246</v>
      </c>
      <c r="J126" s="107"/>
      <c r="K126" s="73"/>
      <c r="L126" s="18"/>
      <c r="M126" s="40">
        <f t="shared" si="2"/>
        <v>0</v>
      </c>
      <c r="N126" s="25" t="str">
        <f t="shared" si="3"/>
        <v>OK</v>
      </c>
      <c r="O126" s="43"/>
      <c r="P126" s="43"/>
      <c r="Q126" s="43"/>
      <c r="R126" s="43"/>
      <c r="S126" s="43"/>
      <c r="T126" s="43"/>
      <c r="U126" s="43"/>
      <c r="V126" s="43"/>
      <c r="W126" s="43"/>
      <c r="X126" s="43"/>
      <c r="Y126" s="43"/>
      <c r="Z126" s="43"/>
      <c r="AA126" s="43"/>
      <c r="AB126" s="43"/>
      <c r="AC126" s="43"/>
      <c r="AD126" s="43"/>
      <c r="AE126" s="43"/>
      <c r="AF126" s="43"/>
    </row>
    <row r="127" spans="1:32" ht="30.25" hidden="1" customHeight="1">
      <c r="A127" s="51">
        <v>44</v>
      </c>
      <c r="B127" s="55" t="s">
        <v>37</v>
      </c>
      <c r="C127" s="51">
        <v>124</v>
      </c>
      <c r="D127" s="62" t="s">
        <v>140</v>
      </c>
      <c r="E127" s="62"/>
      <c r="F127" s="143" t="s">
        <v>518</v>
      </c>
      <c r="G127" s="146"/>
      <c r="H127" s="144"/>
      <c r="I127" s="18"/>
      <c r="J127" s="107"/>
      <c r="K127" s="73"/>
      <c r="L127" s="18"/>
      <c r="M127" s="40">
        <f t="shared" si="2"/>
        <v>0</v>
      </c>
      <c r="N127" s="25" t="str">
        <f t="shared" si="3"/>
        <v>OK</v>
      </c>
      <c r="O127" s="43"/>
      <c r="P127" s="43"/>
      <c r="Q127" s="43"/>
      <c r="R127" s="43"/>
      <c r="S127" s="43"/>
      <c r="T127" s="43"/>
      <c r="U127" s="43"/>
      <c r="V127" s="43"/>
      <c r="W127" s="43"/>
      <c r="X127" s="43"/>
      <c r="Y127" s="43"/>
      <c r="Z127" s="43"/>
      <c r="AA127" s="43"/>
      <c r="AB127" s="43"/>
      <c r="AC127" s="43"/>
      <c r="AD127" s="43"/>
      <c r="AE127" s="43"/>
      <c r="AF127" s="43"/>
    </row>
    <row r="128" spans="1:32" ht="30.25" hidden="1" customHeight="1">
      <c r="A128" s="51">
        <v>45</v>
      </c>
      <c r="B128" s="55" t="s">
        <v>37</v>
      </c>
      <c r="C128" s="51">
        <v>125</v>
      </c>
      <c r="D128" s="62" t="s">
        <v>141</v>
      </c>
      <c r="E128" s="62"/>
      <c r="F128" s="143" t="s">
        <v>519</v>
      </c>
      <c r="G128" s="146"/>
      <c r="H128" s="144"/>
      <c r="I128" s="18"/>
      <c r="J128" s="107"/>
      <c r="K128" s="73"/>
      <c r="L128" s="18"/>
      <c r="M128" s="40">
        <f t="shared" si="2"/>
        <v>0</v>
      </c>
      <c r="N128" s="25" t="str">
        <f t="shared" si="3"/>
        <v>OK</v>
      </c>
      <c r="O128" s="43"/>
      <c r="P128" s="43"/>
      <c r="Q128" s="43"/>
      <c r="R128" s="43"/>
      <c r="S128" s="43"/>
      <c r="T128" s="43"/>
      <c r="U128" s="43"/>
      <c r="V128" s="43"/>
      <c r="W128" s="43"/>
      <c r="X128" s="43"/>
      <c r="Y128" s="43"/>
      <c r="Z128" s="43"/>
      <c r="AA128" s="43"/>
      <c r="AB128" s="43"/>
      <c r="AC128" s="43"/>
      <c r="AD128" s="43"/>
      <c r="AE128" s="43"/>
      <c r="AF128" s="43"/>
    </row>
    <row r="129" spans="1:33" ht="30.25" hidden="1" customHeight="1">
      <c r="A129" s="51">
        <v>46</v>
      </c>
      <c r="B129" s="55" t="s">
        <v>37</v>
      </c>
      <c r="C129" s="51">
        <v>126</v>
      </c>
      <c r="D129" s="62" t="s">
        <v>142</v>
      </c>
      <c r="E129" s="62"/>
      <c r="F129" s="143" t="s">
        <v>520</v>
      </c>
      <c r="G129" s="146"/>
      <c r="H129" s="144"/>
      <c r="I129" s="18"/>
      <c r="J129" s="107"/>
      <c r="K129" s="73"/>
      <c r="L129" s="18"/>
      <c r="M129" s="40">
        <f t="shared" si="2"/>
        <v>0</v>
      </c>
      <c r="N129" s="25" t="str">
        <f t="shared" si="3"/>
        <v>OK</v>
      </c>
      <c r="O129" s="43"/>
      <c r="P129" s="43"/>
      <c r="Q129" s="43"/>
      <c r="R129" s="43"/>
      <c r="S129" s="43"/>
      <c r="T129" s="43"/>
      <c r="U129" s="43"/>
      <c r="V129" s="43"/>
      <c r="W129" s="43"/>
      <c r="X129" s="43"/>
      <c r="Y129" s="43"/>
      <c r="Z129" s="43"/>
      <c r="AA129" s="43"/>
      <c r="AB129" s="43"/>
      <c r="AC129" s="43"/>
      <c r="AD129" s="43"/>
      <c r="AE129" s="43"/>
      <c r="AF129" s="43"/>
    </row>
    <row r="130" spans="1:33" ht="30.25" customHeight="1">
      <c r="A130" s="235">
        <v>47</v>
      </c>
      <c r="B130" s="223" t="s">
        <v>42</v>
      </c>
      <c r="C130" s="54">
        <v>127</v>
      </c>
      <c r="D130" s="61" t="s">
        <v>143</v>
      </c>
      <c r="E130" s="61" t="s">
        <v>226</v>
      </c>
      <c r="F130" s="143" t="s">
        <v>521</v>
      </c>
      <c r="G130" s="146"/>
      <c r="H130" s="144" t="s">
        <v>522</v>
      </c>
      <c r="I130" s="46"/>
      <c r="J130" s="168" t="s">
        <v>330</v>
      </c>
      <c r="K130" s="72">
        <v>3245.49</v>
      </c>
      <c r="L130" s="18"/>
      <c r="M130" s="40">
        <f t="shared" si="2"/>
        <v>0</v>
      </c>
      <c r="N130" s="25" t="str">
        <f t="shared" si="3"/>
        <v>OK</v>
      </c>
      <c r="O130" s="43"/>
      <c r="P130" s="43"/>
      <c r="Q130" s="43"/>
      <c r="R130" s="43"/>
      <c r="S130" s="43"/>
      <c r="T130" s="43"/>
      <c r="U130" s="43"/>
      <c r="V130" s="43"/>
      <c r="W130" s="43"/>
      <c r="X130" s="43"/>
      <c r="Y130" s="43"/>
      <c r="Z130" s="43"/>
      <c r="AA130" s="43"/>
      <c r="AB130" s="43"/>
      <c r="AC130" s="43"/>
      <c r="AD130" s="43"/>
      <c r="AE130" s="43"/>
      <c r="AF130" s="43"/>
    </row>
    <row r="131" spans="1:33" ht="30.25" customHeight="1">
      <c r="A131" s="235"/>
      <c r="B131" s="224"/>
      <c r="C131" s="54">
        <v>128</v>
      </c>
      <c r="D131" s="61" t="s">
        <v>144</v>
      </c>
      <c r="E131" s="61" t="s">
        <v>227</v>
      </c>
      <c r="F131" s="143" t="s">
        <v>523</v>
      </c>
      <c r="G131" s="146" t="s">
        <v>524</v>
      </c>
      <c r="H131" s="144" t="s">
        <v>525</v>
      </c>
      <c r="I131" s="46" t="s">
        <v>247</v>
      </c>
      <c r="J131" s="168" t="s">
        <v>330</v>
      </c>
      <c r="K131" s="72">
        <v>1054.19</v>
      </c>
      <c r="L131" s="18"/>
      <c r="M131" s="40">
        <f t="shared" si="2"/>
        <v>0</v>
      </c>
      <c r="N131" s="25" t="str">
        <f t="shared" si="3"/>
        <v>OK</v>
      </c>
      <c r="O131" s="43"/>
      <c r="P131" s="43"/>
      <c r="Q131" s="43"/>
      <c r="R131" s="43"/>
      <c r="S131" s="43"/>
      <c r="T131" s="43"/>
      <c r="U131" s="43"/>
      <c r="V131" s="43"/>
      <c r="W131" s="43"/>
      <c r="X131" s="43"/>
      <c r="Y131" s="43"/>
      <c r="Z131" s="43"/>
      <c r="AA131" s="43"/>
      <c r="AB131" s="43"/>
      <c r="AC131" s="43"/>
      <c r="AD131" s="43"/>
      <c r="AE131" s="43"/>
      <c r="AF131" s="43"/>
    </row>
    <row r="132" spans="1:33" ht="30.25" hidden="1" customHeight="1">
      <c r="A132" s="51">
        <v>48</v>
      </c>
      <c r="B132" s="55" t="s">
        <v>37</v>
      </c>
      <c r="C132" s="51">
        <v>129</v>
      </c>
      <c r="D132" s="62" t="s">
        <v>145</v>
      </c>
      <c r="E132" s="62"/>
      <c r="F132" s="62"/>
      <c r="G132" s="62"/>
      <c r="H132" s="62"/>
      <c r="I132" s="18" t="s">
        <v>21</v>
      </c>
      <c r="J132" s="18"/>
      <c r="K132" s="73"/>
      <c r="L132" s="18"/>
      <c r="M132" s="40">
        <f>L132-(SUM(O132:AF132))</f>
        <v>0</v>
      </c>
      <c r="N132" s="25" t="str">
        <f t="shared" si="3"/>
        <v>OK</v>
      </c>
      <c r="O132" s="43"/>
      <c r="P132" s="43"/>
      <c r="Q132" s="43"/>
      <c r="R132" s="43"/>
      <c r="S132" s="43"/>
      <c r="T132" s="43"/>
      <c r="U132" s="43"/>
      <c r="V132" s="43"/>
      <c r="W132" s="43"/>
      <c r="X132" s="43"/>
      <c r="Y132" s="43"/>
      <c r="Z132" s="43"/>
      <c r="AA132" s="43"/>
      <c r="AB132" s="43"/>
      <c r="AC132" s="43"/>
      <c r="AD132" s="43"/>
      <c r="AE132" s="43"/>
      <c r="AF132" s="43"/>
    </row>
    <row r="133" spans="1:33" ht="30.25" customHeight="1">
      <c r="O133" s="123">
        <f>SUMPRODUCT($K$4:$K$132,O4:O132)</f>
        <v>0</v>
      </c>
      <c r="P133" s="123">
        <f t="shared" ref="P133:AF133" si="4">SUMPRODUCT($K$4:$K$132,P4:P132)</f>
        <v>0</v>
      </c>
      <c r="Q133" s="123">
        <f t="shared" si="4"/>
        <v>0</v>
      </c>
      <c r="R133" s="123">
        <f t="shared" si="4"/>
        <v>0</v>
      </c>
      <c r="S133" s="123">
        <f t="shared" si="4"/>
        <v>0</v>
      </c>
      <c r="T133" s="123">
        <f t="shared" si="4"/>
        <v>0</v>
      </c>
      <c r="U133" s="123">
        <f t="shared" si="4"/>
        <v>0</v>
      </c>
      <c r="V133" s="123">
        <f t="shared" si="4"/>
        <v>0</v>
      </c>
      <c r="W133" s="123">
        <f t="shared" si="4"/>
        <v>0</v>
      </c>
      <c r="X133" s="123">
        <f t="shared" si="4"/>
        <v>0</v>
      </c>
      <c r="Y133" s="123">
        <f t="shared" si="4"/>
        <v>0</v>
      </c>
      <c r="Z133" s="123">
        <f t="shared" si="4"/>
        <v>0</v>
      </c>
      <c r="AA133" s="123">
        <f t="shared" si="4"/>
        <v>0</v>
      </c>
      <c r="AB133" s="123">
        <f t="shared" si="4"/>
        <v>0</v>
      </c>
      <c r="AC133" s="123">
        <f t="shared" si="4"/>
        <v>0</v>
      </c>
      <c r="AD133" s="123">
        <f t="shared" si="4"/>
        <v>0</v>
      </c>
      <c r="AE133" s="123">
        <f t="shared" si="4"/>
        <v>0</v>
      </c>
      <c r="AF133" s="123">
        <f t="shared" si="4"/>
        <v>0</v>
      </c>
      <c r="AG133" s="123"/>
    </row>
  </sheetData>
  <mergeCells count="82">
    <mergeCell ref="AA1:AA2"/>
    <mergeCell ref="W1:W2"/>
    <mergeCell ref="X1:X2"/>
    <mergeCell ref="Y1:Y2"/>
    <mergeCell ref="Z1:Z2"/>
    <mergeCell ref="AD1:AD2"/>
    <mergeCell ref="AE1:AE2"/>
    <mergeCell ref="AF1:AF2"/>
    <mergeCell ref="AB1:AB2"/>
    <mergeCell ref="AC1:AC2"/>
    <mergeCell ref="A25:A32"/>
    <mergeCell ref="B25:B32"/>
    <mergeCell ref="S1:S2"/>
    <mergeCell ref="U1:U2"/>
    <mergeCell ref="V1:V2"/>
    <mergeCell ref="A1:C1"/>
    <mergeCell ref="T1:T2"/>
    <mergeCell ref="R1:R2"/>
    <mergeCell ref="D1:K1"/>
    <mergeCell ref="L1:N1"/>
    <mergeCell ref="O1:O2"/>
    <mergeCell ref="P1:P2"/>
    <mergeCell ref="Q1:Q2"/>
    <mergeCell ref="A11:A17"/>
    <mergeCell ref="B11:B17"/>
    <mergeCell ref="A19:A21"/>
    <mergeCell ref="B19:B21"/>
    <mergeCell ref="A22:A24"/>
    <mergeCell ref="B22:B24"/>
    <mergeCell ref="A2:N2"/>
    <mergeCell ref="A4:A6"/>
    <mergeCell ref="B4:B6"/>
    <mergeCell ref="A9:A10"/>
    <mergeCell ref="B9:B10"/>
    <mergeCell ref="A34:A44"/>
    <mergeCell ref="B34:B44"/>
    <mergeCell ref="A45:A48"/>
    <mergeCell ref="B45:B48"/>
    <mergeCell ref="A49:A52"/>
    <mergeCell ref="B49:B52"/>
    <mergeCell ref="A53:A54"/>
    <mergeCell ref="B53:B54"/>
    <mergeCell ref="A55:A58"/>
    <mergeCell ref="B55:B58"/>
    <mergeCell ref="A59:A61"/>
    <mergeCell ref="B59:B61"/>
    <mergeCell ref="A62:A64"/>
    <mergeCell ref="B62:B64"/>
    <mergeCell ref="A66:A70"/>
    <mergeCell ref="B66:B70"/>
    <mergeCell ref="A71:A74"/>
    <mergeCell ref="B71:B74"/>
    <mergeCell ref="A76:A79"/>
    <mergeCell ref="B76:B79"/>
    <mergeCell ref="A83:A84"/>
    <mergeCell ref="B83:B84"/>
    <mergeCell ref="A85:A86"/>
    <mergeCell ref="B85:B86"/>
    <mergeCell ref="A87:A88"/>
    <mergeCell ref="B87:B88"/>
    <mergeCell ref="A89:A90"/>
    <mergeCell ref="B89:B90"/>
    <mergeCell ref="A91:A94"/>
    <mergeCell ref="B91:B94"/>
    <mergeCell ref="A97:A101"/>
    <mergeCell ref="B97:B101"/>
    <mergeCell ref="A102:A105"/>
    <mergeCell ref="B102:B105"/>
    <mergeCell ref="A106:A107"/>
    <mergeCell ref="B106:B107"/>
    <mergeCell ref="A108:A109"/>
    <mergeCell ref="B108:B109"/>
    <mergeCell ref="A110:A111"/>
    <mergeCell ref="B110:B111"/>
    <mergeCell ref="A112:A116"/>
    <mergeCell ref="B112:B116"/>
    <mergeCell ref="A117:A120"/>
    <mergeCell ref="B117:B120"/>
    <mergeCell ref="A121:A123"/>
    <mergeCell ref="B121:B123"/>
    <mergeCell ref="A130:A131"/>
    <mergeCell ref="B130:B131"/>
  </mergeCells>
  <conditionalFormatting sqref="V4:X4">
    <cfRule type="cellIs" dxfId="188" priority="4" stopIfTrue="1" operator="greaterThan">
      <formula>0</formula>
    </cfRule>
    <cfRule type="cellIs" dxfId="187" priority="5" stopIfTrue="1" operator="greaterThan">
      <formula>0</formula>
    </cfRule>
    <cfRule type="cellIs" dxfId="186" priority="6" stopIfTrue="1" operator="greaterThan">
      <formula>0</formula>
    </cfRule>
  </conditionalFormatting>
  <conditionalFormatting sqref="O4">
    <cfRule type="cellIs" dxfId="185" priority="1" stopIfTrue="1" operator="greaterThan">
      <formula>0</formula>
    </cfRule>
    <cfRule type="cellIs" dxfId="184" priority="2" stopIfTrue="1" operator="greaterThan">
      <formula>0</formula>
    </cfRule>
    <cfRule type="cellIs" dxfId="183" priority="3" stopIfTrue="1" operator="greaterThan">
      <formula>0</formula>
    </cfRule>
  </conditionalFormatting>
  <conditionalFormatting sqref="Y4:AF132 V5:X132 P4:U132 O5:O132">
    <cfRule type="cellIs" dxfId="182" priority="7" stopIfTrue="1" operator="greaterThan">
      <formula>0</formula>
    </cfRule>
    <cfRule type="cellIs" dxfId="181" priority="8" stopIfTrue="1" operator="greaterThan">
      <formula>0</formula>
    </cfRule>
    <cfRule type="cellIs" dxfId="180" priority="9" stopIfTrue="1" operator="greaterThan">
      <formula>0</formula>
    </cfRule>
  </conditionalFormatting>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A133"/>
  <sheetViews>
    <sheetView topLeftCell="A115" zoomScale="80" zoomScaleNormal="80" workbookViewId="0">
      <selection activeCell="H125" sqref="H125"/>
    </sheetView>
  </sheetViews>
  <sheetFormatPr defaultColWidth="9.7265625" defaultRowHeight="14.5"/>
  <cols>
    <col min="1" max="1" width="7.1796875" style="31" customWidth="1"/>
    <col min="2" max="2" width="33.26953125" style="31" customWidth="1"/>
    <col min="3" max="3" width="6.7265625" style="26" bestFit="1" customWidth="1"/>
    <col min="4" max="4" width="52.453125" style="31" customWidth="1"/>
    <col min="5" max="5" width="19" style="31" customWidth="1"/>
    <col min="6" max="6" width="8.81640625" style="31" customWidth="1"/>
    <col min="7" max="7" width="13.453125" style="33" bestFit="1" customWidth="1"/>
    <col min="8" max="8" width="12.7265625" style="4" customWidth="1"/>
    <col min="9" max="9" width="13.26953125" style="27" customWidth="1"/>
    <col min="10" max="10" width="12.54296875" style="5" customWidth="1"/>
    <col min="11" max="11" width="13.81640625" style="95" customWidth="1"/>
    <col min="12" max="12" width="15.54296875" style="95" customWidth="1"/>
    <col min="13" max="13" width="14.81640625" style="95" customWidth="1"/>
    <col min="14" max="14" width="14.1796875" style="95" customWidth="1"/>
    <col min="15" max="15" width="15.26953125" style="95" customWidth="1"/>
    <col min="16" max="16" width="12.7265625" style="6" customWidth="1"/>
    <col min="17" max="17" width="14" style="6" customWidth="1"/>
    <col min="18" max="18" width="13.54296875" style="6" customWidth="1"/>
    <col min="19" max="19" width="14.54296875" style="6" customWidth="1"/>
    <col min="20" max="20" width="14" style="6" customWidth="1"/>
    <col min="21" max="21" width="14.26953125" style="6" customWidth="1"/>
    <col min="22" max="27" width="12.7265625" style="2" customWidth="1"/>
    <col min="28" max="16384" width="9.7265625" style="2"/>
  </cols>
  <sheetData>
    <row r="1" spans="1:27" ht="31.75" customHeight="1">
      <c r="A1" s="249" t="s">
        <v>22</v>
      </c>
      <c r="B1" s="249"/>
      <c r="C1" s="249"/>
      <c r="D1" s="249" t="s">
        <v>23</v>
      </c>
      <c r="E1" s="249"/>
      <c r="F1" s="249"/>
      <c r="G1" s="249"/>
      <c r="H1" s="249" t="s">
        <v>24</v>
      </c>
      <c r="I1" s="249"/>
      <c r="J1" s="249"/>
      <c r="K1" s="222" t="s">
        <v>549</v>
      </c>
      <c r="L1" s="222" t="s">
        <v>550</v>
      </c>
      <c r="M1" s="222" t="s">
        <v>551</v>
      </c>
      <c r="N1" s="222" t="s">
        <v>552</v>
      </c>
      <c r="O1" s="222" t="s">
        <v>553</v>
      </c>
      <c r="P1" s="222" t="s">
        <v>554</v>
      </c>
      <c r="Q1" s="247" t="s">
        <v>20</v>
      </c>
      <c r="R1" s="247" t="s">
        <v>20</v>
      </c>
      <c r="S1" s="247" t="s">
        <v>20</v>
      </c>
      <c r="T1" s="247" t="s">
        <v>20</v>
      </c>
      <c r="U1" s="247" t="s">
        <v>20</v>
      </c>
      <c r="V1" s="247" t="s">
        <v>20</v>
      </c>
      <c r="W1" s="247" t="s">
        <v>20</v>
      </c>
      <c r="X1" s="247" t="s">
        <v>20</v>
      </c>
      <c r="Y1" s="247" t="s">
        <v>20</v>
      </c>
      <c r="Z1" s="247" t="s">
        <v>20</v>
      </c>
      <c r="AA1" s="247" t="s">
        <v>20</v>
      </c>
    </row>
    <row r="2" spans="1:27" ht="24" customHeight="1">
      <c r="A2" s="249" t="s">
        <v>16</v>
      </c>
      <c r="B2" s="249"/>
      <c r="C2" s="249"/>
      <c r="D2" s="249"/>
      <c r="E2" s="249"/>
      <c r="F2" s="249"/>
      <c r="G2" s="249"/>
      <c r="H2" s="249"/>
      <c r="I2" s="249"/>
      <c r="J2" s="249"/>
      <c r="K2" s="222"/>
      <c r="L2" s="222"/>
      <c r="M2" s="222"/>
      <c r="N2" s="222"/>
      <c r="O2" s="222"/>
      <c r="P2" s="222"/>
      <c r="Q2" s="247"/>
      <c r="R2" s="247"/>
      <c r="S2" s="247"/>
      <c r="T2" s="247"/>
      <c r="U2" s="247"/>
      <c r="V2" s="247"/>
      <c r="W2" s="247"/>
      <c r="X2" s="247"/>
      <c r="Y2" s="247"/>
      <c r="Z2" s="247"/>
      <c r="AA2" s="247"/>
    </row>
    <row r="3" spans="1:27" s="3" customFormat="1" ht="47.25" customHeight="1">
      <c r="A3" s="36" t="s">
        <v>25</v>
      </c>
      <c r="B3" s="39" t="s">
        <v>18</v>
      </c>
      <c r="C3" s="36" t="s">
        <v>4</v>
      </c>
      <c r="D3" s="39" t="s">
        <v>146</v>
      </c>
      <c r="E3" s="37" t="s">
        <v>19</v>
      </c>
      <c r="F3" s="36" t="s">
        <v>5</v>
      </c>
      <c r="G3" s="32" t="s">
        <v>2</v>
      </c>
      <c r="H3" s="21" t="s">
        <v>7</v>
      </c>
      <c r="I3" s="22" t="s">
        <v>0</v>
      </c>
      <c r="J3" s="19" t="s">
        <v>3</v>
      </c>
      <c r="K3" s="86">
        <v>45196</v>
      </c>
      <c r="L3" s="86">
        <v>45467</v>
      </c>
      <c r="M3" s="86">
        <v>45474</v>
      </c>
      <c r="N3" s="86">
        <v>45474</v>
      </c>
      <c r="O3" s="86">
        <v>45474</v>
      </c>
      <c r="P3" s="86">
        <v>45474</v>
      </c>
      <c r="Q3" s="42" t="s">
        <v>1</v>
      </c>
      <c r="R3" s="42" t="s">
        <v>1</v>
      </c>
      <c r="S3" s="42" t="s">
        <v>1</v>
      </c>
      <c r="T3" s="42" t="s">
        <v>1</v>
      </c>
      <c r="U3" s="42" t="s">
        <v>1</v>
      </c>
      <c r="V3" s="42" t="s">
        <v>1</v>
      </c>
      <c r="W3" s="42" t="s">
        <v>1</v>
      </c>
      <c r="X3" s="42" t="s">
        <v>1</v>
      </c>
      <c r="Y3" s="42" t="s">
        <v>1</v>
      </c>
      <c r="Z3" s="42" t="s">
        <v>1</v>
      </c>
      <c r="AA3" s="42" t="s">
        <v>1</v>
      </c>
    </row>
    <row r="4" spans="1:27" ht="50.15" customHeight="1">
      <c r="A4" s="237">
        <v>1</v>
      </c>
      <c r="B4" s="223" t="s">
        <v>26</v>
      </c>
      <c r="C4" s="54">
        <v>1</v>
      </c>
      <c r="D4" s="61" t="s">
        <v>43</v>
      </c>
      <c r="E4" s="46" t="s">
        <v>147</v>
      </c>
      <c r="F4" s="46" t="s">
        <v>17</v>
      </c>
      <c r="G4" s="72">
        <v>62.41</v>
      </c>
      <c r="H4" s="18"/>
      <c r="I4" s="40">
        <f t="shared" ref="I4:I35" si="0">H4-(SUM(K4:AA4))</f>
        <v>0</v>
      </c>
      <c r="J4" s="25" t="str">
        <f>IF(I4&lt;0,"ATENÇÃO","OK")</f>
        <v>OK</v>
      </c>
      <c r="K4" s="98"/>
      <c r="L4" s="98"/>
      <c r="M4" s="98"/>
      <c r="N4" s="98"/>
      <c r="O4" s="98"/>
      <c r="P4" s="187"/>
      <c r="Q4" s="43"/>
      <c r="R4" s="43"/>
      <c r="S4" s="43"/>
      <c r="T4" s="43"/>
      <c r="U4" s="43"/>
      <c r="V4" s="43"/>
      <c r="W4" s="43"/>
      <c r="X4" s="43"/>
      <c r="Y4" s="43"/>
      <c r="Z4" s="43"/>
      <c r="AA4" s="43"/>
    </row>
    <row r="5" spans="1:27" ht="27" customHeight="1">
      <c r="A5" s="237"/>
      <c r="B5" s="228"/>
      <c r="C5" s="54">
        <v>2</v>
      </c>
      <c r="D5" s="61" t="s">
        <v>44</v>
      </c>
      <c r="E5" s="46" t="s">
        <v>148</v>
      </c>
      <c r="F5" s="46" t="s">
        <v>17</v>
      </c>
      <c r="G5" s="72">
        <v>58.41</v>
      </c>
      <c r="H5" s="18"/>
      <c r="I5" s="40">
        <f t="shared" si="0"/>
        <v>0</v>
      </c>
      <c r="J5" s="25" t="str">
        <f t="shared" ref="J5:J68" si="1">IF(I5&lt;0,"ATENÇÃO","OK")</f>
        <v>OK</v>
      </c>
      <c r="K5" s="98"/>
      <c r="L5" s="98"/>
      <c r="M5" s="98"/>
      <c r="N5" s="98"/>
      <c r="O5" s="98"/>
      <c r="P5" s="187"/>
      <c r="Q5" s="43"/>
      <c r="R5" s="43"/>
      <c r="S5" s="43"/>
      <c r="T5" s="43"/>
      <c r="U5" s="43"/>
      <c r="V5" s="43"/>
      <c r="W5" s="43"/>
      <c r="X5" s="43"/>
      <c r="Y5" s="43"/>
      <c r="Z5" s="43"/>
      <c r="AA5" s="43"/>
    </row>
    <row r="6" spans="1:27" ht="50.15" customHeight="1">
      <c r="A6" s="237"/>
      <c r="B6" s="224"/>
      <c r="C6" s="54">
        <v>3</v>
      </c>
      <c r="D6" s="61" t="s">
        <v>45</v>
      </c>
      <c r="E6" s="68" t="s">
        <v>149</v>
      </c>
      <c r="F6" s="46" t="s">
        <v>17</v>
      </c>
      <c r="G6" s="72">
        <v>181.86</v>
      </c>
      <c r="H6" s="18"/>
      <c r="I6" s="40">
        <f t="shared" si="0"/>
        <v>0</v>
      </c>
      <c r="J6" s="25" t="str">
        <f t="shared" si="1"/>
        <v>OK</v>
      </c>
      <c r="K6" s="98"/>
      <c r="L6" s="98"/>
      <c r="M6" s="98"/>
      <c r="N6" s="98"/>
      <c r="O6" s="98"/>
      <c r="P6" s="187"/>
      <c r="Q6" s="43"/>
      <c r="R6" s="43"/>
      <c r="S6" s="43"/>
      <c r="T6" s="43"/>
      <c r="U6" s="43"/>
      <c r="V6" s="43"/>
      <c r="W6" s="43"/>
      <c r="X6" s="43"/>
      <c r="Y6" s="43"/>
      <c r="Z6" s="43"/>
      <c r="AA6" s="43"/>
    </row>
    <row r="7" spans="1:27" ht="50.15" customHeight="1">
      <c r="A7" s="48">
        <v>2</v>
      </c>
      <c r="B7" s="55" t="s">
        <v>27</v>
      </c>
      <c r="C7" s="51">
        <v>4</v>
      </c>
      <c r="D7" s="62" t="s">
        <v>46</v>
      </c>
      <c r="E7" s="18"/>
      <c r="F7" s="18" t="s">
        <v>17</v>
      </c>
      <c r="G7" s="73"/>
      <c r="H7" s="18"/>
      <c r="I7" s="40">
        <f t="shared" si="0"/>
        <v>0</v>
      </c>
      <c r="J7" s="25" t="str">
        <f t="shared" si="1"/>
        <v>OK</v>
      </c>
      <c r="K7" s="98"/>
      <c r="L7" s="98"/>
      <c r="M7" s="98"/>
      <c r="N7" s="98"/>
      <c r="O7" s="98"/>
      <c r="P7" s="187"/>
      <c r="Q7" s="43"/>
      <c r="R7" s="43"/>
      <c r="S7" s="43"/>
      <c r="T7" s="43"/>
      <c r="U7" s="43"/>
      <c r="V7" s="43"/>
      <c r="W7" s="43"/>
      <c r="X7" s="43"/>
      <c r="Y7" s="43"/>
      <c r="Z7" s="43"/>
      <c r="AA7" s="43"/>
    </row>
    <row r="8" spans="1:27" ht="50.15" customHeight="1">
      <c r="A8" s="49">
        <v>3</v>
      </c>
      <c r="B8" s="56" t="s">
        <v>28</v>
      </c>
      <c r="C8" s="54">
        <v>5</v>
      </c>
      <c r="D8" s="61" t="s">
        <v>47</v>
      </c>
      <c r="E8" s="46" t="s">
        <v>150</v>
      </c>
      <c r="F8" s="46" t="s">
        <v>17</v>
      </c>
      <c r="G8" s="72">
        <v>30.46</v>
      </c>
      <c r="H8" s="18"/>
      <c r="I8" s="40">
        <f t="shared" si="0"/>
        <v>0</v>
      </c>
      <c r="J8" s="25" t="str">
        <f t="shared" si="1"/>
        <v>OK</v>
      </c>
      <c r="K8" s="98"/>
      <c r="L8" s="98"/>
      <c r="M8" s="98"/>
      <c r="N8" s="98"/>
      <c r="O8" s="98"/>
      <c r="P8" s="187"/>
      <c r="Q8" s="43"/>
      <c r="R8" s="43"/>
      <c r="S8" s="43"/>
      <c r="T8" s="43"/>
      <c r="U8" s="43"/>
      <c r="V8" s="43"/>
      <c r="W8" s="43"/>
      <c r="X8" s="43"/>
      <c r="Y8" s="43"/>
      <c r="Z8" s="43"/>
      <c r="AA8" s="43"/>
    </row>
    <row r="9" spans="1:27" ht="50.15" customHeight="1">
      <c r="A9" s="238">
        <v>4</v>
      </c>
      <c r="B9" s="229" t="s">
        <v>27</v>
      </c>
      <c r="C9" s="51">
        <v>6</v>
      </c>
      <c r="D9" s="62" t="s">
        <v>48</v>
      </c>
      <c r="E9" s="18" t="s">
        <v>151</v>
      </c>
      <c r="F9" s="18" t="s">
        <v>228</v>
      </c>
      <c r="G9" s="73"/>
      <c r="H9" s="18"/>
      <c r="I9" s="40">
        <f t="shared" si="0"/>
        <v>0</v>
      </c>
      <c r="J9" s="25" t="str">
        <f t="shared" si="1"/>
        <v>OK</v>
      </c>
      <c r="K9" s="98"/>
      <c r="L9" s="98"/>
      <c r="M9" s="98"/>
      <c r="N9" s="98"/>
      <c r="O9" s="98"/>
      <c r="P9" s="187"/>
      <c r="Q9" s="43"/>
      <c r="R9" s="43"/>
      <c r="S9" s="43"/>
      <c r="T9" s="43"/>
      <c r="U9" s="43"/>
      <c r="V9" s="43"/>
      <c r="W9" s="43"/>
      <c r="X9" s="43"/>
      <c r="Y9" s="43"/>
      <c r="Z9" s="43"/>
      <c r="AA9" s="43"/>
    </row>
    <row r="10" spans="1:27" ht="50.15" customHeight="1">
      <c r="A10" s="238"/>
      <c r="B10" s="230"/>
      <c r="C10" s="51">
        <v>7</v>
      </c>
      <c r="D10" s="62" t="s">
        <v>48</v>
      </c>
      <c r="E10" s="18" t="s">
        <v>151</v>
      </c>
      <c r="F10" s="18" t="s">
        <v>229</v>
      </c>
      <c r="G10" s="73"/>
      <c r="H10" s="18"/>
      <c r="I10" s="40">
        <f t="shared" si="0"/>
        <v>0</v>
      </c>
      <c r="J10" s="25" t="str">
        <f t="shared" si="1"/>
        <v>OK</v>
      </c>
      <c r="K10" s="98"/>
      <c r="L10" s="98"/>
      <c r="M10" s="98"/>
      <c r="N10" s="98"/>
      <c r="O10" s="98"/>
      <c r="P10" s="187"/>
      <c r="Q10" s="43"/>
      <c r="R10" s="43"/>
      <c r="S10" s="43"/>
      <c r="T10" s="43"/>
      <c r="U10" s="43"/>
      <c r="V10" s="43"/>
      <c r="W10" s="43"/>
      <c r="X10" s="43"/>
      <c r="Y10" s="43"/>
      <c r="Z10" s="43"/>
      <c r="AA10" s="43"/>
    </row>
    <row r="11" spans="1:27" ht="50.15" customHeight="1">
      <c r="A11" s="237">
        <v>5</v>
      </c>
      <c r="B11" s="223" t="s">
        <v>29</v>
      </c>
      <c r="C11" s="54">
        <v>8</v>
      </c>
      <c r="D11" s="61" t="s">
        <v>49</v>
      </c>
      <c r="E11" s="46" t="s">
        <v>152</v>
      </c>
      <c r="F11" s="46" t="s">
        <v>17</v>
      </c>
      <c r="G11" s="72">
        <v>4</v>
      </c>
      <c r="H11" s="18"/>
      <c r="I11" s="40">
        <f t="shared" si="0"/>
        <v>0</v>
      </c>
      <c r="J11" s="25" t="str">
        <f t="shared" si="1"/>
        <v>OK</v>
      </c>
      <c r="K11" s="98"/>
      <c r="L11" s="98"/>
      <c r="M11" s="98"/>
      <c r="N11" s="98"/>
      <c r="O11" s="98"/>
      <c r="P11" s="187"/>
      <c r="Q11" s="43"/>
      <c r="R11" s="43"/>
      <c r="S11" s="43"/>
      <c r="T11" s="43"/>
      <c r="U11" s="43"/>
      <c r="V11" s="43"/>
      <c r="W11" s="43"/>
      <c r="X11" s="43"/>
      <c r="Y11" s="43"/>
      <c r="Z11" s="43"/>
      <c r="AA11" s="43"/>
    </row>
    <row r="12" spans="1:27" ht="50.15" customHeight="1">
      <c r="A12" s="237"/>
      <c r="B12" s="228"/>
      <c r="C12" s="54">
        <v>9</v>
      </c>
      <c r="D12" s="61" t="s">
        <v>49</v>
      </c>
      <c r="E12" s="46" t="s">
        <v>152</v>
      </c>
      <c r="F12" s="46" t="s">
        <v>17</v>
      </c>
      <c r="G12" s="72">
        <v>4</v>
      </c>
      <c r="H12" s="18"/>
      <c r="I12" s="40">
        <f t="shared" si="0"/>
        <v>0</v>
      </c>
      <c r="J12" s="25" t="str">
        <f t="shared" si="1"/>
        <v>OK</v>
      </c>
      <c r="K12" s="98"/>
      <c r="L12" s="98"/>
      <c r="M12" s="98"/>
      <c r="N12" s="98"/>
      <c r="O12" s="98"/>
      <c r="P12" s="187"/>
      <c r="Q12" s="43"/>
      <c r="R12" s="43"/>
      <c r="S12" s="43"/>
      <c r="T12" s="43"/>
      <c r="U12" s="43"/>
      <c r="V12" s="43"/>
      <c r="W12" s="43"/>
      <c r="X12" s="43"/>
      <c r="Y12" s="43"/>
      <c r="Z12" s="43"/>
      <c r="AA12" s="43"/>
    </row>
    <row r="13" spans="1:27" ht="34.5" customHeight="1">
      <c r="A13" s="237"/>
      <c r="B13" s="228"/>
      <c r="C13" s="54">
        <v>10</v>
      </c>
      <c r="D13" s="61" t="s">
        <v>49</v>
      </c>
      <c r="E13" s="46" t="s">
        <v>152</v>
      </c>
      <c r="F13" s="46" t="s">
        <v>17</v>
      </c>
      <c r="G13" s="72">
        <v>4</v>
      </c>
      <c r="H13" s="18"/>
      <c r="I13" s="40">
        <f t="shared" si="0"/>
        <v>0</v>
      </c>
      <c r="J13" s="25" t="str">
        <f t="shared" si="1"/>
        <v>OK</v>
      </c>
      <c r="K13" s="98"/>
      <c r="L13" s="98"/>
      <c r="M13" s="98"/>
      <c r="N13" s="98"/>
      <c r="O13" s="98"/>
      <c r="P13" s="187"/>
      <c r="Q13" s="43"/>
      <c r="R13" s="43"/>
      <c r="S13" s="43"/>
      <c r="T13" s="43"/>
      <c r="U13" s="43"/>
      <c r="V13" s="43"/>
      <c r="W13" s="43"/>
      <c r="X13" s="43"/>
      <c r="Y13" s="43"/>
      <c r="Z13" s="43"/>
      <c r="AA13" s="43"/>
    </row>
    <row r="14" spans="1:27" ht="39.75" customHeight="1">
      <c r="A14" s="237"/>
      <c r="B14" s="228"/>
      <c r="C14" s="54">
        <v>11</v>
      </c>
      <c r="D14" s="61" t="s">
        <v>49</v>
      </c>
      <c r="E14" s="46" t="s">
        <v>152</v>
      </c>
      <c r="F14" s="46" t="s">
        <v>17</v>
      </c>
      <c r="G14" s="72">
        <v>6</v>
      </c>
      <c r="H14" s="18"/>
      <c r="I14" s="40">
        <f t="shared" si="0"/>
        <v>0</v>
      </c>
      <c r="J14" s="25" t="str">
        <f t="shared" si="1"/>
        <v>OK</v>
      </c>
      <c r="K14" s="98"/>
      <c r="L14" s="98"/>
      <c r="M14" s="98"/>
      <c r="N14" s="98"/>
      <c r="O14" s="98"/>
      <c r="P14" s="187"/>
      <c r="Q14" s="43"/>
      <c r="R14" s="43"/>
      <c r="S14" s="43"/>
      <c r="T14" s="43"/>
      <c r="U14" s="43"/>
      <c r="V14" s="43"/>
      <c r="W14" s="43"/>
      <c r="X14" s="43"/>
      <c r="Y14" s="43"/>
      <c r="Z14" s="43"/>
      <c r="AA14" s="43"/>
    </row>
    <row r="15" spans="1:27" ht="50.15" customHeight="1">
      <c r="A15" s="237"/>
      <c r="B15" s="228"/>
      <c r="C15" s="54">
        <v>12</v>
      </c>
      <c r="D15" s="46" t="s">
        <v>50</v>
      </c>
      <c r="E15" s="46" t="s">
        <v>153</v>
      </c>
      <c r="F15" s="46" t="s">
        <v>17</v>
      </c>
      <c r="G15" s="72">
        <v>8</v>
      </c>
      <c r="H15" s="18"/>
      <c r="I15" s="40">
        <f t="shared" si="0"/>
        <v>0</v>
      </c>
      <c r="J15" s="25" t="str">
        <f t="shared" si="1"/>
        <v>OK</v>
      </c>
      <c r="K15" s="98"/>
      <c r="L15" s="98"/>
      <c r="M15" s="98"/>
      <c r="N15" s="98"/>
      <c r="O15" s="98"/>
      <c r="P15" s="187"/>
      <c r="Q15" s="43"/>
      <c r="R15" s="43"/>
      <c r="S15" s="43"/>
      <c r="T15" s="43"/>
      <c r="U15" s="43"/>
      <c r="V15" s="43"/>
      <c r="W15" s="43"/>
      <c r="X15" s="43"/>
      <c r="Y15" s="43"/>
      <c r="Z15" s="43"/>
      <c r="AA15" s="43"/>
    </row>
    <row r="16" spans="1:27" ht="50.15" customHeight="1">
      <c r="A16" s="237"/>
      <c r="B16" s="228"/>
      <c r="C16" s="54">
        <v>13</v>
      </c>
      <c r="D16" s="46" t="s">
        <v>50</v>
      </c>
      <c r="E16" s="46" t="s">
        <v>153</v>
      </c>
      <c r="F16" s="46" t="s">
        <v>17</v>
      </c>
      <c r="G16" s="72">
        <v>8</v>
      </c>
      <c r="H16" s="18"/>
      <c r="I16" s="40">
        <f t="shared" si="0"/>
        <v>0</v>
      </c>
      <c r="J16" s="25" t="str">
        <f t="shared" si="1"/>
        <v>OK</v>
      </c>
      <c r="K16" s="98"/>
      <c r="L16" s="98"/>
      <c r="M16" s="98"/>
      <c r="N16" s="98"/>
      <c r="O16" s="98"/>
      <c r="P16" s="187"/>
      <c r="Q16" s="43"/>
      <c r="R16" s="43"/>
      <c r="S16" s="43"/>
      <c r="T16" s="43"/>
      <c r="U16" s="43"/>
      <c r="V16" s="43"/>
      <c r="W16" s="43"/>
      <c r="X16" s="43"/>
      <c r="Y16" s="43"/>
      <c r="Z16" s="43"/>
      <c r="AA16" s="43"/>
    </row>
    <row r="17" spans="1:27" ht="50.15" customHeight="1">
      <c r="A17" s="237"/>
      <c r="B17" s="224"/>
      <c r="C17" s="54">
        <v>14</v>
      </c>
      <c r="D17" s="46" t="s">
        <v>51</v>
      </c>
      <c r="E17" s="46" t="s">
        <v>154</v>
      </c>
      <c r="F17" s="46" t="s">
        <v>17</v>
      </c>
      <c r="G17" s="72">
        <v>14</v>
      </c>
      <c r="H17" s="18"/>
      <c r="I17" s="40">
        <f t="shared" si="0"/>
        <v>0</v>
      </c>
      <c r="J17" s="25" t="str">
        <f t="shared" si="1"/>
        <v>OK</v>
      </c>
      <c r="K17" s="98"/>
      <c r="L17" s="98"/>
      <c r="M17" s="98"/>
      <c r="N17" s="98"/>
      <c r="O17" s="98"/>
      <c r="P17" s="187"/>
      <c r="Q17" s="43"/>
      <c r="R17" s="43"/>
      <c r="S17" s="43"/>
      <c r="T17" s="43"/>
      <c r="U17" s="43"/>
      <c r="V17" s="43"/>
      <c r="W17" s="43"/>
      <c r="X17" s="43"/>
      <c r="Y17" s="43"/>
      <c r="Z17" s="43"/>
      <c r="AA17" s="43"/>
    </row>
    <row r="18" spans="1:27" ht="29">
      <c r="A18" s="48">
        <v>6</v>
      </c>
      <c r="B18" s="57" t="s">
        <v>27</v>
      </c>
      <c r="C18" s="51">
        <v>15</v>
      </c>
      <c r="D18" s="62" t="s">
        <v>52</v>
      </c>
      <c r="E18" s="69"/>
      <c r="F18" s="18" t="s">
        <v>17</v>
      </c>
      <c r="G18" s="73"/>
      <c r="H18" s="18"/>
      <c r="I18" s="40">
        <f t="shared" si="0"/>
        <v>0</v>
      </c>
      <c r="J18" s="25" t="str">
        <f t="shared" si="1"/>
        <v>OK</v>
      </c>
      <c r="K18" s="98"/>
      <c r="L18" s="98"/>
      <c r="M18" s="98"/>
      <c r="N18" s="98"/>
      <c r="O18" s="98"/>
      <c r="P18" s="187"/>
      <c r="Q18" s="43"/>
      <c r="R18" s="43"/>
      <c r="S18" s="43"/>
      <c r="T18" s="43"/>
      <c r="U18" s="43"/>
      <c r="V18" s="43"/>
      <c r="W18" s="43"/>
      <c r="X18" s="43"/>
      <c r="Y18" s="43"/>
      <c r="Z18" s="43"/>
      <c r="AA18" s="43"/>
    </row>
    <row r="19" spans="1:27" ht="50.15" customHeight="1">
      <c r="A19" s="237">
        <v>7</v>
      </c>
      <c r="B19" s="223" t="s">
        <v>26</v>
      </c>
      <c r="C19" s="54">
        <v>16</v>
      </c>
      <c r="D19" s="46" t="s">
        <v>53</v>
      </c>
      <c r="E19" s="46" t="s">
        <v>155</v>
      </c>
      <c r="F19" s="46" t="s">
        <v>17</v>
      </c>
      <c r="G19" s="72">
        <v>30.24</v>
      </c>
      <c r="H19" s="18"/>
      <c r="I19" s="40">
        <f t="shared" si="0"/>
        <v>0</v>
      </c>
      <c r="J19" s="25" t="str">
        <f t="shared" si="1"/>
        <v>OK</v>
      </c>
      <c r="K19" s="98"/>
      <c r="L19" s="98"/>
      <c r="M19" s="98"/>
      <c r="N19" s="98"/>
      <c r="O19" s="98"/>
      <c r="P19" s="187"/>
      <c r="Q19" s="43"/>
      <c r="R19" s="43"/>
      <c r="S19" s="43"/>
      <c r="T19" s="43"/>
      <c r="U19" s="43"/>
      <c r="V19" s="43"/>
      <c r="W19" s="43"/>
      <c r="X19" s="43"/>
      <c r="Y19" s="43"/>
      <c r="Z19" s="43"/>
      <c r="AA19" s="43"/>
    </row>
    <row r="20" spans="1:27" ht="50.15" customHeight="1">
      <c r="A20" s="237"/>
      <c r="B20" s="228"/>
      <c r="C20" s="54">
        <v>17</v>
      </c>
      <c r="D20" s="61" t="s">
        <v>54</v>
      </c>
      <c r="E20" s="46" t="s">
        <v>156</v>
      </c>
      <c r="F20" s="46" t="s">
        <v>17</v>
      </c>
      <c r="G20" s="72">
        <v>88.38</v>
      </c>
      <c r="H20" s="18"/>
      <c r="I20" s="40">
        <f t="shared" si="0"/>
        <v>0</v>
      </c>
      <c r="J20" s="25" t="str">
        <f t="shared" si="1"/>
        <v>OK</v>
      </c>
      <c r="K20" s="98"/>
      <c r="L20" s="98"/>
      <c r="M20" s="98"/>
      <c r="N20" s="98"/>
      <c r="O20" s="98"/>
      <c r="P20" s="187"/>
      <c r="Q20" s="43"/>
      <c r="R20" s="43"/>
      <c r="S20" s="43"/>
      <c r="T20" s="43"/>
      <c r="U20" s="43"/>
      <c r="V20" s="43"/>
      <c r="W20" s="43"/>
      <c r="X20" s="43"/>
      <c r="Y20" s="43"/>
      <c r="Z20" s="43"/>
      <c r="AA20" s="43"/>
    </row>
    <row r="21" spans="1:27" ht="50.15" customHeight="1">
      <c r="A21" s="237"/>
      <c r="B21" s="224"/>
      <c r="C21" s="54">
        <v>18</v>
      </c>
      <c r="D21" s="61" t="s">
        <v>55</v>
      </c>
      <c r="E21" s="68" t="s">
        <v>157</v>
      </c>
      <c r="F21" s="46" t="s">
        <v>17</v>
      </c>
      <c r="G21" s="72">
        <v>159.52000000000001</v>
      </c>
      <c r="H21" s="18"/>
      <c r="I21" s="40">
        <f t="shared" si="0"/>
        <v>0</v>
      </c>
      <c r="J21" s="25" t="str">
        <f t="shared" si="1"/>
        <v>OK</v>
      </c>
      <c r="K21" s="98"/>
      <c r="L21" s="98"/>
      <c r="M21" s="98"/>
      <c r="N21" s="98"/>
      <c r="O21" s="98"/>
      <c r="P21" s="187"/>
      <c r="Q21" s="43"/>
      <c r="R21" s="43"/>
      <c r="S21" s="43"/>
      <c r="T21" s="43"/>
      <c r="U21" s="43"/>
      <c r="V21" s="43"/>
      <c r="W21" s="43"/>
      <c r="X21" s="43"/>
      <c r="Y21" s="43"/>
      <c r="Z21" s="43"/>
      <c r="AA21" s="43"/>
    </row>
    <row r="22" spans="1:27" ht="56.25" customHeight="1">
      <c r="A22" s="239">
        <v>8</v>
      </c>
      <c r="B22" s="225" t="s">
        <v>30</v>
      </c>
      <c r="C22" s="53">
        <v>19</v>
      </c>
      <c r="D22" s="35" t="s">
        <v>56</v>
      </c>
      <c r="E22" s="47" t="s">
        <v>158</v>
      </c>
      <c r="F22" s="63" t="s">
        <v>17</v>
      </c>
      <c r="G22" s="74">
        <v>32.39</v>
      </c>
      <c r="H22" s="18"/>
      <c r="I22" s="40">
        <f t="shared" si="0"/>
        <v>0</v>
      </c>
      <c r="J22" s="25" t="str">
        <f t="shared" si="1"/>
        <v>OK</v>
      </c>
      <c r="K22" s="98"/>
      <c r="L22" s="98"/>
      <c r="M22" s="98"/>
      <c r="N22" s="98"/>
      <c r="O22" s="98"/>
      <c r="P22" s="187"/>
      <c r="Q22" s="43"/>
      <c r="R22" s="43"/>
      <c r="S22" s="43"/>
      <c r="T22" s="43"/>
      <c r="U22" s="43"/>
      <c r="V22" s="43"/>
      <c r="W22" s="43"/>
      <c r="X22" s="43"/>
      <c r="Y22" s="43"/>
      <c r="Z22" s="43"/>
      <c r="AA22" s="43"/>
    </row>
    <row r="23" spans="1:27" ht="50.15" customHeight="1">
      <c r="A23" s="239"/>
      <c r="B23" s="226"/>
      <c r="C23" s="53">
        <v>20</v>
      </c>
      <c r="D23" s="35" t="s">
        <v>57</v>
      </c>
      <c r="E23" s="47" t="s">
        <v>159</v>
      </c>
      <c r="F23" s="47" t="s">
        <v>230</v>
      </c>
      <c r="G23" s="74">
        <v>199.81</v>
      </c>
      <c r="H23" s="18"/>
      <c r="I23" s="40">
        <f t="shared" si="0"/>
        <v>0</v>
      </c>
      <c r="J23" s="25" t="str">
        <f t="shared" si="1"/>
        <v>OK</v>
      </c>
      <c r="K23" s="98"/>
      <c r="L23" s="98"/>
      <c r="M23" s="98"/>
      <c r="N23" s="98"/>
      <c r="O23" s="98"/>
      <c r="P23" s="187"/>
      <c r="Q23" s="43"/>
      <c r="R23" s="43"/>
      <c r="S23" s="43"/>
      <c r="T23" s="43"/>
      <c r="U23" s="43"/>
      <c r="V23" s="43"/>
      <c r="W23" s="43"/>
      <c r="X23" s="43"/>
      <c r="Y23" s="43"/>
      <c r="Z23" s="43"/>
      <c r="AA23" s="43"/>
    </row>
    <row r="24" spans="1:27" ht="50.15" customHeight="1">
      <c r="A24" s="239"/>
      <c r="B24" s="227"/>
      <c r="C24" s="53">
        <v>21</v>
      </c>
      <c r="D24" s="35" t="s">
        <v>58</v>
      </c>
      <c r="E24" s="47" t="s">
        <v>160</v>
      </c>
      <c r="F24" s="47" t="s">
        <v>231</v>
      </c>
      <c r="G24" s="74">
        <v>310.83999999999997</v>
      </c>
      <c r="H24" s="18"/>
      <c r="I24" s="40">
        <f t="shared" si="0"/>
        <v>0</v>
      </c>
      <c r="J24" s="25" t="str">
        <f t="shared" si="1"/>
        <v>OK</v>
      </c>
      <c r="K24" s="98"/>
      <c r="L24" s="98"/>
      <c r="M24" s="98"/>
      <c r="N24" s="98"/>
      <c r="O24" s="98"/>
      <c r="P24" s="187"/>
      <c r="Q24" s="43"/>
      <c r="R24" s="43"/>
      <c r="S24" s="43"/>
      <c r="T24" s="43"/>
      <c r="U24" s="43"/>
      <c r="V24" s="43"/>
      <c r="W24" s="43"/>
      <c r="X24" s="43"/>
      <c r="Y24" s="43"/>
      <c r="Z24" s="43"/>
      <c r="AA24" s="43"/>
    </row>
    <row r="25" spans="1:27" ht="50.15" customHeight="1">
      <c r="A25" s="237">
        <v>9</v>
      </c>
      <c r="B25" s="223" t="s">
        <v>30</v>
      </c>
      <c r="C25" s="54">
        <v>22</v>
      </c>
      <c r="D25" s="46" t="s">
        <v>59</v>
      </c>
      <c r="E25" s="46" t="s">
        <v>161</v>
      </c>
      <c r="F25" s="46" t="s">
        <v>17</v>
      </c>
      <c r="G25" s="72">
        <v>2.25</v>
      </c>
      <c r="H25" s="18"/>
      <c r="I25" s="40">
        <f t="shared" si="0"/>
        <v>0</v>
      </c>
      <c r="J25" s="25" t="str">
        <f t="shared" si="1"/>
        <v>OK</v>
      </c>
      <c r="K25" s="98"/>
      <c r="L25" s="98"/>
      <c r="M25" s="98"/>
      <c r="N25" s="98"/>
      <c r="O25" s="98"/>
      <c r="P25" s="187"/>
      <c r="Q25" s="43"/>
      <c r="R25" s="43"/>
      <c r="S25" s="43"/>
      <c r="T25" s="43"/>
      <c r="U25" s="43"/>
      <c r="V25" s="43"/>
      <c r="W25" s="43"/>
      <c r="X25" s="43"/>
      <c r="Y25" s="43"/>
      <c r="Z25" s="43"/>
      <c r="AA25" s="43"/>
    </row>
    <row r="26" spans="1:27" ht="90" customHeight="1">
      <c r="A26" s="237"/>
      <c r="B26" s="228"/>
      <c r="C26" s="54">
        <v>23</v>
      </c>
      <c r="D26" s="46" t="s">
        <v>59</v>
      </c>
      <c r="E26" s="46" t="s">
        <v>162</v>
      </c>
      <c r="F26" s="46" t="s">
        <v>17</v>
      </c>
      <c r="G26" s="72">
        <v>1.68</v>
      </c>
      <c r="H26" s="18"/>
      <c r="I26" s="40">
        <f t="shared" si="0"/>
        <v>0</v>
      </c>
      <c r="J26" s="25" t="str">
        <f t="shared" si="1"/>
        <v>OK</v>
      </c>
      <c r="K26" s="98"/>
      <c r="L26" s="98"/>
      <c r="M26" s="98"/>
      <c r="N26" s="98"/>
      <c r="O26" s="98"/>
      <c r="P26" s="187"/>
      <c r="Q26" s="43"/>
      <c r="R26" s="43"/>
      <c r="S26" s="43"/>
      <c r="T26" s="43"/>
      <c r="U26" s="43"/>
      <c r="V26" s="43"/>
      <c r="W26" s="43"/>
      <c r="X26" s="43"/>
      <c r="Y26" s="43"/>
      <c r="Z26" s="43"/>
      <c r="AA26" s="43"/>
    </row>
    <row r="27" spans="1:27" ht="90" customHeight="1">
      <c r="A27" s="237"/>
      <c r="B27" s="228"/>
      <c r="C27" s="54">
        <v>24</v>
      </c>
      <c r="D27" s="46" t="s">
        <v>60</v>
      </c>
      <c r="E27" s="46" t="s">
        <v>163</v>
      </c>
      <c r="F27" s="46" t="s">
        <v>17</v>
      </c>
      <c r="G27" s="72">
        <v>2.4900000000000002</v>
      </c>
      <c r="H27" s="18"/>
      <c r="I27" s="40">
        <f t="shared" si="0"/>
        <v>0</v>
      </c>
      <c r="J27" s="25" t="str">
        <f t="shared" si="1"/>
        <v>OK</v>
      </c>
      <c r="K27" s="98"/>
      <c r="L27" s="98"/>
      <c r="M27" s="98"/>
      <c r="N27" s="98"/>
      <c r="O27" s="98"/>
      <c r="P27" s="187"/>
      <c r="Q27" s="43"/>
      <c r="R27" s="43"/>
      <c r="S27" s="43"/>
      <c r="T27" s="43"/>
      <c r="U27" s="43"/>
      <c r="V27" s="43"/>
      <c r="W27" s="43"/>
      <c r="X27" s="43"/>
      <c r="Y27" s="43"/>
      <c r="Z27" s="43"/>
      <c r="AA27" s="43"/>
    </row>
    <row r="28" spans="1:27" ht="90" customHeight="1">
      <c r="A28" s="237"/>
      <c r="B28" s="228"/>
      <c r="C28" s="54">
        <v>25</v>
      </c>
      <c r="D28" s="46" t="s">
        <v>60</v>
      </c>
      <c r="E28" s="46" t="s">
        <v>164</v>
      </c>
      <c r="F28" s="46" t="s">
        <v>17</v>
      </c>
      <c r="G28" s="72">
        <v>1.57</v>
      </c>
      <c r="H28" s="18"/>
      <c r="I28" s="40">
        <f t="shared" si="0"/>
        <v>0</v>
      </c>
      <c r="J28" s="25" t="str">
        <f t="shared" si="1"/>
        <v>OK</v>
      </c>
      <c r="K28" s="98"/>
      <c r="L28" s="98"/>
      <c r="M28" s="98"/>
      <c r="N28" s="98"/>
      <c r="O28" s="98"/>
      <c r="P28" s="187"/>
      <c r="Q28" s="43"/>
      <c r="R28" s="43"/>
      <c r="S28" s="43"/>
      <c r="T28" s="43"/>
      <c r="U28" s="43"/>
      <c r="V28" s="43"/>
      <c r="W28" s="43"/>
      <c r="X28" s="43"/>
      <c r="Y28" s="43"/>
      <c r="Z28" s="43"/>
      <c r="AA28" s="43"/>
    </row>
    <row r="29" spans="1:27" ht="105" customHeight="1">
      <c r="A29" s="237"/>
      <c r="B29" s="228"/>
      <c r="C29" s="54">
        <v>26</v>
      </c>
      <c r="D29" s="46" t="s">
        <v>61</v>
      </c>
      <c r="E29" s="68" t="s">
        <v>165</v>
      </c>
      <c r="F29" s="46" t="s">
        <v>17</v>
      </c>
      <c r="G29" s="72">
        <v>5.37</v>
      </c>
      <c r="H29" s="18"/>
      <c r="I29" s="40">
        <f t="shared" si="0"/>
        <v>0</v>
      </c>
      <c r="J29" s="25" t="str">
        <f t="shared" si="1"/>
        <v>OK</v>
      </c>
      <c r="K29" s="98"/>
      <c r="L29" s="98"/>
      <c r="M29" s="98"/>
      <c r="N29" s="98"/>
      <c r="O29" s="98"/>
      <c r="P29" s="187"/>
      <c r="Q29" s="43"/>
      <c r="R29" s="43"/>
      <c r="S29" s="43"/>
      <c r="T29" s="43"/>
      <c r="U29" s="43"/>
      <c r="V29" s="43"/>
      <c r="W29" s="43"/>
      <c r="X29" s="43"/>
      <c r="Y29" s="43"/>
      <c r="Z29" s="43"/>
      <c r="AA29" s="43"/>
    </row>
    <row r="30" spans="1:27" ht="58">
      <c r="A30" s="237"/>
      <c r="B30" s="228"/>
      <c r="C30" s="54">
        <v>27</v>
      </c>
      <c r="D30" s="46" t="s">
        <v>61</v>
      </c>
      <c r="E30" s="68" t="s">
        <v>166</v>
      </c>
      <c r="F30" s="46" t="s">
        <v>17</v>
      </c>
      <c r="G30" s="72">
        <v>2.6</v>
      </c>
      <c r="H30" s="18"/>
      <c r="I30" s="40">
        <f t="shared" si="0"/>
        <v>0</v>
      </c>
      <c r="J30" s="25" t="str">
        <f t="shared" si="1"/>
        <v>OK</v>
      </c>
      <c r="K30" s="98"/>
      <c r="L30" s="98"/>
      <c r="M30" s="98"/>
      <c r="N30" s="98"/>
      <c r="O30" s="98"/>
      <c r="P30" s="187"/>
      <c r="Q30" s="43"/>
      <c r="R30" s="43"/>
      <c r="S30" s="43"/>
      <c r="T30" s="43"/>
      <c r="U30" s="43"/>
      <c r="V30" s="43"/>
      <c r="W30" s="43"/>
      <c r="X30" s="43"/>
      <c r="Y30" s="43"/>
      <c r="Z30" s="43"/>
      <c r="AA30" s="43"/>
    </row>
    <row r="31" spans="1:27" ht="58">
      <c r="A31" s="237"/>
      <c r="B31" s="228"/>
      <c r="C31" s="54">
        <v>28</v>
      </c>
      <c r="D31" s="46" t="s">
        <v>62</v>
      </c>
      <c r="E31" s="68" t="s">
        <v>167</v>
      </c>
      <c r="F31" s="46" t="s">
        <v>232</v>
      </c>
      <c r="G31" s="72">
        <v>15.99</v>
      </c>
      <c r="H31" s="18"/>
      <c r="I31" s="40">
        <f t="shared" si="0"/>
        <v>0</v>
      </c>
      <c r="J31" s="25" t="str">
        <f t="shared" si="1"/>
        <v>OK</v>
      </c>
      <c r="K31" s="98"/>
      <c r="L31" s="98"/>
      <c r="M31" s="98"/>
      <c r="N31" s="98"/>
      <c r="O31" s="98"/>
      <c r="P31" s="187"/>
      <c r="Q31" s="43"/>
      <c r="R31" s="43"/>
      <c r="S31" s="43"/>
      <c r="T31" s="43"/>
      <c r="U31" s="43"/>
      <c r="V31" s="43"/>
      <c r="W31" s="43"/>
      <c r="X31" s="43"/>
      <c r="Y31" s="43"/>
      <c r="Z31" s="43"/>
      <c r="AA31" s="43"/>
    </row>
    <row r="32" spans="1:27" ht="43.5">
      <c r="A32" s="237"/>
      <c r="B32" s="224"/>
      <c r="C32" s="54">
        <v>29</v>
      </c>
      <c r="D32" s="46" t="s">
        <v>63</v>
      </c>
      <c r="E32" s="46" t="s">
        <v>168</v>
      </c>
      <c r="F32" s="46" t="s">
        <v>17</v>
      </c>
      <c r="G32" s="72">
        <v>4.9000000000000004</v>
      </c>
      <c r="H32" s="18">
        <v>5</v>
      </c>
      <c r="I32" s="40">
        <f t="shared" si="0"/>
        <v>5</v>
      </c>
      <c r="J32" s="25" t="str">
        <f t="shared" si="1"/>
        <v>OK</v>
      </c>
      <c r="K32" s="98"/>
      <c r="L32" s="98"/>
      <c r="M32" s="98"/>
      <c r="N32" s="98"/>
      <c r="O32" s="98"/>
      <c r="P32" s="187"/>
      <c r="Q32" s="43"/>
      <c r="R32" s="43"/>
      <c r="S32" s="43"/>
      <c r="T32" s="43"/>
      <c r="U32" s="43"/>
      <c r="V32" s="43"/>
      <c r="W32" s="43"/>
      <c r="X32" s="43"/>
      <c r="Y32" s="43"/>
      <c r="Z32" s="43"/>
      <c r="AA32" s="43"/>
    </row>
    <row r="33" spans="1:27" ht="58">
      <c r="A33" s="50">
        <v>10</v>
      </c>
      <c r="B33" s="58" t="s">
        <v>31</v>
      </c>
      <c r="C33" s="53">
        <v>30</v>
      </c>
      <c r="D33" s="47" t="s">
        <v>62</v>
      </c>
      <c r="E33" s="70" t="s">
        <v>169</v>
      </c>
      <c r="F33" s="47" t="s">
        <v>232</v>
      </c>
      <c r="G33" s="74">
        <v>5.64</v>
      </c>
      <c r="H33" s="18">
        <v>3</v>
      </c>
      <c r="I33" s="40">
        <f t="shared" si="0"/>
        <v>3</v>
      </c>
      <c r="J33" s="25" t="str">
        <f t="shared" si="1"/>
        <v>OK</v>
      </c>
      <c r="K33" s="98"/>
      <c r="L33" s="98"/>
      <c r="M33" s="98"/>
      <c r="N33" s="98"/>
      <c r="O33" s="98"/>
      <c r="P33" s="187"/>
      <c r="Q33" s="43"/>
      <c r="R33" s="43"/>
      <c r="S33" s="43"/>
      <c r="T33" s="43"/>
      <c r="U33" s="43"/>
      <c r="V33" s="43"/>
      <c r="W33" s="43"/>
      <c r="X33" s="43"/>
      <c r="Y33" s="43"/>
      <c r="Z33" s="43"/>
      <c r="AA33" s="43"/>
    </row>
    <row r="34" spans="1:27" ht="29">
      <c r="A34" s="238">
        <v>11</v>
      </c>
      <c r="B34" s="229" t="s">
        <v>27</v>
      </c>
      <c r="C34" s="51">
        <v>31</v>
      </c>
      <c r="D34" s="18" t="s">
        <v>64</v>
      </c>
      <c r="E34" s="18"/>
      <c r="F34" s="18" t="s">
        <v>17</v>
      </c>
      <c r="G34" s="73"/>
      <c r="H34" s="18"/>
      <c r="I34" s="40">
        <f t="shared" si="0"/>
        <v>0</v>
      </c>
      <c r="J34" s="25" t="str">
        <f t="shared" si="1"/>
        <v>OK</v>
      </c>
      <c r="K34" s="98"/>
      <c r="L34" s="98"/>
      <c r="M34" s="98"/>
      <c r="N34" s="98"/>
      <c r="O34" s="98"/>
      <c r="P34" s="187"/>
      <c r="Q34" s="43"/>
      <c r="R34" s="43"/>
      <c r="S34" s="43"/>
      <c r="T34" s="43"/>
      <c r="U34" s="43"/>
      <c r="V34" s="43"/>
      <c r="W34" s="43"/>
      <c r="X34" s="43"/>
      <c r="Y34" s="43"/>
      <c r="Z34" s="43"/>
      <c r="AA34" s="43"/>
    </row>
    <row r="35" spans="1:27" ht="23.5">
      <c r="A35" s="238"/>
      <c r="B35" s="236"/>
      <c r="C35" s="51">
        <v>32</v>
      </c>
      <c r="D35" s="18"/>
      <c r="E35" s="69"/>
      <c r="F35" s="18" t="s">
        <v>17</v>
      </c>
      <c r="G35" s="73"/>
      <c r="H35" s="18"/>
      <c r="I35" s="40">
        <f t="shared" si="0"/>
        <v>0</v>
      </c>
      <c r="J35" s="25" t="str">
        <f t="shared" si="1"/>
        <v>OK</v>
      </c>
      <c r="K35" s="98"/>
      <c r="L35" s="98"/>
      <c r="M35" s="98"/>
      <c r="N35" s="98"/>
      <c r="O35" s="98"/>
      <c r="P35" s="187"/>
      <c r="Q35" s="43"/>
      <c r="R35" s="43"/>
      <c r="S35" s="43"/>
      <c r="T35" s="43"/>
      <c r="U35" s="43"/>
      <c r="V35" s="43"/>
      <c r="W35" s="43"/>
      <c r="X35" s="43"/>
      <c r="Y35" s="43"/>
      <c r="Z35" s="43"/>
      <c r="AA35" s="43"/>
    </row>
    <row r="36" spans="1:27" ht="72.5">
      <c r="A36" s="238"/>
      <c r="B36" s="236"/>
      <c r="C36" s="51">
        <v>33</v>
      </c>
      <c r="D36" s="62" t="s">
        <v>65</v>
      </c>
      <c r="E36" s="69"/>
      <c r="F36" s="18" t="s">
        <v>233</v>
      </c>
      <c r="G36" s="73"/>
      <c r="H36" s="18"/>
      <c r="I36" s="40">
        <f t="shared" ref="I36:I67" si="2">H36-(SUM(K36:AA36))</f>
        <v>0</v>
      </c>
      <c r="J36" s="25" t="str">
        <f t="shared" si="1"/>
        <v>OK</v>
      </c>
      <c r="K36" s="98"/>
      <c r="L36" s="98"/>
      <c r="M36" s="98"/>
      <c r="N36" s="98"/>
      <c r="O36" s="98"/>
      <c r="P36" s="187"/>
      <c r="Q36" s="43"/>
      <c r="R36" s="43"/>
      <c r="S36" s="43"/>
      <c r="T36" s="43"/>
      <c r="U36" s="43"/>
      <c r="V36" s="43"/>
      <c r="W36" s="43"/>
      <c r="X36" s="43"/>
      <c r="Y36" s="43"/>
      <c r="Z36" s="43"/>
      <c r="AA36" s="43"/>
    </row>
    <row r="37" spans="1:27" ht="72.5">
      <c r="A37" s="238"/>
      <c r="B37" s="236"/>
      <c r="C37" s="51">
        <v>34</v>
      </c>
      <c r="D37" s="62" t="s">
        <v>65</v>
      </c>
      <c r="E37" s="69"/>
      <c r="F37" s="18" t="s">
        <v>233</v>
      </c>
      <c r="G37" s="73"/>
      <c r="H37" s="18"/>
      <c r="I37" s="40">
        <f t="shared" si="2"/>
        <v>0</v>
      </c>
      <c r="J37" s="25" t="str">
        <f t="shared" si="1"/>
        <v>OK</v>
      </c>
      <c r="K37" s="98"/>
      <c r="L37" s="98"/>
      <c r="M37" s="98"/>
      <c r="N37" s="98"/>
      <c r="O37" s="98"/>
      <c r="P37" s="187"/>
      <c r="Q37" s="43"/>
      <c r="R37" s="43"/>
      <c r="S37" s="43"/>
      <c r="T37" s="43"/>
      <c r="U37" s="43"/>
      <c r="V37" s="43"/>
      <c r="W37" s="43"/>
      <c r="X37" s="43"/>
      <c r="Y37" s="43"/>
      <c r="Z37" s="43"/>
      <c r="AA37" s="43"/>
    </row>
    <row r="38" spans="1:27" ht="58">
      <c r="A38" s="238"/>
      <c r="B38" s="236"/>
      <c r="C38" s="51">
        <v>35</v>
      </c>
      <c r="D38" s="62" t="s">
        <v>65</v>
      </c>
      <c r="E38" s="69"/>
      <c r="F38" s="18" t="s">
        <v>234</v>
      </c>
      <c r="G38" s="73"/>
      <c r="H38" s="18"/>
      <c r="I38" s="40">
        <f t="shared" si="2"/>
        <v>0</v>
      </c>
      <c r="J38" s="25" t="str">
        <f t="shared" si="1"/>
        <v>OK</v>
      </c>
      <c r="K38" s="98"/>
      <c r="L38" s="98"/>
      <c r="M38" s="98"/>
      <c r="N38" s="98"/>
      <c r="O38" s="98"/>
      <c r="P38" s="187"/>
      <c r="Q38" s="43"/>
      <c r="R38" s="43"/>
      <c r="S38" s="43"/>
      <c r="T38" s="43"/>
      <c r="U38" s="43"/>
      <c r="V38" s="43"/>
      <c r="W38" s="43"/>
      <c r="X38" s="43"/>
      <c r="Y38" s="43"/>
      <c r="Z38" s="43"/>
      <c r="AA38" s="43"/>
    </row>
    <row r="39" spans="1:27" ht="58">
      <c r="A39" s="238"/>
      <c r="B39" s="236"/>
      <c r="C39" s="51">
        <v>36</v>
      </c>
      <c r="D39" s="62" t="s">
        <v>66</v>
      </c>
      <c r="E39" s="18"/>
      <c r="F39" s="18" t="s">
        <v>234</v>
      </c>
      <c r="G39" s="73"/>
      <c r="H39" s="18"/>
      <c r="I39" s="40">
        <f t="shared" si="2"/>
        <v>0</v>
      </c>
      <c r="J39" s="25" t="str">
        <f t="shared" si="1"/>
        <v>OK</v>
      </c>
      <c r="K39" s="98"/>
      <c r="L39" s="98"/>
      <c r="M39" s="98"/>
      <c r="N39" s="98"/>
      <c r="O39" s="98"/>
      <c r="P39" s="187"/>
      <c r="Q39" s="43"/>
      <c r="R39" s="43"/>
      <c r="S39" s="43"/>
      <c r="T39" s="43"/>
      <c r="U39" s="43"/>
      <c r="V39" s="43"/>
      <c r="W39" s="43"/>
      <c r="X39" s="43"/>
      <c r="Y39" s="43"/>
      <c r="Z39" s="43"/>
      <c r="AA39" s="43"/>
    </row>
    <row r="40" spans="1:27" ht="58">
      <c r="A40" s="238"/>
      <c r="B40" s="236"/>
      <c r="C40" s="51">
        <v>37</v>
      </c>
      <c r="D40" s="62" t="s">
        <v>66</v>
      </c>
      <c r="E40" s="18"/>
      <c r="F40" s="18" t="s">
        <v>234</v>
      </c>
      <c r="G40" s="73"/>
      <c r="H40" s="18"/>
      <c r="I40" s="40">
        <f t="shared" si="2"/>
        <v>0</v>
      </c>
      <c r="J40" s="25" t="str">
        <f t="shared" si="1"/>
        <v>OK</v>
      </c>
      <c r="K40" s="98"/>
      <c r="L40" s="98"/>
      <c r="M40" s="98"/>
      <c r="N40" s="98"/>
      <c r="O40" s="98"/>
      <c r="P40" s="187"/>
      <c r="Q40" s="43"/>
      <c r="R40" s="43"/>
      <c r="S40" s="43"/>
      <c r="T40" s="43"/>
      <c r="U40" s="43"/>
      <c r="V40" s="43"/>
      <c r="W40" s="43"/>
      <c r="X40" s="43"/>
      <c r="Y40" s="43"/>
      <c r="Z40" s="43"/>
      <c r="AA40" s="43"/>
    </row>
    <row r="41" spans="1:27" ht="58">
      <c r="A41" s="238"/>
      <c r="B41" s="236"/>
      <c r="C41" s="51">
        <v>38</v>
      </c>
      <c r="D41" s="62" t="s">
        <v>66</v>
      </c>
      <c r="E41" s="18"/>
      <c r="F41" s="18" t="s">
        <v>234</v>
      </c>
      <c r="G41" s="73"/>
      <c r="H41" s="18"/>
      <c r="I41" s="40">
        <f t="shared" si="2"/>
        <v>0</v>
      </c>
      <c r="J41" s="25" t="str">
        <f t="shared" si="1"/>
        <v>OK</v>
      </c>
      <c r="K41" s="98"/>
      <c r="L41" s="98"/>
      <c r="M41" s="98"/>
      <c r="N41" s="98"/>
      <c r="O41" s="98"/>
      <c r="P41" s="187"/>
      <c r="Q41" s="43"/>
      <c r="R41" s="43"/>
      <c r="S41" s="43"/>
      <c r="T41" s="43"/>
      <c r="U41" s="43"/>
      <c r="V41" s="43"/>
      <c r="W41" s="43"/>
      <c r="X41" s="43"/>
      <c r="Y41" s="43"/>
      <c r="Z41" s="43"/>
      <c r="AA41" s="43"/>
    </row>
    <row r="42" spans="1:27" ht="58">
      <c r="A42" s="238"/>
      <c r="B42" s="236"/>
      <c r="C42" s="51">
        <v>39</v>
      </c>
      <c r="D42" s="62" t="s">
        <v>66</v>
      </c>
      <c r="E42" s="18"/>
      <c r="F42" s="18" t="s">
        <v>234</v>
      </c>
      <c r="G42" s="73"/>
      <c r="H42" s="18"/>
      <c r="I42" s="40">
        <f t="shared" si="2"/>
        <v>0</v>
      </c>
      <c r="J42" s="25" t="str">
        <f t="shared" si="1"/>
        <v>OK</v>
      </c>
      <c r="K42" s="98"/>
      <c r="L42" s="98"/>
      <c r="M42" s="98"/>
      <c r="N42" s="98"/>
      <c r="O42" s="98"/>
      <c r="P42" s="187"/>
      <c r="Q42" s="43"/>
      <c r="R42" s="43"/>
      <c r="S42" s="43"/>
      <c r="T42" s="43"/>
      <c r="U42" s="43"/>
      <c r="V42" s="43"/>
      <c r="W42" s="43"/>
      <c r="X42" s="43"/>
      <c r="Y42" s="43"/>
      <c r="Z42" s="43"/>
      <c r="AA42" s="43"/>
    </row>
    <row r="43" spans="1:27" ht="58">
      <c r="A43" s="238"/>
      <c r="B43" s="236"/>
      <c r="C43" s="51">
        <v>40</v>
      </c>
      <c r="D43" s="62" t="s">
        <v>66</v>
      </c>
      <c r="E43" s="18"/>
      <c r="F43" s="18" t="s">
        <v>234</v>
      </c>
      <c r="G43" s="73"/>
      <c r="H43" s="18"/>
      <c r="I43" s="40">
        <f t="shared" si="2"/>
        <v>0</v>
      </c>
      <c r="J43" s="25" t="str">
        <f t="shared" si="1"/>
        <v>OK</v>
      </c>
      <c r="K43" s="98"/>
      <c r="L43" s="98"/>
      <c r="M43" s="98"/>
      <c r="N43" s="98"/>
      <c r="O43" s="98"/>
      <c r="P43" s="187"/>
      <c r="Q43" s="43"/>
      <c r="R43" s="43"/>
      <c r="S43" s="43"/>
      <c r="T43" s="43"/>
      <c r="U43" s="43"/>
      <c r="V43" s="43"/>
      <c r="W43" s="43"/>
      <c r="X43" s="43"/>
      <c r="Y43" s="43"/>
      <c r="Z43" s="43"/>
      <c r="AA43" s="43"/>
    </row>
    <row r="44" spans="1:27" ht="58">
      <c r="A44" s="238"/>
      <c r="B44" s="230"/>
      <c r="C44" s="51">
        <v>41</v>
      </c>
      <c r="D44" s="62" t="s">
        <v>67</v>
      </c>
      <c r="E44" s="18"/>
      <c r="F44" s="18" t="s">
        <v>235</v>
      </c>
      <c r="G44" s="73"/>
      <c r="H44" s="18"/>
      <c r="I44" s="40">
        <f t="shared" si="2"/>
        <v>0</v>
      </c>
      <c r="J44" s="25" t="str">
        <f t="shared" si="1"/>
        <v>OK</v>
      </c>
      <c r="K44" s="98"/>
      <c r="L44" s="98"/>
      <c r="M44" s="98"/>
      <c r="N44" s="98"/>
      <c r="O44" s="98"/>
      <c r="P44" s="187"/>
      <c r="Q44" s="43"/>
      <c r="R44" s="43"/>
      <c r="S44" s="43"/>
      <c r="T44" s="43"/>
      <c r="U44" s="43"/>
      <c r="V44" s="43"/>
      <c r="W44" s="43"/>
      <c r="X44" s="43"/>
      <c r="Y44" s="43"/>
      <c r="Z44" s="43"/>
      <c r="AA44" s="43"/>
    </row>
    <row r="45" spans="1:27" ht="58">
      <c r="A45" s="239">
        <v>12</v>
      </c>
      <c r="B45" s="225" t="s">
        <v>30</v>
      </c>
      <c r="C45" s="53">
        <v>42</v>
      </c>
      <c r="D45" s="47" t="s">
        <v>68</v>
      </c>
      <c r="E45" s="47" t="s">
        <v>170</v>
      </c>
      <c r="F45" s="47" t="s">
        <v>236</v>
      </c>
      <c r="G45" s="74">
        <v>28</v>
      </c>
      <c r="H45" s="18"/>
      <c r="I45" s="40">
        <f t="shared" si="2"/>
        <v>0</v>
      </c>
      <c r="J45" s="25" t="str">
        <f t="shared" si="1"/>
        <v>OK</v>
      </c>
      <c r="K45" s="98"/>
      <c r="L45" s="98"/>
      <c r="M45" s="98"/>
      <c r="N45" s="98"/>
      <c r="O45" s="98"/>
      <c r="P45" s="187"/>
      <c r="Q45" s="43"/>
      <c r="R45" s="43"/>
      <c r="S45" s="43"/>
      <c r="T45" s="43"/>
      <c r="U45" s="43"/>
      <c r="V45" s="43"/>
      <c r="W45" s="43"/>
      <c r="X45" s="43"/>
      <c r="Y45" s="43"/>
      <c r="Z45" s="43"/>
      <c r="AA45" s="43"/>
    </row>
    <row r="46" spans="1:27" ht="58">
      <c r="A46" s="239"/>
      <c r="B46" s="226"/>
      <c r="C46" s="53">
        <v>43</v>
      </c>
      <c r="D46" s="47" t="s">
        <v>69</v>
      </c>
      <c r="E46" s="47" t="s">
        <v>171</v>
      </c>
      <c r="F46" s="47" t="s">
        <v>236</v>
      </c>
      <c r="G46" s="74">
        <v>28.14</v>
      </c>
      <c r="H46" s="18"/>
      <c r="I46" s="40">
        <f t="shared" si="2"/>
        <v>0</v>
      </c>
      <c r="J46" s="25" t="str">
        <f t="shared" si="1"/>
        <v>OK</v>
      </c>
      <c r="K46" s="98"/>
      <c r="L46" s="98"/>
      <c r="M46" s="98"/>
      <c r="N46" s="98"/>
      <c r="O46" s="98"/>
      <c r="P46" s="187"/>
      <c r="Q46" s="43"/>
      <c r="R46" s="43"/>
      <c r="S46" s="43"/>
      <c r="T46" s="43"/>
      <c r="U46" s="43"/>
      <c r="V46" s="43"/>
      <c r="W46" s="43"/>
      <c r="X46" s="43"/>
      <c r="Y46" s="43"/>
      <c r="Z46" s="43"/>
      <c r="AA46" s="43"/>
    </row>
    <row r="47" spans="1:27" ht="58">
      <c r="A47" s="239"/>
      <c r="B47" s="226"/>
      <c r="C47" s="53">
        <v>44</v>
      </c>
      <c r="D47" s="63" t="s">
        <v>70</v>
      </c>
      <c r="E47" s="47" t="s">
        <v>172</v>
      </c>
      <c r="F47" s="47" t="s">
        <v>236</v>
      </c>
      <c r="G47" s="74">
        <v>19</v>
      </c>
      <c r="H47" s="18"/>
      <c r="I47" s="40">
        <f t="shared" si="2"/>
        <v>0</v>
      </c>
      <c r="J47" s="25" t="str">
        <f t="shared" si="1"/>
        <v>OK</v>
      </c>
      <c r="K47" s="98"/>
      <c r="L47" s="98"/>
      <c r="M47" s="98"/>
      <c r="N47" s="98"/>
      <c r="O47" s="98"/>
      <c r="P47" s="187"/>
      <c r="Q47" s="43"/>
      <c r="R47" s="43"/>
      <c r="S47" s="43"/>
      <c r="T47" s="43"/>
      <c r="U47" s="43"/>
      <c r="V47" s="43"/>
      <c r="W47" s="43"/>
      <c r="X47" s="43"/>
      <c r="Y47" s="43"/>
      <c r="Z47" s="43"/>
      <c r="AA47" s="43"/>
    </row>
    <row r="48" spans="1:27" ht="58">
      <c r="A48" s="239"/>
      <c r="B48" s="227"/>
      <c r="C48" s="53">
        <v>45</v>
      </c>
      <c r="D48" s="63" t="s">
        <v>70</v>
      </c>
      <c r="E48" s="47" t="s">
        <v>173</v>
      </c>
      <c r="F48" s="47" t="s">
        <v>236</v>
      </c>
      <c r="G48" s="74">
        <v>19</v>
      </c>
      <c r="H48" s="18"/>
      <c r="I48" s="40">
        <f t="shared" si="2"/>
        <v>0</v>
      </c>
      <c r="J48" s="25" t="str">
        <f t="shared" si="1"/>
        <v>OK</v>
      </c>
      <c r="K48" s="98"/>
      <c r="L48" s="98"/>
      <c r="M48" s="98"/>
      <c r="N48" s="98"/>
      <c r="O48" s="98"/>
      <c r="P48" s="187"/>
      <c r="Q48" s="43"/>
      <c r="R48" s="43"/>
      <c r="S48" s="43"/>
      <c r="T48" s="43"/>
      <c r="U48" s="43"/>
      <c r="V48" s="43"/>
      <c r="W48" s="43"/>
      <c r="X48" s="43"/>
      <c r="Y48" s="43"/>
      <c r="Z48" s="43"/>
      <c r="AA48" s="43"/>
    </row>
    <row r="49" spans="1:27" ht="58">
      <c r="A49" s="237">
        <v>13</v>
      </c>
      <c r="B49" s="223" t="s">
        <v>30</v>
      </c>
      <c r="C49" s="54">
        <v>46</v>
      </c>
      <c r="D49" s="46" t="s">
        <v>71</v>
      </c>
      <c r="E49" s="46" t="s">
        <v>174</v>
      </c>
      <c r="F49" s="46" t="s">
        <v>236</v>
      </c>
      <c r="G49" s="72">
        <v>15.41</v>
      </c>
      <c r="H49" s="18"/>
      <c r="I49" s="40">
        <f t="shared" si="2"/>
        <v>0</v>
      </c>
      <c r="J49" s="25" t="str">
        <f t="shared" si="1"/>
        <v>OK</v>
      </c>
      <c r="K49" s="98"/>
      <c r="L49" s="98"/>
      <c r="M49" s="98"/>
      <c r="N49" s="98"/>
      <c r="O49" s="98"/>
      <c r="P49" s="187"/>
      <c r="Q49" s="43"/>
      <c r="R49" s="43"/>
      <c r="S49" s="43"/>
      <c r="T49" s="43"/>
      <c r="U49" s="43"/>
      <c r="V49" s="43"/>
      <c r="W49" s="43"/>
      <c r="X49" s="43"/>
      <c r="Y49" s="43"/>
      <c r="Z49" s="43"/>
      <c r="AA49" s="43"/>
    </row>
    <row r="50" spans="1:27" ht="58">
      <c r="A50" s="237"/>
      <c r="B50" s="228"/>
      <c r="C50" s="54">
        <v>47</v>
      </c>
      <c r="D50" s="46" t="s">
        <v>72</v>
      </c>
      <c r="E50" s="46" t="s">
        <v>175</v>
      </c>
      <c r="F50" s="46" t="s">
        <v>236</v>
      </c>
      <c r="G50" s="72">
        <v>15.41</v>
      </c>
      <c r="H50" s="18"/>
      <c r="I50" s="40">
        <f t="shared" si="2"/>
        <v>0</v>
      </c>
      <c r="J50" s="25" t="str">
        <f t="shared" si="1"/>
        <v>OK</v>
      </c>
      <c r="K50" s="98"/>
      <c r="L50" s="98"/>
      <c r="M50" s="98"/>
      <c r="N50" s="98"/>
      <c r="O50" s="98"/>
      <c r="P50" s="187"/>
      <c r="Q50" s="43"/>
      <c r="R50" s="43"/>
      <c r="S50" s="43"/>
      <c r="T50" s="43"/>
      <c r="U50" s="43"/>
      <c r="V50" s="43"/>
      <c r="W50" s="43"/>
      <c r="X50" s="43"/>
      <c r="Y50" s="43"/>
      <c r="Z50" s="43"/>
      <c r="AA50" s="43"/>
    </row>
    <row r="51" spans="1:27" ht="58">
      <c r="A51" s="237"/>
      <c r="B51" s="228"/>
      <c r="C51" s="54">
        <v>48</v>
      </c>
      <c r="D51" s="46" t="s">
        <v>72</v>
      </c>
      <c r="E51" s="46" t="s">
        <v>175</v>
      </c>
      <c r="F51" s="46" t="s">
        <v>236</v>
      </c>
      <c r="G51" s="72">
        <v>15.41</v>
      </c>
      <c r="H51" s="18">
        <v>2</v>
      </c>
      <c r="I51" s="40">
        <f t="shared" si="2"/>
        <v>2</v>
      </c>
      <c r="J51" s="25" t="str">
        <f t="shared" si="1"/>
        <v>OK</v>
      </c>
      <c r="K51" s="98"/>
      <c r="L51" s="98"/>
      <c r="M51" s="98"/>
      <c r="N51" s="98"/>
      <c r="O51" s="98"/>
      <c r="P51" s="187"/>
      <c r="Q51" s="43"/>
      <c r="R51" s="43"/>
      <c r="S51" s="43"/>
      <c r="T51" s="43"/>
      <c r="U51" s="43"/>
      <c r="V51" s="43"/>
      <c r="W51" s="43"/>
      <c r="X51" s="43"/>
      <c r="Y51" s="43"/>
      <c r="Z51" s="43"/>
      <c r="AA51" s="43"/>
    </row>
    <row r="52" spans="1:27" ht="43.5">
      <c r="A52" s="237"/>
      <c r="B52" s="224"/>
      <c r="C52" s="54">
        <v>49</v>
      </c>
      <c r="D52" s="46" t="s">
        <v>73</v>
      </c>
      <c r="E52" s="46" t="s">
        <v>176</v>
      </c>
      <c r="F52" s="46" t="s">
        <v>237</v>
      </c>
      <c r="G52" s="72">
        <v>1.29</v>
      </c>
      <c r="H52" s="18"/>
      <c r="I52" s="40">
        <f t="shared" si="2"/>
        <v>0</v>
      </c>
      <c r="J52" s="25" t="str">
        <f t="shared" si="1"/>
        <v>OK</v>
      </c>
      <c r="K52" s="98"/>
      <c r="L52" s="98"/>
      <c r="M52" s="98"/>
      <c r="N52" s="98"/>
      <c r="O52" s="98"/>
      <c r="P52" s="187"/>
      <c r="Q52" s="43"/>
      <c r="R52" s="43"/>
      <c r="S52" s="43"/>
      <c r="T52" s="43"/>
      <c r="U52" s="43"/>
      <c r="V52" s="43"/>
      <c r="W52" s="43"/>
      <c r="X52" s="43"/>
      <c r="Y52" s="43"/>
      <c r="Z52" s="43"/>
      <c r="AA52" s="43"/>
    </row>
    <row r="53" spans="1:27" ht="43.5">
      <c r="A53" s="239">
        <v>14</v>
      </c>
      <c r="B53" s="225" t="s">
        <v>32</v>
      </c>
      <c r="C53" s="53">
        <v>50</v>
      </c>
      <c r="D53" s="35" t="s">
        <v>74</v>
      </c>
      <c r="E53" s="47" t="s">
        <v>177</v>
      </c>
      <c r="F53" s="47" t="s">
        <v>237</v>
      </c>
      <c r="G53" s="74">
        <v>2.91</v>
      </c>
      <c r="H53" s="18"/>
      <c r="I53" s="40">
        <f t="shared" si="2"/>
        <v>0</v>
      </c>
      <c r="J53" s="25" t="str">
        <f t="shared" si="1"/>
        <v>OK</v>
      </c>
      <c r="K53" s="98"/>
      <c r="L53" s="98"/>
      <c r="M53" s="98"/>
      <c r="N53" s="98"/>
      <c r="O53" s="98"/>
      <c r="P53" s="187"/>
      <c r="Q53" s="43"/>
      <c r="R53" s="43"/>
      <c r="S53" s="43"/>
      <c r="T53" s="43"/>
      <c r="U53" s="43"/>
      <c r="V53" s="43"/>
      <c r="W53" s="43"/>
      <c r="X53" s="43"/>
      <c r="Y53" s="43"/>
      <c r="Z53" s="43"/>
      <c r="AA53" s="43"/>
    </row>
    <row r="54" spans="1:27" ht="43.5">
      <c r="A54" s="239"/>
      <c r="B54" s="227"/>
      <c r="C54" s="53">
        <v>51</v>
      </c>
      <c r="D54" s="35" t="s">
        <v>75</v>
      </c>
      <c r="E54" s="47" t="s">
        <v>177</v>
      </c>
      <c r="F54" s="47" t="s">
        <v>237</v>
      </c>
      <c r="G54" s="74">
        <v>5.83</v>
      </c>
      <c r="H54" s="18"/>
      <c r="I54" s="40">
        <f t="shared" si="2"/>
        <v>0</v>
      </c>
      <c r="J54" s="25" t="str">
        <f t="shared" si="1"/>
        <v>OK</v>
      </c>
      <c r="K54" s="98"/>
      <c r="L54" s="98"/>
      <c r="M54" s="98"/>
      <c r="N54" s="98"/>
      <c r="O54" s="98"/>
      <c r="P54" s="187"/>
      <c r="Q54" s="43"/>
      <c r="R54" s="43"/>
      <c r="S54" s="43"/>
      <c r="T54" s="43"/>
      <c r="U54" s="43"/>
      <c r="V54" s="43"/>
      <c r="W54" s="43"/>
      <c r="X54" s="43"/>
      <c r="Y54" s="43"/>
      <c r="Z54" s="43"/>
      <c r="AA54" s="43"/>
    </row>
    <row r="55" spans="1:27" ht="43.5">
      <c r="A55" s="237">
        <v>15</v>
      </c>
      <c r="B55" s="223" t="s">
        <v>28</v>
      </c>
      <c r="C55" s="54">
        <v>52</v>
      </c>
      <c r="D55" s="61" t="s">
        <v>76</v>
      </c>
      <c r="E55" s="46" t="s">
        <v>178</v>
      </c>
      <c r="F55" s="46" t="s">
        <v>237</v>
      </c>
      <c r="G55" s="72">
        <v>47.83</v>
      </c>
      <c r="H55" s="18"/>
      <c r="I55" s="40">
        <f t="shared" si="2"/>
        <v>0</v>
      </c>
      <c r="J55" s="25" t="str">
        <f t="shared" si="1"/>
        <v>OK</v>
      </c>
      <c r="K55" s="98"/>
      <c r="L55" s="98"/>
      <c r="M55" s="98"/>
      <c r="N55" s="98"/>
      <c r="O55" s="98"/>
      <c r="P55" s="187"/>
      <c r="Q55" s="43"/>
      <c r="R55" s="43"/>
      <c r="S55" s="43"/>
      <c r="T55" s="43"/>
      <c r="U55" s="43"/>
      <c r="V55" s="43"/>
      <c r="W55" s="43"/>
      <c r="X55" s="43"/>
      <c r="Y55" s="43"/>
      <c r="Z55" s="43"/>
      <c r="AA55" s="43"/>
    </row>
    <row r="56" spans="1:27" ht="43.5">
      <c r="A56" s="237"/>
      <c r="B56" s="228"/>
      <c r="C56" s="54">
        <v>53</v>
      </c>
      <c r="D56" s="61" t="s">
        <v>77</v>
      </c>
      <c r="E56" s="46" t="s">
        <v>179</v>
      </c>
      <c r="F56" s="46" t="s">
        <v>237</v>
      </c>
      <c r="G56" s="72">
        <v>15.94</v>
      </c>
      <c r="H56" s="18"/>
      <c r="I56" s="40">
        <f t="shared" si="2"/>
        <v>0</v>
      </c>
      <c r="J56" s="25" t="str">
        <f t="shared" si="1"/>
        <v>OK</v>
      </c>
      <c r="K56" s="98"/>
      <c r="L56" s="98"/>
      <c r="M56" s="98"/>
      <c r="N56" s="98"/>
      <c r="O56" s="98"/>
      <c r="P56" s="187"/>
      <c r="Q56" s="43"/>
      <c r="R56" s="43"/>
      <c r="S56" s="43"/>
      <c r="T56" s="43"/>
      <c r="U56" s="43"/>
      <c r="V56" s="43"/>
      <c r="W56" s="43"/>
      <c r="X56" s="43"/>
      <c r="Y56" s="43"/>
      <c r="Z56" s="43"/>
      <c r="AA56" s="43"/>
    </row>
    <row r="57" spans="1:27" ht="43.5">
      <c r="A57" s="237"/>
      <c r="B57" s="228"/>
      <c r="C57" s="54">
        <v>54</v>
      </c>
      <c r="D57" s="61" t="s">
        <v>78</v>
      </c>
      <c r="E57" s="46" t="s">
        <v>180</v>
      </c>
      <c r="F57" s="46" t="s">
        <v>237</v>
      </c>
      <c r="G57" s="72">
        <v>25.51</v>
      </c>
      <c r="H57" s="18"/>
      <c r="I57" s="40">
        <f t="shared" si="2"/>
        <v>0</v>
      </c>
      <c r="J57" s="25" t="str">
        <f t="shared" si="1"/>
        <v>OK</v>
      </c>
      <c r="K57" s="98"/>
      <c r="L57" s="98"/>
      <c r="M57" s="98"/>
      <c r="N57" s="98"/>
      <c r="O57" s="98"/>
      <c r="P57" s="187"/>
      <c r="Q57" s="43"/>
      <c r="R57" s="43"/>
      <c r="S57" s="43"/>
      <c r="T57" s="43"/>
      <c r="U57" s="43"/>
      <c r="V57" s="43"/>
      <c r="W57" s="43"/>
      <c r="X57" s="43"/>
      <c r="Y57" s="43"/>
      <c r="Z57" s="43"/>
      <c r="AA57" s="43"/>
    </row>
    <row r="58" spans="1:27" ht="23.5">
      <c r="A58" s="237"/>
      <c r="B58" s="224"/>
      <c r="C58" s="54">
        <v>55</v>
      </c>
      <c r="D58" s="61" t="s">
        <v>79</v>
      </c>
      <c r="E58" s="46" t="s">
        <v>181</v>
      </c>
      <c r="F58" s="46"/>
      <c r="G58" s="72">
        <v>44.64</v>
      </c>
      <c r="H58" s="18"/>
      <c r="I58" s="40">
        <f t="shared" si="2"/>
        <v>0</v>
      </c>
      <c r="J58" s="25" t="str">
        <f t="shared" si="1"/>
        <v>OK</v>
      </c>
      <c r="K58" s="98"/>
      <c r="L58" s="98"/>
      <c r="M58" s="98"/>
      <c r="N58" s="98"/>
      <c r="O58" s="98"/>
      <c r="P58" s="187"/>
      <c r="Q58" s="43"/>
      <c r="R58" s="43"/>
      <c r="S58" s="43"/>
      <c r="T58" s="43"/>
      <c r="U58" s="43"/>
      <c r="V58" s="43"/>
      <c r="W58" s="43"/>
      <c r="X58" s="43"/>
      <c r="Y58" s="43"/>
      <c r="Z58" s="43"/>
      <c r="AA58" s="43"/>
    </row>
    <row r="59" spans="1:27" ht="43.5">
      <c r="A59" s="240">
        <v>16</v>
      </c>
      <c r="B59" s="225" t="s">
        <v>32</v>
      </c>
      <c r="C59" s="53">
        <v>56</v>
      </c>
      <c r="D59" s="35" t="s">
        <v>80</v>
      </c>
      <c r="E59" s="47" t="s">
        <v>177</v>
      </c>
      <c r="F59" s="47" t="s">
        <v>237</v>
      </c>
      <c r="G59" s="74">
        <v>3.4</v>
      </c>
      <c r="H59" s="18"/>
      <c r="I59" s="40">
        <f t="shared" si="2"/>
        <v>0</v>
      </c>
      <c r="J59" s="25" t="str">
        <f t="shared" si="1"/>
        <v>OK</v>
      </c>
      <c r="K59" s="98"/>
      <c r="L59" s="98"/>
      <c r="M59" s="98"/>
      <c r="N59" s="98"/>
      <c r="O59" s="98"/>
      <c r="P59" s="187"/>
      <c r="Q59" s="43"/>
      <c r="R59" s="43"/>
      <c r="S59" s="43"/>
      <c r="T59" s="43"/>
      <c r="U59" s="43"/>
      <c r="V59" s="43"/>
      <c r="W59" s="43"/>
      <c r="X59" s="43"/>
      <c r="Y59" s="43"/>
      <c r="Z59" s="43"/>
      <c r="AA59" s="43"/>
    </row>
    <row r="60" spans="1:27" ht="43.5">
      <c r="A60" s="241"/>
      <c r="B60" s="226"/>
      <c r="C60" s="53">
        <v>57</v>
      </c>
      <c r="D60" s="35" t="s">
        <v>81</v>
      </c>
      <c r="E60" s="47" t="s">
        <v>177</v>
      </c>
      <c r="F60" s="47" t="s">
        <v>237</v>
      </c>
      <c r="G60" s="74">
        <v>34.049999999999997</v>
      </c>
      <c r="H60" s="18"/>
      <c r="I60" s="40">
        <f t="shared" si="2"/>
        <v>0</v>
      </c>
      <c r="J60" s="25" t="str">
        <f t="shared" si="1"/>
        <v>OK</v>
      </c>
      <c r="K60" s="98"/>
      <c r="L60" s="98"/>
      <c r="M60" s="98"/>
      <c r="N60" s="98"/>
      <c r="O60" s="98"/>
      <c r="P60" s="187"/>
      <c r="Q60" s="43"/>
      <c r="R60" s="43"/>
      <c r="S60" s="43"/>
      <c r="T60" s="43"/>
      <c r="U60" s="43"/>
      <c r="V60" s="43"/>
      <c r="W60" s="43"/>
      <c r="X60" s="43"/>
      <c r="Y60" s="43"/>
      <c r="Z60" s="43"/>
      <c r="AA60" s="43"/>
    </row>
    <row r="61" spans="1:27" ht="43.5">
      <c r="A61" s="242"/>
      <c r="B61" s="227"/>
      <c r="C61" s="53">
        <v>58</v>
      </c>
      <c r="D61" s="35" t="s">
        <v>82</v>
      </c>
      <c r="E61" s="35" t="s">
        <v>177</v>
      </c>
      <c r="F61" s="47" t="s">
        <v>238</v>
      </c>
      <c r="G61" s="74">
        <v>51.07</v>
      </c>
      <c r="H61" s="18"/>
      <c r="I61" s="40">
        <f t="shared" si="2"/>
        <v>0</v>
      </c>
      <c r="J61" s="25" t="str">
        <f t="shared" si="1"/>
        <v>OK</v>
      </c>
      <c r="K61" s="98"/>
      <c r="L61" s="98"/>
      <c r="M61" s="98"/>
      <c r="N61" s="98"/>
      <c r="O61" s="98"/>
      <c r="P61" s="187"/>
      <c r="Q61" s="43"/>
      <c r="R61" s="43"/>
      <c r="S61" s="43"/>
      <c r="T61" s="43"/>
      <c r="U61" s="43"/>
      <c r="V61" s="43"/>
      <c r="W61" s="43"/>
      <c r="X61" s="43"/>
      <c r="Y61" s="43"/>
      <c r="Z61" s="43"/>
      <c r="AA61" s="43"/>
    </row>
    <row r="62" spans="1:27" ht="43.5">
      <c r="A62" s="238">
        <v>17</v>
      </c>
      <c r="B62" s="229" t="s">
        <v>27</v>
      </c>
      <c r="C62" s="51">
        <v>59</v>
      </c>
      <c r="D62" s="62" t="s">
        <v>83</v>
      </c>
      <c r="E62" s="18" t="s">
        <v>182</v>
      </c>
      <c r="F62" s="18" t="s">
        <v>237</v>
      </c>
      <c r="G62" s="73"/>
      <c r="H62" s="18"/>
      <c r="I62" s="40">
        <f t="shared" si="2"/>
        <v>0</v>
      </c>
      <c r="J62" s="25" t="str">
        <f t="shared" si="1"/>
        <v>OK</v>
      </c>
      <c r="K62" s="98"/>
      <c r="L62" s="98"/>
      <c r="M62" s="98"/>
      <c r="N62" s="98"/>
      <c r="O62" s="98"/>
      <c r="P62" s="187"/>
      <c r="Q62" s="43"/>
      <c r="R62" s="43"/>
      <c r="S62" s="43"/>
      <c r="T62" s="43"/>
      <c r="U62" s="43"/>
      <c r="V62" s="43"/>
      <c r="W62" s="43"/>
      <c r="X62" s="43"/>
      <c r="Y62" s="43"/>
      <c r="Z62" s="43"/>
      <c r="AA62" s="43"/>
    </row>
    <row r="63" spans="1:27" ht="43.5">
      <c r="A63" s="238"/>
      <c r="B63" s="236"/>
      <c r="C63" s="51">
        <v>60</v>
      </c>
      <c r="D63" s="62" t="s">
        <v>83</v>
      </c>
      <c r="E63" s="18" t="s">
        <v>183</v>
      </c>
      <c r="F63" s="18" t="s">
        <v>237</v>
      </c>
      <c r="G63" s="73"/>
      <c r="H63" s="18"/>
      <c r="I63" s="40">
        <f t="shared" si="2"/>
        <v>0</v>
      </c>
      <c r="J63" s="25" t="str">
        <f t="shared" si="1"/>
        <v>OK</v>
      </c>
      <c r="K63" s="98"/>
      <c r="L63" s="98"/>
      <c r="M63" s="98"/>
      <c r="N63" s="98"/>
      <c r="O63" s="98"/>
      <c r="P63" s="187"/>
      <c r="Q63" s="43"/>
      <c r="R63" s="43"/>
      <c r="S63" s="43"/>
      <c r="T63" s="43"/>
      <c r="U63" s="43"/>
      <c r="V63" s="43"/>
      <c r="W63" s="43"/>
      <c r="X63" s="43"/>
      <c r="Y63" s="43"/>
      <c r="Z63" s="43"/>
      <c r="AA63" s="43"/>
    </row>
    <row r="64" spans="1:27" ht="43.5">
      <c r="A64" s="238"/>
      <c r="B64" s="230"/>
      <c r="C64" s="51">
        <v>61</v>
      </c>
      <c r="D64" s="62" t="s">
        <v>83</v>
      </c>
      <c r="E64" s="18" t="s">
        <v>184</v>
      </c>
      <c r="F64" s="18" t="s">
        <v>237</v>
      </c>
      <c r="G64" s="73"/>
      <c r="H64" s="18"/>
      <c r="I64" s="40">
        <f t="shared" si="2"/>
        <v>0</v>
      </c>
      <c r="J64" s="25" t="str">
        <f t="shared" si="1"/>
        <v>OK</v>
      </c>
      <c r="K64" s="98"/>
      <c r="L64" s="98"/>
      <c r="M64" s="98"/>
      <c r="N64" s="98"/>
      <c r="O64" s="98"/>
      <c r="P64" s="187"/>
      <c r="Q64" s="43"/>
      <c r="R64" s="43"/>
      <c r="S64" s="43"/>
      <c r="T64" s="43"/>
      <c r="U64" s="43"/>
      <c r="V64" s="43"/>
      <c r="W64" s="43"/>
      <c r="X64" s="43"/>
      <c r="Y64" s="43"/>
      <c r="Z64" s="43"/>
      <c r="AA64" s="43"/>
    </row>
    <row r="65" spans="1:27" ht="43.5">
      <c r="A65" s="50">
        <v>18</v>
      </c>
      <c r="B65" s="59" t="s">
        <v>26</v>
      </c>
      <c r="C65" s="53">
        <v>62</v>
      </c>
      <c r="D65" s="35" t="s">
        <v>84</v>
      </c>
      <c r="E65" s="47" t="s">
        <v>185</v>
      </c>
      <c r="F65" s="47" t="s">
        <v>239</v>
      </c>
      <c r="G65" s="74">
        <v>35.130000000000003</v>
      </c>
      <c r="H65" s="18"/>
      <c r="I65" s="40">
        <f t="shared" si="2"/>
        <v>0</v>
      </c>
      <c r="J65" s="25" t="str">
        <f t="shared" si="1"/>
        <v>OK</v>
      </c>
      <c r="K65" s="98"/>
      <c r="L65" s="98"/>
      <c r="M65" s="98"/>
      <c r="N65" s="98"/>
      <c r="O65" s="98"/>
      <c r="P65" s="187"/>
      <c r="Q65" s="43"/>
      <c r="R65" s="43"/>
      <c r="S65" s="43"/>
      <c r="T65" s="43"/>
      <c r="U65" s="43"/>
      <c r="V65" s="43"/>
      <c r="W65" s="43"/>
      <c r="X65" s="43"/>
      <c r="Y65" s="43"/>
      <c r="Z65" s="43"/>
      <c r="AA65" s="43"/>
    </row>
    <row r="66" spans="1:27" ht="23.5">
      <c r="A66" s="237">
        <v>19</v>
      </c>
      <c r="B66" s="223" t="s">
        <v>32</v>
      </c>
      <c r="C66" s="54">
        <v>63</v>
      </c>
      <c r="D66" s="61" t="s">
        <v>85</v>
      </c>
      <c r="E66" s="46" t="s">
        <v>186</v>
      </c>
      <c r="F66" s="46" t="s">
        <v>5</v>
      </c>
      <c r="G66" s="72">
        <v>11.28</v>
      </c>
      <c r="H66" s="18"/>
      <c r="I66" s="40">
        <f t="shared" si="2"/>
        <v>0</v>
      </c>
      <c r="J66" s="25" t="str">
        <f t="shared" si="1"/>
        <v>OK</v>
      </c>
      <c r="K66" s="98"/>
      <c r="L66" s="98"/>
      <c r="M66" s="98"/>
      <c r="N66" s="98"/>
      <c r="O66" s="98"/>
      <c r="P66" s="187"/>
      <c r="Q66" s="43"/>
      <c r="R66" s="43"/>
      <c r="S66" s="43"/>
      <c r="T66" s="43"/>
      <c r="U66" s="43"/>
      <c r="V66" s="43"/>
      <c r="W66" s="43"/>
      <c r="X66" s="43"/>
      <c r="Y66" s="43"/>
      <c r="Z66" s="43"/>
      <c r="AA66" s="43"/>
    </row>
    <row r="67" spans="1:27" ht="23.5">
      <c r="A67" s="237"/>
      <c r="B67" s="228"/>
      <c r="C67" s="54">
        <v>64</v>
      </c>
      <c r="D67" s="61" t="s">
        <v>86</v>
      </c>
      <c r="E67" s="46" t="s">
        <v>186</v>
      </c>
      <c r="F67" s="46" t="s">
        <v>5</v>
      </c>
      <c r="G67" s="72">
        <v>11.28</v>
      </c>
      <c r="H67" s="18"/>
      <c r="I67" s="40">
        <f t="shared" si="2"/>
        <v>0</v>
      </c>
      <c r="J67" s="25" t="str">
        <f t="shared" si="1"/>
        <v>OK</v>
      </c>
      <c r="K67" s="98"/>
      <c r="L67" s="98"/>
      <c r="M67" s="98"/>
      <c r="N67" s="98"/>
      <c r="O67" s="98"/>
      <c r="P67" s="187"/>
      <c r="Q67" s="43"/>
      <c r="R67" s="43"/>
      <c r="S67" s="43"/>
      <c r="T67" s="43"/>
      <c r="U67" s="43"/>
      <c r="V67" s="43"/>
      <c r="W67" s="43"/>
      <c r="X67" s="43"/>
      <c r="Y67" s="43"/>
      <c r="Z67" s="43"/>
      <c r="AA67" s="43"/>
    </row>
    <row r="68" spans="1:27" ht="23.5">
      <c r="A68" s="237"/>
      <c r="B68" s="228"/>
      <c r="C68" s="54">
        <v>65</v>
      </c>
      <c r="D68" s="61" t="s">
        <v>87</v>
      </c>
      <c r="E68" s="46" t="s">
        <v>186</v>
      </c>
      <c r="F68" s="46" t="s">
        <v>5</v>
      </c>
      <c r="G68" s="72">
        <v>28.22</v>
      </c>
      <c r="H68" s="18"/>
      <c r="I68" s="40">
        <f t="shared" ref="I68:I99" si="3">H68-(SUM(K68:AA68))</f>
        <v>0</v>
      </c>
      <c r="J68" s="25" t="str">
        <f t="shared" si="1"/>
        <v>OK</v>
      </c>
      <c r="K68" s="98"/>
      <c r="L68" s="98"/>
      <c r="M68" s="98"/>
      <c r="N68" s="98"/>
      <c r="O68" s="98"/>
      <c r="P68" s="187"/>
      <c r="Q68" s="43"/>
      <c r="R68" s="43"/>
      <c r="S68" s="43"/>
      <c r="T68" s="43"/>
      <c r="U68" s="43"/>
      <c r="V68" s="43"/>
      <c r="W68" s="43"/>
      <c r="X68" s="43"/>
      <c r="Y68" s="43"/>
      <c r="Z68" s="43"/>
      <c r="AA68" s="43"/>
    </row>
    <row r="69" spans="1:27" ht="23.5">
      <c r="A69" s="237"/>
      <c r="B69" s="228"/>
      <c r="C69" s="54">
        <v>66</v>
      </c>
      <c r="D69" s="61" t="s">
        <v>87</v>
      </c>
      <c r="E69" s="46" t="s">
        <v>186</v>
      </c>
      <c r="F69" s="46" t="s">
        <v>5</v>
      </c>
      <c r="G69" s="72">
        <v>28.22</v>
      </c>
      <c r="H69" s="18"/>
      <c r="I69" s="40">
        <f t="shared" si="3"/>
        <v>0</v>
      </c>
      <c r="J69" s="25" t="str">
        <f t="shared" ref="J69:J132" si="4">IF(I69&lt;0,"ATENÇÃO","OK")</f>
        <v>OK</v>
      </c>
      <c r="K69" s="98"/>
      <c r="L69" s="98"/>
      <c r="M69" s="98"/>
      <c r="N69" s="98"/>
      <c r="O69" s="98"/>
      <c r="P69" s="187"/>
      <c r="Q69" s="43"/>
      <c r="R69" s="43"/>
      <c r="S69" s="43"/>
      <c r="T69" s="43"/>
      <c r="U69" s="43"/>
      <c r="V69" s="43"/>
      <c r="W69" s="43"/>
      <c r="X69" s="43"/>
      <c r="Y69" s="43"/>
      <c r="Z69" s="43"/>
      <c r="AA69" s="43"/>
    </row>
    <row r="70" spans="1:27" ht="23.5">
      <c r="A70" s="237"/>
      <c r="B70" s="224"/>
      <c r="C70" s="54">
        <v>67</v>
      </c>
      <c r="D70" s="61" t="s">
        <v>88</v>
      </c>
      <c r="E70" s="46" t="s">
        <v>186</v>
      </c>
      <c r="F70" s="46" t="s">
        <v>5</v>
      </c>
      <c r="G70" s="72">
        <v>14.11</v>
      </c>
      <c r="H70" s="18"/>
      <c r="I70" s="40">
        <f t="shared" si="3"/>
        <v>0</v>
      </c>
      <c r="J70" s="25" t="str">
        <f t="shared" si="4"/>
        <v>OK</v>
      </c>
      <c r="K70" s="98"/>
      <c r="L70" s="98"/>
      <c r="M70" s="98"/>
      <c r="N70" s="98"/>
      <c r="O70" s="98"/>
      <c r="P70" s="187"/>
      <c r="Q70" s="43"/>
      <c r="R70" s="43"/>
      <c r="S70" s="43"/>
      <c r="T70" s="43"/>
      <c r="U70" s="43"/>
      <c r="V70" s="43"/>
      <c r="W70" s="43"/>
      <c r="X70" s="43"/>
      <c r="Y70" s="43"/>
      <c r="Z70" s="43"/>
      <c r="AA70" s="43"/>
    </row>
    <row r="71" spans="1:27" ht="43.5">
      <c r="A71" s="239">
        <v>20</v>
      </c>
      <c r="B71" s="225" t="s">
        <v>33</v>
      </c>
      <c r="C71" s="53">
        <v>68</v>
      </c>
      <c r="D71" s="35" t="s">
        <v>89</v>
      </c>
      <c r="E71" s="47" t="s">
        <v>187</v>
      </c>
      <c r="F71" s="47" t="s">
        <v>237</v>
      </c>
      <c r="G71" s="74">
        <v>61.77</v>
      </c>
      <c r="H71" s="18"/>
      <c r="I71" s="40">
        <f t="shared" si="3"/>
        <v>0</v>
      </c>
      <c r="J71" s="25" t="str">
        <f t="shared" si="4"/>
        <v>OK</v>
      </c>
      <c r="K71" s="98"/>
      <c r="L71" s="98"/>
      <c r="M71" s="98"/>
      <c r="N71" s="98"/>
      <c r="O71" s="98"/>
      <c r="P71" s="187"/>
      <c r="Q71" s="43"/>
      <c r="R71" s="43"/>
      <c r="S71" s="43"/>
      <c r="T71" s="43"/>
      <c r="U71" s="43"/>
      <c r="V71" s="43"/>
      <c r="W71" s="43"/>
      <c r="X71" s="43"/>
      <c r="Y71" s="43"/>
      <c r="Z71" s="43"/>
      <c r="AA71" s="43"/>
    </row>
    <row r="72" spans="1:27" ht="43.5">
      <c r="A72" s="239"/>
      <c r="B72" s="226"/>
      <c r="C72" s="53">
        <v>69</v>
      </c>
      <c r="D72" s="35" t="s">
        <v>90</v>
      </c>
      <c r="E72" s="47" t="s">
        <v>188</v>
      </c>
      <c r="F72" s="47" t="s">
        <v>237</v>
      </c>
      <c r="G72" s="74">
        <v>42.55</v>
      </c>
      <c r="H72" s="18"/>
      <c r="I72" s="40">
        <f t="shared" si="3"/>
        <v>0</v>
      </c>
      <c r="J72" s="25" t="str">
        <f t="shared" si="4"/>
        <v>OK</v>
      </c>
      <c r="K72" s="98"/>
      <c r="L72" s="98"/>
      <c r="M72" s="98"/>
      <c r="N72" s="98"/>
      <c r="O72" s="98"/>
      <c r="P72" s="187"/>
      <c r="Q72" s="43"/>
      <c r="R72" s="43"/>
      <c r="S72" s="43"/>
      <c r="T72" s="43"/>
      <c r="U72" s="43"/>
      <c r="V72" s="43"/>
      <c r="W72" s="43"/>
      <c r="X72" s="43"/>
      <c r="Y72" s="43"/>
      <c r="Z72" s="43"/>
      <c r="AA72" s="43"/>
    </row>
    <row r="73" spans="1:27" ht="43.5">
      <c r="A73" s="239"/>
      <c r="B73" s="226"/>
      <c r="C73" s="53">
        <v>70</v>
      </c>
      <c r="D73" s="35" t="s">
        <v>91</v>
      </c>
      <c r="E73" s="47" t="s">
        <v>189</v>
      </c>
      <c r="F73" s="47" t="s">
        <v>237</v>
      </c>
      <c r="G73" s="74">
        <v>69.38</v>
      </c>
      <c r="H73" s="18"/>
      <c r="I73" s="40">
        <f t="shared" si="3"/>
        <v>0</v>
      </c>
      <c r="J73" s="25" t="str">
        <f t="shared" si="4"/>
        <v>OK</v>
      </c>
      <c r="K73" s="98"/>
      <c r="L73" s="98"/>
      <c r="M73" s="98"/>
      <c r="N73" s="98"/>
      <c r="O73" s="98"/>
      <c r="P73" s="187"/>
      <c r="Q73" s="43"/>
      <c r="R73" s="43"/>
      <c r="S73" s="43"/>
      <c r="T73" s="43"/>
      <c r="U73" s="43"/>
      <c r="V73" s="43"/>
      <c r="W73" s="43"/>
      <c r="X73" s="43"/>
      <c r="Y73" s="43"/>
      <c r="Z73" s="43"/>
      <c r="AA73" s="43"/>
    </row>
    <row r="74" spans="1:27" ht="43.5">
      <c r="A74" s="239"/>
      <c r="B74" s="227"/>
      <c r="C74" s="53">
        <v>71</v>
      </c>
      <c r="D74" s="35" t="s">
        <v>92</v>
      </c>
      <c r="E74" s="47" t="s">
        <v>190</v>
      </c>
      <c r="F74" s="47" t="s">
        <v>237</v>
      </c>
      <c r="G74" s="74">
        <v>61.85</v>
      </c>
      <c r="H74" s="18"/>
      <c r="I74" s="40">
        <f t="shared" si="3"/>
        <v>0</v>
      </c>
      <c r="J74" s="25" t="str">
        <f t="shared" si="4"/>
        <v>OK</v>
      </c>
      <c r="K74" s="98"/>
      <c r="L74" s="98"/>
      <c r="M74" s="98"/>
      <c r="N74" s="98"/>
      <c r="O74" s="98"/>
      <c r="P74" s="187"/>
      <c r="Q74" s="43"/>
      <c r="R74" s="43"/>
      <c r="S74" s="43"/>
      <c r="T74" s="43"/>
      <c r="U74" s="43"/>
      <c r="V74" s="43"/>
      <c r="W74" s="43"/>
      <c r="X74" s="43"/>
      <c r="Y74" s="43"/>
      <c r="Z74" s="43"/>
      <c r="AA74" s="43"/>
    </row>
    <row r="75" spans="1:27" ht="72.5">
      <c r="A75" s="51">
        <v>21</v>
      </c>
      <c r="B75" s="55" t="s">
        <v>27</v>
      </c>
      <c r="C75" s="51">
        <v>72</v>
      </c>
      <c r="D75" s="64" t="s">
        <v>93</v>
      </c>
      <c r="E75" s="18" t="s">
        <v>191</v>
      </c>
      <c r="F75" s="18" t="s">
        <v>240</v>
      </c>
      <c r="G75" s="73">
        <v>34</v>
      </c>
      <c r="H75" s="18"/>
      <c r="I75" s="40">
        <f t="shared" si="3"/>
        <v>0</v>
      </c>
      <c r="J75" s="25" t="str">
        <f t="shared" si="4"/>
        <v>OK</v>
      </c>
      <c r="K75" s="98"/>
      <c r="L75" s="98"/>
      <c r="M75" s="98"/>
      <c r="N75" s="98"/>
      <c r="O75" s="98"/>
      <c r="P75" s="187"/>
      <c r="Q75" s="43"/>
      <c r="R75" s="43"/>
      <c r="S75" s="43"/>
      <c r="T75" s="43"/>
      <c r="U75" s="43"/>
      <c r="V75" s="43"/>
      <c r="W75" s="43"/>
      <c r="X75" s="43"/>
      <c r="Y75" s="43"/>
      <c r="Z75" s="43"/>
      <c r="AA75" s="43"/>
    </row>
    <row r="76" spans="1:27" ht="43.5">
      <c r="A76" s="239">
        <v>22</v>
      </c>
      <c r="B76" s="225" t="s">
        <v>33</v>
      </c>
      <c r="C76" s="53">
        <v>73</v>
      </c>
      <c r="D76" s="35" t="s">
        <v>94</v>
      </c>
      <c r="E76" s="47" t="s">
        <v>192</v>
      </c>
      <c r="F76" s="47" t="s">
        <v>237</v>
      </c>
      <c r="G76" s="74">
        <v>29.45</v>
      </c>
      <c r="H76" s="18"/>
      <c r="I76" s="40">
        <f t="shared" si="3"/>
        <v>0</v>
      </c>
      <c r="J76" s="25" t="str">
        <f t="shared" si="4"/>
        <v>OK</v>
      </c>
      <c r="K76" s="98"/>
      <c r="L76" s="98"/>
      <c r="M76" s="98"/>
      <c r="N76" s="98"/>
      <c r="O76" s="98"/>
      <c r="P76" s="187"/>
      <c r="Q76" s="43"/>
      <c r="R76" s="43"/>
      <c r="S76" s="43"/>
      <c r="T76" s="43"/>
      <c r="U76" s="43"/>
      <c r="V76" s="43"/>
      <c r="W76" s="43"/>
      <c r="X76" s="43"/>
      <c r="Y76" s="43"/>
      <c r="Z76" s="43"/>
      <c r="AA76" s="43"/>
    </row>
    <row r="77" spans="1:27" ht="43.5">
      <c r="A77" s="239"/>
      <c r="B77" s="226"/>
      <c r="C77" s="53">
        <v>74</v>
      </c>
      <c r="D77" s="35" t="s">
        <v>95</v>
      </c>
      <c r="E77" s="47" t="s">
        <v>193</v>
      </c>
      <c r="F77" s="47" t="s">
        <v>237</v>
      </c>
      <c r="G77" s="74">
        <v>27.95</v>
      </c>
      <c r="H77" s="18"/>
      <c r="I77" s="40">
        <f t="shared" si="3"/>
        <v>0</v>
      </c>
      <c r="J77" s="25" t="str">
        <f t="shared" si="4"/>
        <v>OK</v>
      </c>
      <c r="K77" s="98"/>
      <c r="L77" s="98"/>
      <c r="M77" s="98"/>
      <c r="N77" s="98"/>
      <c r="O77" s="98"/>
      <c r="P77" s="187"/>
      <c r="Q77" s="43"/>
      <c r="R77" s="43"/>
      <c r="S77" s="43"/>
      <c r="T77" s="43"/>
      <c r="U77" s="43"/>
      <c r="V77" s="43"/>
      <c r="W77" s="43"/>
      <c r="X77" s="43"/>
      <c r="Y77" s="43"/>
      <c r="Z77" s="43"/>
      <c r="AA77" s="43"/>
    </row>
    <row r="78" spans="1:27" ht="23.5">
      <c r="A78" s="239"/>
      <c r="B78" s="226"/>
      <c r="C78" s="53">
        <v>75</v>
      </c>
      <c r="D78" s="35" t="s">
        <v>96</v>
      </c>
      <c r="E78" s="47" t="s">
        <v>194</v>
      </c>
      <c r="F78" s="47" t="s">
        <v>17</v>
      </c>
      <c r="G78" s="74">
        <v>41.45</v>
      </c>
      <c r="H78" s="18"/>
      <c r="I78" s="40">
        <f t="shared" si="3"/>
        <v>0</v>
      </c>
      <c r="J78" s="25" t="str">
        <f t="shared" si="4"/>
        <v>OK</v>
      </c>
      <c r="K78" s="98"/>
      <c r="L78" s="98"/>
      <c r="M78" s="98"/>
      <c r="N78" s="98"/>
      <c r="O78" s="98"/>
      <c r="P78" s="187"/>
      <c r="Q78" s="43"/>
      <c r="R78" s="43"/>
      <c r="S78" s="43"/>
      <c r="T78" s="43"/>
      <c r="U78" s="43"/>
      <c r="V78" s="43"/>
      <c r="W78" s="43"/>
      <c r="X78" s="43"/>
      <c r="Y78" s="43"/>
      <c r="Z78" s="43"/>
      <c r="AA78" s="43"/>
    </row>
    <row r="79" spans="1:27" ht="23.5">
      <c r="A79" s="239"/>
      <c r="B79" s="227"/>
      <c r="C79" s="53">
        <v>76</v>
      </c>
      <c r="D79" s="35" t="s">
        <v>97</v>
      </c>
      <c r="E79" s="47" t="s">
        <v>195</v>
      </c>
      <c r="F79" s="47" t="s">
        <v>17</v>
      </c>
      <c r="G79" s="74">
        <v>93.95</v>
      </c>
      <c r="H79" s="18"/>
      <c r="I79" s="40">
        <f t="shared" si="3"/>
        <v>0</v>
      </c>
      <c r="J79" s="25" t="str">
        <f t="shared" si="4"/>
        <v>OK</v>
      </c>
      <c r="K79" s="98"/>
      <c r="L79" s="98"/>
      <c r="M79" s="98"/>
      <c r="N79" s="98"/>
      <c r="O79" s="98"/>
      <c r="P79" s="187"/>
      <c r="Q79" s="43"/>
      <c r="R79" s="43"/>
      <c r="S79" s="43"/>
      <c r="T79" s="43"/>
      <c r="U79" s="43"/>
      <c r="V79" s="43"/>
      <c r="W79" s="43"/>
      <c r="X79" s="43"/>
      <c r="Y79" s="43"/>
      <c r="Z79" s="43"/>
      <c r="AA79" s="43"/>
    </row>
    <row r="80" spans="1:27" ht="43.5">
      <c r="A80" s="49">
        <v>23</v>
      </c>
      <c r="B80" s="56" t="s">
        <v>30</v>
      </c>
      <c r="C80" s="54">
        <v>77</v>
      </c>
      <c r="D80" s="61" t="s">
        <v>98</v>
      </c>
      <c r="E80" s="46" t="s">
        <v>196</v>
      </c>
      <c r="F80" s="46" t="s">
        <v>17</v>
      </c>
      <c r="G80" s="72">
        <v>13.27</v>
      </c>
      <c r="H80" s="18"/>
      <c r="I80" s="40">
        <f t="shared" si="3"/>
        <v>0</v>
      </c>
      <c r="J80" s="25" t="str">
        <f t="shared" si="4"/>
        <v>OK</v>
      </c>
      <c r="K80" s="98"/>
      <c r="L80" s="98"/>
      <c r="M80" s="98"/>
      <c r="N80" s="98"/>
      <c r="O80" s="98"/>
      <c r="P80" s="187"/>
      <c r="Q80" s="43"/>
      <c r="R80" s="43"/>
      <c r="S80" s="43"/>
      <c r="T80" s="43"/>
      <c r="U80" s="43"/>
      <c r="V80" s="43"/>
      <c r="W80" s="43"/>
      <c r="X80" s="43"/>
      <c r="Y80" s="43"/>
      <c r="Z80" s="43"/>
      <c r="AA80" s="43"/>
    </row>
    <row r="81" spans="1:27" ht="37">
      <c r="A81" s="50">
        <v>24</v>
      </c>
      <c r="B81" s="59" t="s">
        <v>34</v>
      </c>
      <c r="C81" s="53">
        <v>78</v>
      </c>
      <c r="D81" s="35" t="s">
        <v>99</v>
      </c>
      <c r="E81" s="47" t="s">
        <v>197</v>
      </c>
      <c r="F81" s="47" t="s">
        <v>17</v>
      </c>
      <c r="G81" s="74">
        <v>127.8</v>
      </c>
      <c r="H81" s="18"/>
      <c r="I81" s="40">
        <f t="shared" si="3"/>
        <v>0</v>
      </c>
      <c r="J81" s="25" t="str">
        <f t="shared" si="4"/>
        <v>OK</v>
      </c>
      <c r="K81" s="98"/>
      <c r="L81" s="98"/>
      <c r="M81" s="98"/>
      <c r="N81" s="98"/>
      <c r="O81" s="98"/>
      <c r="P81" s="187"/>
      <c r="Q81" s="43"/>
      <c r="R81" s="43"/>
      <c r="S81" s="43"/>
      <c r="T81" s="43"/>
      <c r="U81" s="43"/>
      <c r="V81" s="43"/>
      <c r="W81" s="43"/>
      <c r="X81" s="43"/>
      <c r="Y81" s="43"/>
      <c r="Z81" s="43"/>
      <c r="AA81" s="43"/>
    </row>
    <row r="82" spans="1:27" ht="29">
      <c r="A82" s="49">
        <v>25</v>
      </c>
      <c r="B82" s="56" t="s">
        <v>35</v>
      </c>
      <c r="C82" s="54">
        <v>79</v>
      </c>
      <c r="D82" s="61" t="s">
        <v>100</v>
      </c>
      <c r="E82" s="46" t="s">
        <v>198</v>
      </c>
      <c r="F82" s="46" t="s">
        <v>17</v>
      </c>
      <c r="G82" s="72">
        <v>117.73</v>
      </c>
      <c r="H82" s="18"/>
      <c r="I82" s="40">
        <f t="shared" si="3"/>
        <v>0</v>
      </c>
      <c r="J82" s="25" t="str">
        <f t="shared" si="4"/>
        <v>OK</v>
      </c>
      <c r="K82" s="98"/>
      <c r="L82" s="98"/>
      <c r="M82" s="98"/>
      <c r="N82" s="98"/>
      <c r="O82" s="98"/>
      <c r="P82" s="187"/>
      <c r="Q82" s="43"/>
      <c r="R82" s="43"/>
      <c r="S82" s="43"/>
      <c r="T82" s="43"/>
      <c r="U82" s="43"/>
      <c r="V82" s="43"/>
      <c r="W82" s="43"/>
      <c r="X82" s="43"/>
      <c r="Y82" s="43"/>
      <c r="Z82" s="43"/>
      <c r="AA82" s="43"/>
    </row>
    <row r="83" spans="1:27" ht="23.5">
      <c r="A83" s="244">
        <v>26</v>
      </c>
      <c r="B83" s="229" t="s">
        <v>27</v>
      </c>
      <c r="C83" s="51">
        <v>80</v>
      </c>
      <c r="D83" s="62" t="s">
        <v>101</v>
      </c>
      <c r="E83" s="18"/>
      <c r="F83" s="18" t="s">
        <v>17</v>
      </c>
      <c r="G83" s="73"/>
      <c r="H83" s="18"/>
      <c r="I83" s="40">
        <f t="shared" si="3"/>
        <v>0</v>
      </c>
      <c r="J83" s="25" t="str">
        <f t="shared" si="4"/>
        <v>OK</v>
      </c>
      <c r="K83" s="98"/>
      <c r="L83" s="98"/>
      <c r="M83" s="98"/>
      <c r="N83" s="98"/>
      <c r="O83" s="98"/>
      <c r="P83" s="187"/>
      <c r="Q83" s="43"/>
      <c r="R83" s="43"/>
      <c r="S83" s="43"/>
      <c r="T83" s="43"/>
      <c r="U83" s="43"/>
      <c r="V83" s="43"/>
      <c r="W83" s="43"/>
      <c r="X83" s="43"/>
      <c r="Y83" s="43"/>
      <c r="Z83" s="43"/>
      <c r="AA83" s="43"/>
    </row>
    <row r="84" spans="1:27" ht="23.5">
      <c r="A84" s="245"/>
      <c r="B84" s="230"/>
      <c r="C84" s="51">
        <v>81</v>
      </c>
      <c r="D84" s="62" t="s">
        <v>102</v>
      </c>
      <c r="E84" s="18"/>
      <c r="F84" s="18" t="s">
        <v>17</v>
      </c>
      <c r="G84" s="73"/>
      <c r="H84" s="18"/>
      <c r="I84" s="40">
        <f t="shared" si="3"/>
        <v>0</v>
      </c>
      <c r="J84" s="25" t="str">
        <f t="shared" si="4"/>
        <v>OK</v>
      </c>
      <c r="K84" s="98"/>
      <c r="L84" s="98"/>
      <c r="M84" s="98"/>
      <c r="N84" s="98"/>
      <c r="O84" s="98"/>
      <c r="P84" s="187"/>
      <c r="Q84" s="43"/>
      <c r="R84" s="43"/>
      <c r="S84" s="43"/>
      <c r="T84" s="43"/>
      <c r="U84" s="43"/>
      <c r="V84" s="43"/>
      <c r="W84" s="43"/>
      <c r="X84" s="43"/>
      <c r="Y84" s="43"/>
      <c r="Z84" s="43"/>
      <c r="AA84" s="43"/>
    </row>
    <row r="85" spans="1:27" ht="58">
      <c r="A85" s="246">
        <v>27</v>
      </c>
      <c r="B85" s="229" t="s">
        <v>27</v>
      </c>
      <c r="C85" s="51">
        <v>82</v>
      </c>
      <c r="D85" s="62" t="s">
        <v>103</v>
      </c>
      <c r="E85" s="18"/>
      <c r="F85" s="18" t="s">
        <v>241</v>
      </c>
      <c r="G85" s="73"/>
      <c r="H85" s="18">
        <v>2</v>
      </c>
      <c r="I85" s="40">
        <f t="shared" si="3"/>
        <v>2</v>
      </c>
      <c r="J85" s="25" t="str">
        <f t="shared" si="4"/>
        <v>OK</v>
      </c>
      <c r="K85" s="98"/>
      <c r="L85" s="98"/>
      <c r="M85" s="98"/>
      <c r="N85" s="98"/>
      <c r="O85" s="98"/>
      <c r="P85" s="187"/>
      <c r="Q85" s="43"/>
      <c r="R85" s="43"/>
      <c r="S85" s="43"/>
      <c r="T85" s="43"/>
      <c r="U85" s="43"/>
      <c r="V85" s="43"/>
      <c r="W85" s="43"/>
      <c r="X85" s="43"/>
      <c r="Y85" s="43"/>
      <c r="Z85" s="43"/>
      <c r="AA85" s="43"/>
    </row>
    <row r="86" spans="1:27" ht="58">
      <c r="A86" s="246"/>
      <c r="B86" s="230"/>
      <c r="C86" s="51">
        <v>83</v>
      </c>
      <c r="D86" s="62" t="s">
        <v>103</v>
      </c>
      <c r="E86" s="18"/>
      <c r="F86" s="18" t="s">
        <v>241</v>
      </c>
      <c r="G86" s="73"/>
      <c r="H86" s="18">
        <v>1</v>
      </c>
      <c r="I86" s="40">
        <f t="shared" si="3"/>
        <v>1</v>
      </c>
      <c r="J86" s="25" t="str">
        <f t="shared" si="4"/>
        <v>OK</v>
      </c>
      <c r="K86" s="98"/>
      <c r="L86" s="98"/>
      <c r="M86" s="98"/>
      <c r="N86" s="98"/>
      <c r="O86" s="98"/>
      <c r="P86" s="187"/>
      <c r="Q86" s="43"/>
      <c r="R86" s="43"/>
      <c r="S86" s="43"/>
      <c r="T86" s="43"/>
      <c r="U86" s="43"/>
      <c r="V86" s="43"/>
      <c r="W86" s="43"/>
      <c r="X86" s="43"/>
      <c r="Y86" s="43"/>
      <c r="Z86" s="43"/>
      <c r="AA86" s="43"/>
    </row>
    <row r="87" spans="1:27" ht="23.5">
      <c r="A87" s="239">
        <v>28</v>
      </c>
      <c r="B87" s="225" t="s">
        <v>33</v>
      </c>
      <c r="C87" s="53">
        <v>84</v>
      </c>
      <c r="D87" s="35" t="s">
        <v>104</v>
      </c>
      <c r="E87" s="47" t="s">
        <v>199</v>
      </c>
      <c r="F87" s="47" t="s">
        <v>17</v>
      </c>
      <c r="G87" s="74">
        <v>19.21</v>
      </c>
      <c r="H87" s="18"/>
      <c r="I87" s="40">
        <f t="shared" si="3"/>
        <v>0</v>
      </c>
      <c r="J87" s="25" t="str">
        <f t="shared" si="4"/>
        <v>OK</v>
      </c>
      <c r="K87" s="98"/>
      <c r="L87" s="98"/>
      <c r="M87" s="98"/>
      <c r="N87" s="98"/>
      <c r="O87" s="98"/>
      <c r="P87" s="187"/>
      <c r="Q87" s="43"/>
      <c r="R87" s="43"/>
      <c r="S87" s="43"/>
      <c r="T87" s="43"/>
      <c r="U87" s="43"/>
      <c r="V87" s="43"/>
      <c r="W87" s="43"/>
      <c r="X87" s="43"/>
      <c r="Y87" s="43"/>
      <c r="Z87" s="43"/>
      <c r="AA87" s="43"/>
    </row>
    <row r="88" spans="1:27" ht="23.5">
      <c r="A88" s="239"/>
      <c r="B88" s="227"/>
      <c r="C88" s="53">
        <v>85</v>
      </c>
      <c r="D88" s="35" t="s">
        <v>105</v>
      </c>
      <c r="E88" s="47" t="s">
        <v>200</v>
      </c>
      <c r="F88" s="47" t="s">
        <v>17</v>
      </c>
      <c r="G88" s="74">
        <v>19.09</v>
      </c>
      <c r="H88" s="18"/>
      <c r="I88" s="40">
        <f t="shared" si="3"/>
        <v>0</v>
      </c>
      <c r="J88" s="25" t="str">
        <f t="shared" si="4"/>
        <v>OK</v>
      </c>
      <c r="K88" s="98"/>
      <c r="L88" s="98"/>
      <c r="M88" s="98"/>
      <c r="N88" s="98"/>
      <c r="O88" s="98"/>
      <c r="P88" s="187"/>
      <c r="Q88" s="43"/>
      <c r="R88" s="43"/>
      <c r="S88" s="43"/>
      <c r="T88" s="43"/>
      <c r="U88" s="43"/>
      <c r="V88" s="43"/>
      <c r="W88" s="43"/>
      <c r="X88" s="43"/>
      <c r="Y88" s="43"/>
      <c r="Z88" s="43"/>
      <c r="AA88" s="43"/>
    </row>
    <row r="89" spans="1:27" ht="23.5">
      <c r="A89" s="237">
        <v>29</v>
      </c>
      <c r="B89" s="223" t="s">
        <v>36</v>
      </c>
      <c r="C89" s="54">
        <v>86</v>
      </c>
      <c r="D89" s="61" t="s">
        <v>106</v>
      </c>
      <c r="E89" s="46" t="s">
        <v>201</v>
      </c>
      <c r="F89" s="46" t="s">
        <v>17</v>
      </c>
      <c r="G89" s="72">
        <v>91.63</v>
      </c>
      <c r="H89" s="18"/>
      <c r="I89" s="40">
        <f t="shared" si="3"/>
        <v>0</v>
      </c>
      <c r="J89" s="25" t="str">
        <f t="shared" si="4"/>
        <v>OK</v>
      </c>
      <c r="K89" s="98"/>
      <c r="L89" s="98"/>
      <c r="M89" s="98"/>
      <c r="N89" s="98"/>
      <c r="O89" s="98"/>
      <c r="P89" s="187"/>
      <c r="Q89" s="43"/>
      <c r="R89" s="43"/>
      <c r="S89" s="43"/>
      <c r="T89" s="43"/>
      <c r="U89" s="43"/>
      <c r="V89" s="43"/>
      <c r="W89" s="43"/>
      <c r="X89" s="43"/>
      <c r="Y89" s="43"/>
      <c r="Z89" s="43"/>
      <c r="AA89" s="43"/>
    </row>
    <row r="90" spans="1:27" ht="23.5">
      <c r="A90" s="237"/>
      <c r="B90" s="224"/>
      <c r="C90" s="54">
        <v>87</v>
      </c>
      <c r="D90" s="61" t="s">
        <v>107</v>
      </c>
      <c r="E90" s="46" t="s">
        <v>202</v>
      </c>
      <c r="F90" s="46" t="s">
        <v>17</v>
      </c>
      <c r="G90" s="72">
        <v>107.61</v>
      </c>
      <c r="H90" s="18"/>
      <c r="I90" s="40">
        <f t="shared" si="3"/>
        <v>0</v>
      </c>
      <c r="J90" s="25" t="str">
        <f t="shared" si="4"/>
        <v>OK</v>
      </c>
      <c r="K90" s="98"/>
      <c r="L90" s="98"/>
      <c r="M90" s="98"/>
      <c r="N90" s="98"/>
      <c r="O90" s="98"/>
      <c r="P90" s="187"/>
      <c r="Q90" s="43"/>
      <c r="R90" s="43"/>
      <c r="S90" s="43"/>
      <c r="T90" s="43"/>
      <c r="U90" s="43"/>
      <c r="V90" s="43"/>
      <c r="W90" s="43"/>
      <c r="X90" s="43"/>
      <c r="Y90" s="43"/>
      <c r="Z90" s="43"/>
      <c r="AA90" s="43"/>
    </row>
    <row r="91" spans="1:27" ht="29">
      <c r="A91" s="239">
        <v>30</v>
      </c>
      <c r="B91" s="225" t="s">
        <v>33</v>
      </c>
      <c r="C91" s="53">
        <v>88</v>
      </c>
      <c r="D91" s="35" t="s">
        <v>108</v>
      </c>
      <c r="E91" s="47" t="s">
        <v>203</v>
      </c>
      <c r="F91" s="47" t="s">
        <v>17</v>
      </c>
      <c r="G91" s="74">
        <v>83.17</v>
      </c>
      <c r="H91" s="18"/>
      <c r="I91" s="40">
        <f t="shared" si="3"/>
        <v>0</v>
      </c>
      <c r="J91" s="25" t="str">
        <f t="shared" si="4"/>
        <v>OK</v>
      </c>
      <c r="K91" s="98"/>
      <c r="L91" s="98"/>
      <c r="M91" s="98"/>
      <c r="N91" s="98"/>
      <c r="O91" s="98"/>
      <c r="P91" s="187"/>
      <c r="Q91" s="43"/>
      <c r="R91" s="43"/>
      <c r="S91" s="43"/>
      <c r="T91" s="43"/>
      <c r="U91" s="43"/>
      <c r="V91" s="43"/>
      <c r="W91" s="43"/>
      <c r="X91" s="43"/>
      <c r="Y91" s="43"/>
      <c r="Z91" s="43"/>
      <c r="AA91" s="43"/>
    </row>
    <row r="92" spans="1:27" ht="29">
      <c r="A92" s="239"/>
      <c r="B92" s="226"/>
      <c r="C92" s="53">
        <v>89</v>
      </c>
      <c r="D92" s="35" t="s">
        <v>109</v>
      </c>
      <c r="E92" s="47" t="s">
        <v>204</v>
      </c>
      <c r="F92" s="47" t="s">
        <v>17</v>
      </c>
      <c r="G92" s="74">
        <v>85.12</v>
      </c>
      <c r="H92" s="18"/>
      <c r="I92" s="40">
        <f t="shared" si="3"/>
        <v>0</v>
      </c>
      <c r="J92" s="25" t="str">
        <f t="shared" si="4"/>
        <v>OK</v>
      </c>
      <c r="K92" s="98"/>
      <c r="L92" s="98"/>
      <c r="M92" s="98"/>
      <c r="N92" s="98"/>
      <c r="O92" s="98"/>
      <c r="P92" s="187"/>
      <c r="Q92" s="43"/>
      <c r="R92" s="43"/>
      <c r="S92" s="43"/>
      <c r="T92" s="43"/>
      <c r="U92" s="43"/>
      <c r="V92" s="43"/>
      <c r="W92" s="43"/>
      <c r="X92" s="43"/>
      <c r="Y92" s="43"/>
      <c r="Z92" s="43"/>
      <c r="AA92" s="43"/>
    </row>
    <row r="93" spans="1:27" ht="23.5">
      <c r="A93" s="239"/>
      <c r="B93" s="226"/>
      <c r="C93" s="53">
        <v>90</v>
      </c>
      <c r="D93" s="35" t="s">
        <v>110</v>
      </c>
      <c r="E93" s="47" t="s">
        <v>205</v>
      </c>
      <c r="F93" s="47" t="s">
        <v>17</v>
      </c>
      <c r="G93" s="74">
        <v>195.4</v>
      </c>
      <c r="H93" s="18"/>
      <c r="I93" s="40">
        <f t="shared" si="3"/>
        <v>0</v>
      </c>
      <c r="J93" s="25" t="str">
        <f t="shared" si="4"/>
        <v>OK</v>
      </c>
      <c r="K93" s="98"/>
      <c r="L93" s="98"/>
      <c r="M93" s="98"/>
      <c r="N93" s="98"/>
      <c r="O93" s="98"/>
      <c r="P93" s="187"/>
      <c r="Q93" s="43"/>
      <c r="R93" s="43"/>
      <c r="S93" s="43"/>
      <c r="T93" s="43"/>
      <c r="U93" s="43"/>
      <c r="V93" s="43"/>
      <c r="W93" s="43"/>
      <c r="X93" s="43"/>
      <c r="Y93" s="43"/>
      <c r="Z93" s="43"/>
      <c r="AA93" s="43"/>
    </row>
    <row r="94" spans="1:27" ht="29">
      <c r="A94" s="239"/>
      <c r="B94" s="227"/>
      <c r="C94" s="53">
        <v>91</v>
      </c>
      <c r="D94" s="35" t="s">
        <v>111</v>
      </c>
      <c r="E94" s="47" t="s">
        <v>206</v>
      </c>
      <c r="F94" s="47" t="s">
        <v>242</v>
      </c>
      <c r="G94" s="74">
        <v>152.54</v>
      </c>
      <c r="H94" s="18"/>
      <c r="I94" s="40">
        <f t="shared" si="3"/>
        <v>0</v>
      </c>
      <c r="J94" s="25" t="str">
        <f t="shared" si="4"/>
        <v>OK</v>
      </c>
      <c r="K94" s="98"/>
      <c r="L94" s="98"/>
      <c r="M94" s="98"/>
      <c r="N94" s="98"/>
      <c r="O94" s="98"/>
      <c r="P94" s="187"/>
      <c r="Q94" s="43"/>
      <c r="R94" s="43"/>
      <c r="S94" s="43"/>
      <c r="T94" s="43"/>
      <c r="U94" s="43"/>
      <c r="V94" s="43"/>
      <c r="W94" s="43"/>
      <c r="X94" s="43"/>
      <c r="Y94" s="43"/>
      <c r="Z94" s="43"/>
      <c r="AA94" s="43"/>
    </row>
    <row r="95" spans="1:27" ht="29">
      <c r="A95" s="49">
        <v>31</v>
      </c>
      <c r="B95" s="56" t="s">
        <v>33</v>
      </c>
      <c r="C95" s="54">
        <v>92</v>
      </c>
      <c r="D95" s="61" t="s">
        <v>112</v>
      </c>
      <c r="E95" s="46" t="s">
        <v>207</v>
      </c>
      <c r="F95" s="46" t="s">
        <v>17</v>
      </c>
      <c r="G95" s="72">
        <v>27.01</v>
      </c>
      <c r="H95" s="18"/>
      <c r="I95" s="40">
        <f t="shared" si="3"/>
        <v>0</v>
      </c>
      <c r="J95" s="25" t="str">
        <f t="shared" si="4"/>
        <v>OK</v>
      </c>
      <c r="K95" s="98"/>
      <c r="L95" s="98"/>
      <c r="M95" s="98"/>
      <c r="N95" s="98"/>
      <c r="O95" s="98"/>
      <c r="P95" s="187"/>
      <c r="Q95" s="43"/>
      <c r="R95" s="43"/>
      <c r="S95" s="43"/>
      <c r="T95" s="43"/>
      <c r="U95" s="43"/>
      <c r="V95" s="43"/>
      <c r="W95" s="43"/>
      <c r="X95" s="43"/>
      <c r="Y95" s="43"/>
      <c r="Z95" s="43"/>
      <c r="AA95" s="43"/>
    </row>
    <row r="96" spans="1:27" ht="43.5">
      <c r="A96" s="50">
        <v>32</v>
      </c>
      <c r="B96" s="59" t="s">
        <v>36</v>
      </c>
      <c r="C96" s="53">
        <v>93</v>
      </c>
      <c r="D96" s="35" t="s">
        <v>113</v>
      </c>
      <c r="E96" s="47" t="s">
        <v>208</v>
      </c>
      <c r="F96" s="47" t="s">
        <v>17</v>
      </c>
      <c r="G96" s="74">
        <v>360.9</v>
      </c>
      <c r="H96" s="18"/>
      <c r="I96" s="40">
        <f t="shared" si="3"/>
        <v>0</v>
      </c>
      <c r="J96" s="25" t="str">
        <f t="shared" si="4"/>
        <v>OK</v>
      </c>
      <c r="K96" s="98"/>
      <c r="L96" s="98"/>
      <c r="M96" s="98"/>
      <c r="N96" s="98"/>
      <c r="O96" s="98"/>
      <c r="P96" s="187"/>
      <c r="Q96" s="43"/>
      <c r="R96" s="43"/>
      <c r="S96" s="43"/>
      <c r="T96" s="43"/>
      <c r="U96" s="43"/>
      <c r="V96" s="43"/>
      <c r="W96" s="43"/>
      <c r="X96" s="43"/>
      <c r="Y96" s="43"/>
      <c r="Z96" s="43"/>
      <c r="AA96" s="43"/>
    </row>
    <row r="97" spans="1:27" ht="23.5">
      <c r="A97" s="238">
        <v>33</v>
      </c>
      <c r="B97" s="231" t="s">
        <v>37</v>
      </c>
      <c r="C97" s="51">
        <v>94</v>
      </c>
      <c r="D97" s="62" t="s">
        <v>114</v>
      </c>
      <c r="E97" s="18"/>
      <c r="F97" s="18" t="s">
        <v>17</v>
      </c>
      <c r="G97" s="73"/>
      <c r="H97" s="18"/>
      <c r="I97" s="40">
        <f t="shared" si="3"/>
        <v>0</v>
      </c>
      <c r="J97" s="25" t="str">
        <f t="shared" si="4"/>
        <v>OK</v>
      </c>
      <c r="K97" s="98"/>
      <c r="L97" s="98"/>
      <c r="M97" s="98"/>
      <c r="N97" s="98"/>
      <c r="O97" s="98"/>
      <c r="P97" s="187"/>
      <c r="Q97" s="43"/>
      <c r="R97" s="43"/>
      <c r="S97" s="43"/>
      <c r="T97" s="43"/>
      <c r="U97" s="43"/>
      <c r="V97" s="43"/>
      <c r="W97" s="43"/>
      <c r="X97" s="43"/>
      <c r="Y97" s="43"/>
      <c r="Z97" s="43"/>
      <c r="AA97" s="43"/>
    </row>
    <row r="98" spans="1:27" ht="29">
      <c r="A98" s="238"/>
      <c r="B98" s="231"/>
      <c r="C98" s="51">
        <v>95</v>
      </c>
      <c r="D98" s="62" t="s">
        <v>115</v>
      </c>
      <c r="E98" s="18"/>
      <c r="F98" s="18" t="s">
        <v>243</v>
      </c>
      <c r="G98" s="73"/>
      <c r="H98" s="18"/>
      <c r="I98" s="40">
        <f t="shared" si="3"/>
        <v>0</v>
      </c>
      <c r="J98" s="25" t="str">
        <f t="shared" si="4"/>
        <v>OK</v>
      </c>
      <c r="K98" s="98"/>
      <c r="L98" s="98"/>
      <c r="M98" s="98"/>
      <c r="N98" s="98"/>
      <c r="O98" s="98"/>
      <c r="P98" s="187"/>
      <c r="Q98" s="43"/>
      <c r="R98" s="43"/>
      <c r="S98" s="43"/>
      <c r="T98" s="43"/>
      <c r="U98" s="43"/>
      <c r="V98" s="43"/>
      <c r="W98" s="43"/>
      <c r="X98" s="43"/>
      <c r="Y98" s="43"/>
      <c r="Z98" s="43"/>
      <c r="AA98" s="43"/>
    </row>
    <row r="99" spans="1:27" ht="23.5">
      <c r="A99" s="238"/>
      <c r="B99" s="231"/>
      <c r="C99" s="51">
        <v>96</v>
      </c>
      <c r="D99" s="62" t="s">
        <v>116</v>
      </c>
      <c r="E99" s="18"/>
      <c r="F99" s="18" t="s">
        <v>244</v>
      </c>
      <c r="G99" s="73"/>
      <c r="H99" s="18"/>
      <c r="I99" s="40">
        <f t="shared" si="3"/>
        <v>0</v>
      </c>
      <c r="J99" s="25" t="str">
        <f t="shared" si="4"/>
        <v>OK</v>
      </c>
      <c r="K99" s="98"/>
      <c r="L99" s="98"/>
      <c r="M99" s="98"/>
      <c r="N99" s="98"/>
      <c r="O99" s="98"/>
      <c r="P99" s="187"/>
      <c r="Q99" s="43"/>
      <c r="R99" s="43"/>
      <c r="S99" s="43"/>
      <c r="T99" s="43"/>
      <c r="U99" s="43"/>
      <c r="V99" s="43"/>
      <c r="W99" s="43"/>
      <c r="X99" s="43"/>
      <c r="Y99" s="43"/>
      <c r="Z99" s="43"/>
      <c r="AA99" s="43"/>
    </row>
    <row r="100" spans="1:27" ht="23.5">
      <c r="A100" s="238"/>
      <c r="B100" s="231"/>
      <c r="C100" s="51">
        <v>97</v>
      </c>
      <c r="D100" s="62" t="s">
        <v>117</v>
      </c>
      <c r="E100" s="18"/>
      <c r="F100" s="18" t="s">
        <v>17</v>
      </c>
      <c r="G100" s="73"/>
      <c r="H100" s="18"/>
      <c r="I100" s="40">
        <f t="shared" ref="I100:I131" si="5">H100-(SUM(K100:AA100))</f>
        <v>0</v>
      </c>
      <c r="J100" s="25" t="str">
        <f t="shared" si="4"/>
        <v>OK</v>
      </c>
      <c r="K100" s="98"/>
      <c r="L100" s="98"/>
      <c r="M100" s="98"/>
      <c r="N100" s="98"/>
      <c r="O100" s="98"/>
      <c r="P100" s="187"/>
      <c r="Q100" s="43"/>
      <c r="R100" s="43"/>
      <c r="S100" s="43"/>
      <c r="T100" s="43"/>
      <c r="U100" s="43"/>
      <c r="V100" s="43"/>
      <c r="W100" s="43"/>
      <c r="X100" s="43"/>
      <c r="Y100" s="43"/>
      <c r="Z100" s="43"/>
      <c r="AA100" s="43"/>
    </row>
    <row r="101" spans="1:27" ht="23.5">
      <c r="A101" s="238"/>
      <c r="B101" s="231"/>
      <c r="C101" s="51">
        <v>98</v>
      </c>
      <c r="D101" s="62" t="s">
        <v>118</v>
      </c>
      <c r="E101" s="18"/>
      <c r="F101" s="18" t="s">
        <v>17</v>
      </c>
      <c r="G101" s="73"/>
      <c r="H101" s="18"/>
      <c r="I101" s="40">
        <f t="shared" si="5"/>
        <v>0</v>
      </c>
      <c r="J101" s="25" t="str">
        <f t="shared" si="4"/>
        <v>OK</v>
      </c>
      <c r="K101" s="98"/>
      <c r="L101" s="98"/>
      <c r="M101" s="98"/>
      <c r="N101" s="98"/>
      <c r="O101" s="98"/>
      <c r="P101" s="187"/>
      <c r="Q101" s="43"/>
      <c r="R101" s="43"/>
      <c r="S101" s="43"/>
      <c r="T101" s="43"/>
      <c r="U101" s="43"/>
      <c r="V101" s="43"/>
      <c r="W101" s="43"/>
      <c r="X101" s="43"/>
      <c r="Y101" s="43"/>
      <c r="Z101" s="43"/>
      <c r="AA101" s="43"/>
    </row>
    <row r="102" spans="1:27" ht="29">
      <c r="A102" s="239">
        <v>34</v>
      </c>
      <c r="B102" s="232" t="s">
        <v>26</v>
      </c>
      <c r="C102" s="53">
        <v>99</v>
      </c>
      <c r="D102" s="35" t="s">
        <v>119</v>
      </c>
      <c r="E102" s="71" t="s">
        <v>209</v>
      </c>
      <c r="F102" s="47" t="s">
        <v>17</v>
      </c>
      <c r="G102" s="74">
        <v>25.85</v>
      </c>
      <c r="H102" s="18">
        <v>15</v>
      </c>
      <c r="I102" s="40">
        <f t="shared" si="5"/>
        <v>11</v>
      </c>
      <c r="J102" s="25" t="str">
        <f t="shared" si="4"/>
        <v>OK</v>
      </c>
      <c r="K102" s="98"/>
      <c r="L102" s="98"/>
      <c r="M102" s="98"/>
      <c r="N102" s="98"/>
      <c r="O102" s="98"/>
      <c r="P102" s="188">
        <v>4</v>
      </c>
      <c r="Q102" s="43"/>
      <c r="R102" s="43"/>
      <c r="S102" s="43"/>
      <c r="T102" s="43"/>
      <c r="U102" s="43"/>
      <c r="V102" s="43"/>
      <c r="W102" s="43"/>
      <c r="X102" s="43"/>
      <c r="Y102" s="43"/>
      <c r="Z102" s="43"/>
      <c r="AA102" s="43"/>
    </row>
    <row r="103" spans="1:27" ht="29">
      <c r="A103" s="239"/>
      <c r="B103" s="233"/>
      <c r="C103" s="53">
        <v>100</v>
      </c>
      <c r="D103" s="65" t="s">
        <v>120</v>
      </c>
      <c r="E103" s="71" t="s">
        <v>210</v>
      </c>
      <c r="F103" s="63" t="s">
        <v>245</v>
      </c>
      <c r="G103" s="74">
        <v>13.49</v>
      </c>
      <c r="H103" s="18"/>
      <c r="I103" s="40">
        <f t="shared" si="5"/>
        <v>0</v>
      </c>
      <c r="J103" s="25" t="str">
        <f t="shared" si="4"/>
        <v>OK</v>
      </c>
      <c r="K103" s="98"/>
      <c r="L103" s="98"/>
      <c r="M103" s="98"/>
      <c r="N103" s="98"/>
      <c r="O103" s="98"/>
      <c r="P103" s="187"/>
      <c r="Q103" s="43"/>
      <c r="R103" s="43"/>
      <c r="S103" s="43"/>
      <c r="T103" s="43"/>
      <c r="U103" s="43"/>
      <c r="V103" s="43"/>
      <c r="W103" s="43"/>
      <c r="X103" s="43"/>
      <c r="Y103" s="43"/>
      <c r="Z103" s="43"/>
      <c r="AA103" s="43"/>
    </row>
    <row r="104" spans="1:27" ht="23.5">
      <c r="A104" s="239"/>
      <c r="B104" s="233"/>
      <c r="C104" s="53">
        <v>101</v>
      </c>
      <c r="D104" s="35" t="s">
        <v>121</v>
      </c>
      <c r="E104" s="47" t="e">
        <f>+E106+E105</f>
        <v>#VALUE!</v>
      </c>
      <c r="F104" s="47" t="s">
        <v>244</v>
      </c>
      <c r="G104" s="74">
        <v>3.02</v>
      </c>
      <c r="H104" s="18">
        <v>100</v>
      </c>
      <c r="I104" s="40">
        <f t="shared" si="5"/>
        <v>50</v>
      </c>
      <c r="J104" s="25" t="str">
        <f t="shared" si="4"/>
        <v>OK</v>
      </c>
      <c r="K104" s="98"/>
      <c r="L104" s="98"/>
      <c r="M104" s="98"/>
      <c r="N104" s="98"/>
      <c r="O104" s="98"/>
      <c r="P104" s="188">
        <v>50</v>
      </c>
      <c r="Q104" s="43"/>
      <c r="R104" s="43"/>
      <c r="S104" s="43"/>
      <c r="T104" s="43"/>
      <c r="U104" s="43"/>
      <c r="V104" s="43"/>
      <c r="W104" s="43"/>
      <c r="X104" s="43"/>
      <c r="Y104" s="43"/>
      <c r="Z104" s="43"/>
      <c r="AA104" s="43"/>
    </row>
    <row r="105" spans="1:27" ht="58">
      <c r="A105" s="239"/>
      <c r="B105" s="234"/>
      <c r="C105" s="53">
        <v>102</v>
      </c>
      <c r="D105" s="35" t="s">
        <v>122</v>
      </c>
      <c r="E105" s="47" t="s">
        <v>211</v>
      </c>
      <c r="F105" s="47" t="s">
        <v>17</v>
      </c>
      <c r="G105" s="74">
        <v>202</v>
      </c>
      <c r="H105" s="18">
        <v>26</v>
      </c>
      <c r="I105" s="40">
        <f t="shared" si="5"/>
        <v>20</v>
      </c>
      <c r="J105" s="25" t="str">
        <f t="shared" si="4"/>
        <v>OK</v>
      </c>
      <c r="K105" s="98"/>
      <c r="L105" s="98"/>
      <c r="M105" s="98"/>
      <c r="N105" s="98"/>
      <c r="O105" s="98"/>
      <c r="P105" s="188">
        <v>6</v>
      </c>
      <c r="Q105" s="43"/>
      <c r="R105" s="43"/>
      <c r="S105" s="43"/>
      <c r="T105" s="43"/>
      <c r="U105" s="43"/>
      <c r="V105" s="43"/>
      <c r="W105" s="43"/>
      <c r="X105" s="43"/>
      <c r="Y105" s="43"/>
      <c r="Z105" s="43"/>
      <c r="AA105" s="43"/>
    </row>
    <row r="106" spans="1:27" ht="23.5">
      <c r="A106" s="235">
        <v>35</v>
      </c>
      <c r="B106" s="223" t="s">
        <v>38</v>
      </c>
      <c r="C106" s="54">
        <v>103</v>
      </c>
      <c r="D106" s="61" t="s">
        <v>123</v>
      </c>
      <c r="E106" s="46" t="s">
        <v>212</v>
      </c>
      <c r="F106" s="46" t="s">
        <v>17</v>
      </c>
      <c r="G106" s="72">
        <v>109.5</v>
      </c>
      <c r="H106" s="18"/>
      <c r="I106" s="40">
        <f t="shared" si="5"/>
        <v>0</v>
      </c>
      <c r="J106" s="25" t="str">
        <f t="shared" si="4"/>
        <v>OK</v>
      </c>
      <c r="K106" s="98"/>
      <c r="L106" s="98"/>
      <c r="M106" s="98"/>
      <c r="N106" s="98"/>
      <c r="O106" s="98"/>
      <c r="P106" s="187"/>
      <c r="Q106" s="43"/>
      <c r="R106" s="43"/>
      <c r="S106" s="43"/>
      <c r="T106" s="43"/>
      <c r="U106" s="43"/>
      <c r="V106" s="43"/>
      <c r="W106" s="43"/>
      <c r="X106" s="43"/>
      <c r="Y106" s="43"/>
      <c r="Z106" s="43"/>
      <c r="AA106" s="43"/>
    </row>
    <row r="107" spans="1:27" ht="23.5">
      <c r="A107" s="235"/>
      <c r="B107" s="224"/>
      <c r="C107" s="54">
        <v>104</v>
      </c>
      <c r="D107" s="61" t="s">
        <v>123</v>
      </c>
      <c r="E107" s="46" t="s">
        <v>212</v>
      </c>
      <c r="F107" s="46" t="s">
        <v>17</v>
      </c>
      <c r="G107" s="72">
        <v>143.47999999999999</v>
      </c>
      <c r="H107" s="18"/>
      <c r="I107" s="40">
        <f t="shared" si="5"/>
        <v>0</v>
      </c>
      <c r="J107" s="25" t="str">
        <f t="shared" si="4"/>
        <v>OK</v>
      </c>
      <c r="K107" s="98"/>
      <c r="L107" s="98"/>
      <c r="M107" s="98"/>
      <c r="N107" s="98"/>
      <c r="O107" s="98"/>
      <c r="P107" s="187"/>
      <c r="Q107" s="43"/>
      <c r="R107" s="43"/>
      <c r="S107" s="43"/>
      <c r="T107" s="43"/>
      <c r="U107" s="43"/>
      <c r="V107" s="43"/>
      <c r="W107" s="43"/>
      <c r="X107" s="43"/>
      <c r="Y107" s="43"/>
      <c r="Z107" s="43"/>
      <c r="AA107" s="43"/>
    </row>
    <row r="108" spans="1:27" ht="58">
      <c r="A108" s="243">
        <v>36</v>
      </c>
      <c r="B108" s="225" t="s">
        <v>38</v>
      </c>
      <c r="C108" s="53">
        <v>105</v>
      </c>
      <c r="D108" s="35" t="s">
        <v>124</v>
      </c>
      <c r="E108" s="47" t="s">
        <v>213</v>
      </c>
      <c r="F108" s="47" t="s">
        <v>236</v>
      </c>
      <c r="G108" s="74">
        <v>34.39</v>
      </c>
      <c r="H108" s="18"/>
      <c r="I108" s="40">
        <f t="shared" si="5"/>
        <v>0</v>
      </c>
      <c r="J108" s="25" t="str">
        <f t="shared" si="4"/>
        <v>OK</v>
      </c>
      <c r="K108" s="98"/>
      <c r="L108" s="98"/>
      <c r="M108" s="98"/>
      <c r="N108" s="98"/>
      <c r="O108" s="98"/>
      <c r="P108" s="187"/>
      <c r="Q108" s="43"/>
      <c r="R108" s="43"/>
      <c r="S108" s="43"/>
      <c r="T108" s="43"/>
      <c r="U108" s="43"/>
      <c r="V108" s="43"/>
      <c r="W108" s="43"/>
      <c r="X108" s="43"/>
      <c r="Y108" s="43"/>
      <c r="Z108" s="43"/>
      <c r="AA108" s="43"/>
    </row>
    <row r="109" spans="1:27" ht="23.5">
      <c r="A109" s="243"/>
      <c r="B109" s="227"/>
      <c r="C109" s="53">
        <v>106</v>
      </c>
      <c r="D109" s="35" t="s">
        <v>124</v>
      </c>
      <c r="E109" s="47" t="s">
        <v>213</v>
      </c>
      <c r="F109" s="47"/>
      <c r="G109" s="74">
        <v>47.69</v>
      </c>
      <c r="H109" s="18"/>
      <c r="I109" s="40">
        <f t="shared" si="5"/>
        <v>0</v>
      </c>
      <c r="J109" s="25" t="str">
        <f t="shared" si="4"/>
        <v>OK</v>
      </c>
      <c r="K109" s="98"/>
      <c r="L109" s="98"/>
      <c r="M109" s="98"/>
      <c r="N109" s="98"/>
      <c r="O109" s="98"/>
      <c r="P109" s="187"/>
      <c r="Q109" s="43"/>
      <c r="R109" s="43"/>
      <c r="S109" s="43"/>
      <c r="T109" s="43"/>
      <c r="U109" s="43"/>
      <c r="V109" s="43"/>
      <c r="W109" s="43"/>
      <c r="X109" s="43"/>
      <c r="Y109" s="43"/>
      <c r="Z109" s="43"/>
      <c r="AA109" s="43"/>
    </row>
    <row r="110" spans="1:27" ht="29">
      <c r="A110" s="235">
        <v>37</v>
      </c>
      <c r="B110" s="223" t="s">
        <v>33</v>
      </c>
      <c r="C110" s="54">
        <v>107</v>
      </c>
      <c r="D110" s="61" t="s">
        <v>125</v>
      </c>
      <c r="E110" s="46" t="s">
        <v>214</v>
      </c>
      <c r="F110" s="46" t="s">
        <v>243</v>
      </c>
      <c r="G110" s="72">
        <v>110.5</v>
      </c>
      <c r="H110" s="18"/>
      <c r="I110" s="40">
        <f t="shared" si="5"/>
        <v>0</v>
      </c>
      <c r="J110" s="25" t="str">
        <f t="shared" si="4"/>
        <v>OK</v>
      </c>
      <c r="K110" s="98"/>
      <c r="L110" s="98"/>
      <c r="M110" s="98"/>
      <c r="N110" s="98"/>
      <c r="O110" s="98"/>
      <c r="P110" s="187"/>
      <c r="Q110" s="43"/>
      <c r="R110" s="43"/>
      <c r="S110" s="43"/>
      <c r="T110" s="43"/>
      <c r="U110" s="43"/>
      <c r="V110" s="43"/>
      <c r="W110" s="43"/>
      <c r="X110" s="43"/>
      <c r="Y110" s="43"/>
      <c r="Z110" s="43"/>
      <c r="AA110" s="43"/>
    </row>
    <row r="111" spans="1:27" ht="29">
      <c r="A111" s="235"/>
      <c r="B111" s="224"/>
      <c r="C111" s="54">
        <v>108</v>
      </c>
      <c r="D111" s="61" t="s">
        <v>126</v>
      </c>
      <c r="E111" s="46" t="s">
        <v>215</v>
      </c>
      <c r="F111" s="46" t="s">
        <v>243</v>
      </c>
      <c r="G111" s="72">
        <v>100.15</v>
      </c>
      <c r="H111" s="18"/>
      <c r="I111" s="40">
        <f t="shared" si="5"/>
        <v>0</v>
      </c>
      <c r="J111" s="25" t="str">
        <f t="shared" si="4"/>
        <v>OK</v>
      </c>
      <c r="K111" s="98"/>
      <c r="L111" s="98"/>
      <c r="M111" s="98"/>
      <c r="N111" s="98"/>
      <c r="O111" s="98"/>
      <c r="P111" s="187"/>
      <c r="Q111" s="43"/>
      <c r="R111" s="43"/>
      <c r="S111" s="43"/>
      <c r="T111" s="43"/>
      <c r="U111" s="43"/>
      <c r="V111" s="43"/>
      <c r="W111" s="43"/>
      <c r="X111" s="43"/>
      <c r="Y111" s="43"/>
      <c r="Z111" s="43"/>
      <c r="AA111" s="43"/>
    </row>
    <row r="112" spans="1:27" ht="43.5">
      <c r="A112" s="243">
        <v>38</v>
      </c>
      <c r="B112" s="225" t="s">
        <v>39</v>
      </c>
      <c r="C112" s="53">
        <v>109</v>
      </c>
      <c r="D112" s="35" t="s">
        <v>127</v>
      </c>
      <c r="E112" s="47" t="s">
        <v>216</v>
      </c>
      <c r="F112" s="47" t="s">
        <v>17</v>
      </c>
      <c r="G112" s="74">
        <v>44</v>
      </c>
      <c r="H112" s="18">
        <v>18</v>
      </c>
      <c r="I112" s="40">
        <f t="shared" si="5"/>
        <v>12</v>
      </c>
      <c r="J112" s="25" t="str">
        <f t="shared" si="4"/>
        <v>OK</v>
      </c>
      <c r="K112" s="98"/>
      <c r="L112" s="98"/>
      <c r="M112" s="98"/>
      <c r="N112" s="98">
        <v>6</v>
      </c>
      <c r="O112" s="98"/>
      <c r="P112" s="187"/>
      <c r="Q112" s="43"/>
      <c r="R112" s="43"/>
      <c r="S112" s="43"/>
      <c r="T112" s="43"/>
      <c r="U112" s="43"/>
      <c r="V112" s="43"/>
      <c r="W112" s="43"/>
      <c r="X112" s="43"/>
      <c r="Y112" s="43"/>
      <c r="Z112" s="43"/>
      <c r="AA112" s="43"/>
    </row>
    <row r="113" spans="1:27" ht="23.5">
      <c r="A113" s="243"/>
      <c r="B113" s="226"/>
      <c r="C113" s="189">
        <v>110</v>
      </c>
      <c r="D113" s="190" t="s">
        <v>128</v>
      </c>
      <c r="E113" s="191" t="s">
        <v>217</v>
      </c>
      <c r="F113" s="191" t="s">
        <v>17</v>
      </c>
      <c r="G113" s="192">
        <v>12.9</v>
      </c>
      <c r="H113" s="18">
        <f>5-2</f>
        <v>3</v>
      </c>
      <c r="I113" s="40">
        <f t="shared" si="5"/>
        <v>3</v>
      </c>
      <c r="J113" s="25" t="str">
        <f t="shared" si="4"/>
        <v>OK</v>
      </c>
      <c r="K113" s="98"/>
      <c r="L113" s="98"/>
      <c r="M113" s="98"/>
      <c r="N113" s="98"/>
      <c r="O113" s="98"/>
      <c r="P113" s="187"/>
      <c r="Q113" s="43"/>
      <c r="R113" s="43"/>
      <c r="S113" s="43"/>
      <c r="T113" s="43"/>
      <c r="U113" s="43"/>
      <c r="V113" s="43"/>
      <c r="W113" s="43"/>
      <c r="X113" s="43"/>
      <c r="Y113" s="43"/>
      <c r="Z113" s="43"/>
      <c r="AA113" s="43"/>
    </row>
    <row r="114" spans="1:27" ht="23.5">
      <c r="A114" s="243"/>
      <c r="B114" s="226"/>
      <c r="C114" s="53">
        <v>111</v>
      </c>
      <c r="D114" s="35" t="s">
        <v>129</v>
      </c>
      <c r="E114" s="47" t="s">
        <v>217</v>
      </c>
      <c r="F114" s="47" t="s">
        <v>17</v>
      </c>
      <c r="G114" s="74">
        <v>35</v>
      </c>
      <c r="H114" s="18">
        <v>10</v>
      </c>
      <c r="I114" s="40">
        <f t="shared" si="5"/>
        <v>0</v>
      </c>
      <c r="J114" s="25" t="str">
        <f t="shared" si="4"/>
        <v>OK</v>
      </c>
      <c r="K114" s="98"/>
      <c r="L114" s="98"/>
      <c r="M114" s="98"/>
      <c r="N114" s="98">
        <v>10</v>
      </c>
      <c r="O114" s="98"/>
      <c r="P114" s="187"/>
      <c r="Q114" s="43"/>
      <c r="R114" s="43"/>
      <c r="S114" s="43"/>
      <c r="T114" s="43"/>
      <c r="U114" s="43"/>
      <c r="V114" s="43"/>
      <c r="W114" s="43"/>
      <c r="X114" s="43"/>
      <c r="Y114" s="43"/>
      <c r="Z114" s="43"/>
      <c r="AA114" s="43"/>
    </row>
    <row r="115" spans="1:27" ht="23.5">
      <c r="A115" s="243"/>
      <c r="B115" s="226"/>
      <c r="C115" s="53">
        <v>112</v>
      </c>
      <c r="D115" s="35" t="s">
        <v>130</v>
      </c>
      <c r="E115" s="47" t="s">
        <v>217</v>
      </c>
      <c r="F115" s="47" t="s">
        <v>17</v>
      </c>
      <c r="G115" s="74">
        <v>14.9</v>
      </c>
      <c r="H115" s="18">
        <v>5</v>
      </c>
      <c r="I115" s="40">
        <f t="shared" si="5"/>
        <v>5</v>
      </c>
      <c r="J115" s="25" t="str">
        <f t="shared" si="4"/>
        <v>OK</v>
      </c>
      <c r="K115" s="98"/>
      <c r="L115" s="98"/>
      <c r="M115" s="98"/>
      <c r="N115" s="98"/>
      <c r="O115" s="98"/>
      <c r="P115" s="187"/>
      <c r="Q115" s="43"/>
      <c r="R115" s="43"/>
      <c r="S115" s="43"/>
      <c r="T115" s="43"/>
      <c r="U115" s="43"/>
      <c r="V115" s="43"/>
      <c r="W115" s="43"/>
      <c r="X115" s="43"/>
      <c r="Y115" s="43"/>
      <c r="Z115" s="43"/>
      <c r="AA115" s="43"/>
    </row>
    <row r="116" spans="1:27" ht="23.5">
      <c r="A116" s="243"/>
      <c r="B116" s="227"/>
      <c r="C116" s="53">
        <v>113</v>
      </c>
      <c r="D116" s="35" t="s">
        <v>131</v>
      </c>
      <c r="E116" s="47" t="s">
        <v>217</v>
      </c>
      <c r="F116" s="47" t="s">
        <v>17</v>
      </c>
      <c r="G116" s="74">
        <v>34.799999999999997</v>
      </c>
      <c r="H116" s="18">
        <v>10</v>
      </c>
      <c r="I116" s="40">
        <f t="shared" si="5"/>
        <v>10</v>
      </c>
      <c r="J116" s="25" t="str">
        <f t="shared" si="4"/>
        <v>OK</v>
      </c>
      <c r="K116" s="98"/>
      <c r="L116" s="98"/>
      <c r="M116" s="98"/>
      <c r="N116" s="98"/>
      <c r="O116" s="98"/>
      <c r="P116" s="187"/>
      <c r="Q116" s="43"/>
      <c r="R116" s="43"/>
      <c r="S116" s="43"/>
      <c r="T116" s="43"/>
      <c r="U116" s="43"/>
      <c r="V116" s="43"/>
      <c r="W116" s="43"/>
      <c r="X116" s="43"/>
      <c r="Y116" s="43"/>
      <c r="Z116" s="43"/>
      <c r="AA116" s="43"/>
    </row>
    <row r="117" spans="1:27" ht="23.5">
      <c r="A117" s="235">
        <v>39</v>
      </c>
      <c r="B117" s="223" t="s">
        <v>30</v>
      </c>
      <c r="C117" s="54">
        <v>114</v>
      </c>
      <c r="D117" s="61" t="s">
        <v>132</v>
      </c>
      <c r="E117" s="46" t="s">
        <v>218</v>
      </c>
      <c r="F117" s="46" t="s">
        <v>17</v>
      </c>
      <c r="G117" s="72">
        <v>119.09</v>
      </c>
      <c r="H117" s="18">
        <v>4</v>
      </c>
      <c r="I117" s="40">
        <f t="shared" si="5"/>
        <v>4</v>
      </c>
      <c r="J117" s="25" t="str">
        <f t="shared" si="4"/>
        <v>OK</v>
      </c>
      <c r="K117" s="98"/>
      <c r="L117" s="98"/>
      <c r="M117" s="98"/>
      <c r="N117" s="98"/>
      <c r="O117" s="98"/>
      <c r="P117" s="187"/>
      <c r="Q117" s="43"/>
      <c r="R117" s="43"/>
      <c r="S117" s="43"/>
      <c r="T117" s="43"/>
      <c r="U117" s="43"/>
      <c r="V117" s="43"/>
      <c r="W117" s="43"/>
      <c r="X117" s="43"/>
      <c r="Y117" s="43"/>
      <c r="Z117" s="43"/>
      <c r="AA117" s="43"/>
    </row>
    <row r="118" spans="1:27" ht="23.5">
      <c r="A118" s="235"/>
      <c r="B118" s="228"/>
      <c r="C118" s="54">
        <v>115</v>
      </c>
      <c r="D118" s="61" t="s">
        <v>132</v>
      </c>
      <c r="E118" s="46" t="s">
        <v>219</v>
      </c>
      <c r="F118" s="46" t="s">
        <v>17</v>
      </c>
      <c r="G118" s="72">
        <v>119.09</v>
      </c>
      <c r="H118" s="18">
        <v>6</v>
      </c>
      <c r="I118" s="40">
        <f t="shared" si="5"/>
        <v>2</v>
      </c>
      <c r="J118" s="25" t="str">
        <f t="shared" si="4"/>
        <v>OK</v>
      </c>
      <c r="K118" s="98"/>
      <c r="L118" s="98"/>
      <c r="M118" s="98"/>
      <c r="N118" s="98"/>
      <c r="O118" s="98">
        <v>4</v>
      </c>
      <c r="P118" s="187"/>
      <c r="Q118" s="43"/>
      <c r="R118" s="43"/>
      <c r="S118" s="43"/>
      <c r="T118" s="43"/>
      <c r="U118" s="43"/>
      <c r="V118" s="43"/>
      <c r="W118" s="43"/>
      <c r="X118" s="43"/>
      <c r="Y118" s="43"/>
      <c r="Z118" s="43"/>
      <c r="AA118" s="43"/>
    </row>
    <row r="119" spans="1:27" ht="23.5">
      <c r="A119" s="235"/>
      <c r="B119" s="228"/>
      <c r="C119" s="54">
        <v>116</v>
      </c>
      <c r="D119" s="61" t="s">
        <v>133</v>
      </c>
      <c r="E119" s="46" t="s">
        <v>220</v>
      </c>
      <c r="F119" s="46" t="s">
        <v>17</v>
      </c>
      <c r="G119" s="72">
        <v>25.52</v>
      </c>
      <c r="H119" s="18">
        <v>4</v>
      </c>
      <c r="I119" s="40">
        <f t="shared" si="5"/>
        <v>0</v>
      </c>
      <c r="J119" s="25" t="str">
        <f t="shared" si="4"/>
        <v>OK</v>
      </c>
      <c r="K119" s="98"/>
      <c r="L119" s="98"/>
      <c r="M119" s="98"/>
      <c r="N119" s="98"/>
      <c r="O119" s="98">
        <v>4</v>
      </c>
      <c r="P119" s="187"/>
      <c r="Q119" s="43"/>
      <c r="R119" s="43"/>
      <c r="S119" s="43"/>
      <c r="T119" s="43"/>
      <c r="U119" s="43"/>
      <c r="V119" s="43"/>
      <c r="W119" s="43"/>
      <c r="X119" s="43"/>
      <c r="Y119" s="43"/>
      <c r="Z119" s="43"/>
      <c r="AA119" s="43"/>
    </row>
    <row r="120" spans="1:27" ht="23.5">
      <c r="A120" s="235"/>
      <c r="B120" s="224"/>
      <c r="C120" s="54">
        <v>117</v>
      </c>
      <c r="D120" s="61" t="s">
        <v>133</v>
      </c>
      <c r="E120" s="46" t="s">
        <v>221</v>
      </c>
      <c r="F120" s="46" t="s">
        <v>17</v>
      </c>
      <c r="G120" s="72">
        <v>27.23</v>
      </c>
      <c r="H120" s="18"/>
      <c r="I120" s="40">
        <f t="shared" si="5"/>
        <v>0</v>
      </c>
      <c r="J120" s="25" t="str">
        <f t="shared" si="4"/>
        <v>OK</v>
      </c>
      <c r="K120" s="98"/>
      <c r="L120" s="98"/>
      <c r="M120" s="98"/>
      <c r="N120" s="98"/>
      <c r="O120" s="98"/>
      <c r="P120" s="187"/>
      <c r="Q120" s="43"/>
      <c r="R120" s="43"/>
      <c r="S120" s="43"/>
      <c r="T120" s="43"/>
      <c r="U120" s="43"/>
      <c r="V120" s="43"/>
      <c r="W120" s="43"/>
      <c r="X120" s="43"/>
      <c r="Y120" s="43"/>
      <c r="Z120" s="43"/>
      <c r="AA120" s="43"/>
    </row>
    <row r="121" spans="1:27" ht="29">
      <c r="A121" s="243">
        <v>40</v>
      </c>
      <c r="B121" s="225" t="s">
        <v>39</v>
      </c>
      <c r="C121" s="53">
        <v>118</v>
      </c>
      <c r="D121" s="35" t="s">
        <v>134</v>
      </c>
      <c r="E121" s="47" t="s">
        <v>222</v>
      </c>
      <c r="F121" s="47" t="s">
        <v>17</v>
      </c>
      <c r="G121" s="74">
        <v>1585</v>
      </c>
      <c r="H121" s="18"/>
      <c r="I121" s="40">
        <f t="shared" si="5"/>
        <v>0</v>
      </c>
      <c r="J121" s="25" t="str">
        <f t="shared" si="4"/>
        <v>OK</v>
      </c>
      <c r="K121" s="98"/>
      <c r="L121" s="98"/>
      <c r="M121" s="98"/>
      <c r="N121" s="98"/>
      <c r="O121" s="98"/>
      <c r="P121" s="187"/>
      <c r="Q121" s="43"/>
      <c r="R121" s="43"/>
      <c r="S121" s="43"/>
      <c r="T121" s="43"/>
      <c r="U121" s="43"/>
      <c r="V121" s="43"/>
      <c r="W121" s="43"/>
      <c r="X121" s="43"/>
      <c r="Y121" s="43"/>
      <c r="Z121" s="43"/>
      <c r="AA121" s="43"/>
    </row>
    <row r="122" spans="1:27" ht="29">
      <c r="A122" s="243"/>
      <c r="B122" s="226"/>
      <c r="C122" s="53">
        <v>119</v>
      </c>
      <c r="D122" s="35" t="s">
        <v>135</v>
      </c>
      <c r="E122" s="47" t="s">
        <v>222</v>
      </c>
      <c r="F122" s="47" t="s">
        <v>17</v>
      </c>
      <c r="G122" s="74">
        <v>1040</v>
      </c>
      <c r="H122" s="18"/>
      <c r="I122" s="40">
        <f t="shared" si="5"/>
        <v>0</v>
      </c>
      <c r="J122" s="25" t="str">
        <f t="shared" si="4"/>
        <v>OK</v>
      </c>
      <c r="K122" s="98"/>
      <c r="L122" s="98"/>
      <c r="M122" s="98"/>
      <c r="N122" s="98"/>
      <c r="O122" s="98"/>
      <c r="P122" s="187"/>
      <c r="Q122" s="43"/>
      <c r="R122" s="43"/>
      <c r="S122" s="43"/>
      <c r="T122" s="43"/>
      <c r="U122" s="43"/>
      <c r="V122" s="43"/>
      <c r="W122" s="43"/>
      <c r="X122" s="43"/>
      <c r="Y122" s="43"/>
      <c r="Z122" s="43"/>
      <c r="AA122" s="43"/>
    </row>
    <row r="123" spans="1:27" ht="29">
      <c r="A123" s="243"/>
      <c r="B123" s="227"/>
      <c r="C123" s="53">
        <v>120</v>
      </c>
      <c r="D123" s="35" t="s">
        <v>136</v>
      </c>
      <c r="E123" s="47" t="s">
        <v>223</v>
      </c>
      <c r="F123" s="47" t="s">
        <v>17</v>
      </c>
      <c r="G123" s="74">
        <v>111</v>
      </c>
      <c r="H123" s="18"/>
      <c r="I123" s="40">
        <f t="shared" si="5"/>
        <v>0</v>
      </c>
      <c r="J123" s="25" t="str">
        <f t="shared" si="4"/>
        <v>OK</v>
      </c>
      <c r="K123" s="98"/>
      <c r="L123" s="98"/>
      <c r="M123" s="98"/>
      <c r="N123" s="98"/>
      <c r="O123" s="98"/>
      <c r="P123" s="187"/>
      <c r="Q123" s="43"/>
      <c r="R123" s="43"/>
      <c r="S123" s="43"/>
      <c r="T123" s="43"/>
      <c r="U123" s="43"/>
      <c r="V123" s="43"/>
      <c r="W123" s="43"/>
      <c r="X123" s="43"/>
      <c r="Y123" s="43"/>
      <c r="Z123" s="43"/>
      <c r="AA123" s="43"/>
    </row>
    <row r="124" spans="1:27" ht="55.5">
      <c r="A124" s="52">
        <v>41</v>
      </c>
      <c r="B124" s="60" t="s">
        <v>40</v>
      </c>
      <c r="C124" s="54">
        <v>121</v>
      </c>
      <c r="D124" s="66" t="s">
        <v>137</v>
      </c>
      <c r="E124" s="45" t="s">
        <v>224</v>
      </c>
      <c r="F124" s="46" t="s">
        <v>17</v>
      </c>
      <c r="G124" s="75">
        <v>192.51</v>
      </c>
      <c r="H124" s="18">
        <v>30</v>
      </c>
      <c r="I124" s="40">
        <f t="shared" si="5"/>
        <v>0</v>
      </c>
      <c r="J124" s="25" t="str">
        <f t="shared" si="4"/>
        <v>OK</v>
      </c>
      <c r="K124" s="98">
        <v>2</v>
      </c>
      <c r="L124" s="98"/>
      <c r="M124" s="98">
        <v>28</v>
      </c>
      <c r="N124" s="98"/>
      <c r="O124" s="98"/>
      <c r="P124" s="187"/>
      <c r="Q124" s="43"/>
      <c r="R124" s="43"/>
      <c r="S124" s="43"/>
      <c r="T124" s="43"/>
      <c r="U124" s="43"/>
      <c r="V124" s="43"/>
      <c r="W124" s="43"/>
      <c r="X124" s="43"/>
      <c r="Y124" s="43"/>
      <c r="Z124" s="43"/>
      <c r="AA124" s="43"/>
    </row>
    <row r="125" spans="1:27" ht="74">
      <c r="A125" s="53">
        <v>42</v>
      </c>
      <c r="B125" s="58" t="s">
        <v>41</v>
      </c>
      <c r="C125" s="53">
        <v>122</v>
      </c>
      <c r="D125" s="67" t="s">
        <v>138</v>
      </c>
      <c r="E125" s="44" t="s">
        <v>225</v>
      </c>
      <c r="F125" s="47" t="s">
        <v>17</v>
      </c>
      <c r="G125" s="76">
        <v>25.01</v>
      </c>
      <c r="H125" s="18">
        <v>50</v>
      </c>
      <c r="I125" s="40">
        <f t="shared" si="5"/>
        <v>0</v>
      </c>
      <c r="J125" s="25" t="str">
        <f t="shared" si="4"/>
        <v>OK</v>
      </c>
      <c r="K125" s="98"/>
      <c r="L125" s="98">
        <v>50</v>
      </c>
      <c r="M125" s="98"/>
      <c r="N125" s="98"/>
      <c r="O125" s="98"/>
      <c r="P125" s="187"/>
      <c r="Q125" s="43"/>
      <c r="R125" s="43"/>
      <c r="S125" s="43"/>
      <c r="T125" s="43"/>
      <c r="U125" s="43"/>
      <c r="V125" s="43"/>
      <c r="W125" s="43"/>
      <c r="X125" s="43"/>
      <c r="Y125" s="43"/>
      <c r="Z125" s="43"/>
      <c r="AA125" s="43"/>
    </row>
    <row r="126" spans="1:27" ht="23.5">
      <c r="A126" s="51">
        <v>43</v>
      </c>
      <c r="B126" s="55" t="s">
        <v>37</v>
      </c>
      <c r="C126" s="51">
        <v>123</v>
      </c>
      <c r="D126" s="62" t="s">
        <v>139</v>
      </c>
      <c r="E126" s="62"/>
      <c r="F126" s="18" t="s">
        <v>246</v>
      </c>
      <c r="G126" s="73"/>
      <c r="H126" s="18">
        <v>4</v>
      </c>
      <c r="I126" s="40">
        <f t="shared" si="5"/>
        <v>4</v>
      </c>
      <c r="J126" s="25" t="str">
        <f t="shared" si="4"/>
        <v>OK</v>
      </c>
      <c r="K126" s="98"/>
      <c r="L126" s="98"/>
      <c r="M126" s="98"/>
      <c r="N126" s="98"/>
      <c r="O126" s="98"/>
      <c r="P126" s="187"/>
      <c r="Q126" s="43"/>
      <c r="R126" s="43"/>
      <c r="S126" s="43"/>
      <c r="T126" s="43"/>
      <c r="U126" s="43"/>
      <c r="V126" s="43"/>
      <c r="W126" s="43"/>
      <c r="X126" s="43"/>
      <c r="Y126" s="43"/>
      <c r="Z126" s="43"/>
      <c r="AA126" s="43"/>
    </row>
    <row r="127" spans="1:27" ht="23.5">
      <c r="A127" s="51">
        <v>44</v>
      </c>
      <c r="B127" s="55" t="s">
        <v>37</v>
      </c>
      <c r="C127" s="51">
        <v>124</v>
      </c>
      <c r="D127" s="62" t="s">
        <v>140</v>
      </c>
      <c r="E127" s="62"/>
      <c r="F127" s="18"/>
      <c r="G127" s="73"/>
      <c r="H127" s="18"/>
      <c r="I127" s="40">
        <f t="shared" si="5"/>
        <v>0</v>
      </c>
      <c r="J127" s="25" t="str">
        <f t="shared" si="4"/>
        <v>OK</v>
      </c>
      <c r="K127" s="98"/>
      <c r="L127" s="98"/>
      <c r="M127" s="98"/>
      <c r="N127" s="98"/>
      <c r="O127" s="98"/>
      <c r="P127" s="187"/>
      <c r="Q127" s="43"/>
      <c r="R127" s="43"/>
      <c r="S127" s="43"/>
      <c r="T127" s="43"/>
      <c r="U127" s="43"/>
      <c r="V127" s="43"/>
      <c r="W127" s="43"/>
      <c r="X127" s="43"/>
      <c r="Y127" s="43"/>
      <c r="Z127" s="43"/>
      <c r="AA127" s="43"/>
    </row>
    <row r="128" spans="1:27" ht="23.5">
      <c r="A128" s="51">
        <v>45</v>
      </c>
      <c r="B128" s="55" t="s">
        <v>37</v>
      </c>
      <c r="C128" s="51">
        <v>125</v>
      </c>
      <c r="D128" s="62" t="s">
        <v>141</v>
      </c>
      <c r="E128" s="62"/>
      <c r="F128" s="18"/>
      <c r="G128" s="73"/>
      <c r="H128" s="18"/>
      <c r="I128" s="40">
        <f t="shared" si="5"/>
        <v>0</v>
      </c>
      <c r="J128" s="25" t="str">
        <f t="shared" si="4"/>
        <v>OK</v>
      </c>
      <c r="K128" s="98"/>
      <c r="L128" s="98"/>
      <c r="M128" s="98"/>
      <c r="N128" s="98"/>
      <c r="O128" s="98"/>
      <c r="P128" s="187"/>
      <c r="Q128" s="43"/>
      <c r="R128" s="43"/>
      <c r="S128" s="43"/>
      <c r="T128" s="43"/>
      <c r="U128" s="43"/>
      <c r="V128" s="43"/>
      <c r="W128" s="43"/>
      <c r="X128" s="43"/>
      <c r="Y128" s="43"/>
      <c r="Z128" s="43"/>
      <c r="AA128" s="43"/>
    </row>
    <row r="129" spans="1:27" ht="23.5">
      <c r="A129" s="51">
        <v>46</v>
      </c>
      <c r="B129" s="55" t="s">
        <v>37</v>
      </c>
      <c r="C129" s="51">
        <v>126</v>
      </c>
      <c r="D129" s="62" t="s">
        <v>142</v>
      </c>
      <c r="E129" s="62"/>
      <c r="F129" s="18"/>
      <c r="G129" s="73"/>
      <c r="H129" s="18"/>
      <c r="I129" s="40">
        <f t="shared" si="5"/>
        <v>0</v>
      </c>
      <c r="J129" s="25" t="str">
        <f t="shared" si="4"/>
        <v>OK</v>
      </c>
      <c r="K129" s="98"/>
      <c r="L129" s="98"/>
      <c r="M129" s="98"/>
      <c r="N129" s="98"/>
      <c r="O129" s="98"/>
      <c r="P129" s="187"/>
      <c r="Q129" s="43"/>
      <c r="R129" s="43"/>
      <c r="S129" s="43"/>
      <c r="T129" s="43"/>
      <c r="U129" s="43"/>
      <c r="V129" s="43"/>
      <c r="W129" s="43"/>
      <c r="X129" s="43"/>
      <c r="Y129" s="43"/>
      <c r="Z129" s="43"/>
      <c r="AA129" s="43"/>
    </row>
    <row r="130" spans="1:27" ht="29">
      <c r="A130" s="235">
        <v>47</v>
      </c>
      <c r="B130" s="223" t="s">
        <v>42</v>
      </c>
      <c r="C130" s="54">
        <v>127</v>
      </c>
      <c r="D130" s="61" t="s">
        <v>143</v>
      </c>
      <c r="E130" s="61" t="s">
        <v>226</v>
      </c>
      <c r="F130" s="46"/>
      <c r="G130" s="72">
        <v>3245.49</v>
      </c>
      <c r="H130" s="18"/>
      <c r="I130" s="40">
        <f t="shared" si="5"/>
        <v>0</v>
      </c>
      <c r="J130" s="25" t="str">
        <f t="shared" si="4"/>
        <v>OK</v>
      </c>
      <c r="K130" s="98"/>
      <c r="L130" s="98"/>
      <c r="M130" s="98"/>
      <c r="N130" s="98"/>
      <c r="O130" s="98"/>
      <c r="P130" s="187"/>
      <c r="Q130" s="43"/>
      <c r="R130" s="43"/>
      <c r="S130" s="43"/>
      <c r="T130" s="43"/>
      <c r="U130" s="43"/>
      <c r="V130" s="43"/>
      <c r="W130" s="43"/>
      <c r="X130" s="43"/>
      <c r="Y130" s="43"/>
      <c r="Z130" s="43"/>
      <c r="AA130" s="43"/>
    </row>
    <row r="131" spans="1:27" ht="23.5">
      <c r="A131" s="235"/>
      <c r="B131" s="224"/>
      <c r="C131" s="54">
        <v>128</v>
      </c>
      <c r="D131" s="61" t="s">
        <v>144</v>
      </c>
      <c r="E131" s="61" t="s">
        <v>227</v>
      </c>
      <c r="F131" s="46" t="s">
        <v>247</v>
      </c>
      <c r="G131" s="72">
        <v>1054.19</v>
      </c>
      <c r="H131" s="18"/>
      <c r="I131" s="40">
        <f t="shared" si="5"/>
        <v>0</v>
      </c>
      <c r="J131" s="25" t="str">
        <f t="shared" si="4"/>
        <v>OK</v>
      </c>
      <c r="K131" s="98"/>
      <c r="L131" s="98"/>
      <c r="M131" s="98"/>
      <c r="N131" s="98"/>
      <c r="O131" s="98"/>
      <c r="P131" s="187"/>
      <c r="Q131" s="43"/>
      <c r="R131" s="43"/>
      <c r="S131" s="43"/>
      <c r="T131" s="43"/>
      <c r="U131" s="43"/>
      <c r="V131" s="43"/>
      <c r="W131" s="43"/>
      <c r="X131" s="43"/>
      <c r="Y131" s="43"/>
      <c r="Z131" s="43"/>
      <c r="AA131" s="43"/>
    </row>
    <row r="132" spans="1:27" ht="29">
      <c r="A132" s="51">
        <v>48</v>
      </c>
      <c r="B132" s="55" t="s">
        <v>37</v>
      </c>
      <c r="C132" s="51">
        <v>129</v>
      </c>
      <c r="D132" s="62" t="s">
        <v>145</v>
      </c>
      <c r="E132" s="62"/>
      <c r="F132" s="18" t="s">
        <v>21</v>
      </c>
      <c r="G132" s="73"/>
      <c r="H132" s="18"/>
      <c r="I132" s="40">
        <f t="shared" ref="I132" si="6">H132-(SUM(K132:AA132))</f>
        <v>0</v>
      </c>
      <c r="J132" s="25" t="str">
        <f t="shared" si="4"/>
        <v>OK</v>
      </c>
      <c r="K132" s="98"/>
      <c r="L132" s="98"/>
      <c r="M132" s="98"/>
      <c r="N132" s="98"/>
      <c r="O132" s="98"/>
      <c r="P132" s="187"/>
      <c r="Q132" s="43"/>
      <c r="R132" s="43"/>
      <c r="S132" s="43"/>
      <c r="T132" s="43"/>
      <c r="U132" s="43"/>
      <c r="V132" s="43"/>
      <c r="W132" s="43"/>
      <c r="X132" s="43"/>
      <c r="Y132" s="43"/>
      <c r="Z132" s="43"/>
      <c r="AA132" s="43"/>
    </row>
    <row r="133" spans="1:27">
      <c r="H133" s="4">
        <f>SUM(H4:H132)</f>
        <v>298</v>
      </c>
      <c r="I133" s="4">
        <f>SUM(I4:I132)</f>
        <v>134</v>
      </c>
      <c r="K133" s="123">
        <f>SUMPRODUCT($G$4:$G$132,K4:K132)</f>
        <v>385.02</v>
      </c>
      <c r="L133" s="123">
        <f t="shared" ref="L133:AA133" si="7">SUMPRODUCT($G$4:$G$132,L4:L132)</f>
        <v>1250.5</v>
      </c>
      <c r="M133" s="123">
        <f t="shared" si="7"/>
        <v>5390.28</v>
      </c>
      <c r="N133" s="123">
        <f t="shared" si="7"/>
        <v>614</v>
      </c>
      <c r="O133" s="123">
        <f t="shared" si="7"/>
        <v>578.44000000000005</v>
      </c>
      <c r="P133" s="123">
        <f t="shared" si="7"/>
        <v>1466.4</v>
      </c>
      <c r="Q133" s="123">
        <f t="shared" si="7"/>
        <v>0</v>
      </c>
      <c r="R133" s="123">
        <f t="shared" si="7"/>
        <v>0</v>
      </c>
      <c r="S133" s="123">
        <f t="shared" si="7"/>
        <v>0</v>
      </c>
      <c r="T133" s="123">
        <f t="shared" si="7"/>
        <v>0</v>
      </c>
      <c r="U133" s="123">
        <f t="shared" si="7"/>
        <v>0</v>
      </c>
      <c r="V133" s="123">
        <f t="shared" si="7"/>
        <v>0</v>
      </c>
      <c r="W133" s="123">
        <f t="shared" si="7"/>
        <v>0</v>
      </c>
      <c r="X133" s="123">
        <f t="shared" si="7"/>
        <v>0</v>
      </c>
      <c r="Y133" s="123">
        <f t="shared" si="7"/>
        <v>0</v>
      </c>
      <c r="Z133" s="123">
        <f t="shared" si="7"/>
        <v>0</v>
      </c>
      <c r="AA133" s="123">
        <f t="shared" si="7"/>
        <v>0</v>
      </c>
    </row>
  </sheetData>
  <mergeCells count="81">
    <mergeCell ref="R1:R2"/>
    <mergeCell ref="A1:C1"/>
    <mergeCell ref="T1:T2"/>
    <mergeCell ref="U1:U2"/>
    <mergeCell ref="S1:S2"/>
    <mergeCell ref="N1:N2"/>
    <mergeCell ref="O1:O2"/>
    <mergeCell ref="P1:P2"/>
    <mergeCell ref="Q1:Q2"/>
    <mergeCell ref="D1:G1"/>
    <mergeCell ref="H1:J1"/>
    <mergeCell ref="L1:L2"/>
    <mergeCell ref="M1:M2"/>
    <mergeCell ref="A2:J2"/>
    <mergeCell ref="K1:K2"/>
    <mergeCell ref="AA1:AA2"/>
    <mergeCell ref="V1:V2"/>
    <mergeCell ref="W1:W2"/>
    <mergeCell ref="X1:X2"/>
    <mergeCell ref="Y1:Y2"/>
    <mergeCell ref="Z1:Z2"/>
    <mergeCell ref="A19:A21"/>
    <mergeCell ref="B19:B21"/>
    <mergeCell ref="A22:A24"/>
    <mergeCell ref="B22:B24"/>
    <mergeCell ref="A25:A32"/>
    <mergeCell ref="B25:B32"/>
    <mergeCell ref="A4:A6"/>
    <mergeCell ref="B4:B6"/>
    <mergeCell ref="A9:A10"/>
    <mergeCell ref="B9:B10"/>
    <mergeCell ref="A11:A17"/>
    <mergeCell ref="B11:B17"/>
    <mergeCell ref="A34:A44"/>
    <mergeCell ref="B34:B44"/>
    <mergeCell ref="A45:A48"/>
    <mergeCell ref="B45:B48"/>
    <mergeCell ref="A49:A52"/>
    <mergeCell ref="B49:B52"/>
    <mergeCell ref="A53:A54"/>
    <mergeCell ref="B53:B54"/>
    <mergeCell ref="A55:A58"/>
    <mergeCell ref="B55:B58"/>
    <mergeCell ref="A59:A61"/>
    <mergeCell ref="B59:B61"/>
    <mergeCell ref="A62:A64"/>
    <mergeCell ref="B62:B64"/>
    <mergeCell ref="A66:A70"/>
    <mergeCell ref="B66:B70"/>
    <mergeCell ref="A71:A74"/>
    <mergeCell ref="B71:B74"/>
    <mergeCell ref="B91:B94"/>
    <mergeCell ref="A76:A79"/>
    <mergeCell ref="B76:B79"/>
    <mergeCell ref="A83:A84"/>
    <mergeCell ref="B83:B84"/>
    <mergeCell ref="A85:A86"/>
    <mergeCell ref="B85:B86"/>
    <mergeCell ref="A87:A88"/>
    <mergeCell ref="B87:B88"/>
    <mergeCell ref="A89:A90"/>
    <mergeCell ref="B89:B90"/>
    <mergeCell ref="A91:A94"/>
    <mergeCell ref="A130:A131"/>
    <mergeCell ref="B130:B131"/>
    <mergeCell ref="A108:A109"/>
    <mergeCell ref="B108:B109"/>
    <mergeCell ref="A110:A111"/>
    <mergeCell ref="B110:B111"/>
    <mergeCell ref="A112:A116"/>
    <mergeCell ref="B112:B116"/>
    <mergeCell ref="A117:A120"/>
    <mergeCell ref="B117:B120"/>
    <mergeCell ref="A121:A123"/>
    <mergeCell ref="B121:B123"/>
    <mergeCell ref="A97:A101"/>
    <mergeCell ref="B97:B101"/>
    <mergeCell ref="A102:A105"/>
    <mergeCell ref="B102:B105"/>
    <mergeCell ref="A106:A107"/>
    <mergeCell ref="B106:B107"/>
  </mergeCells>
  <conditionalFormatting sqref="Q4:S4">
    <cfRule type="cellIs" dxfId="179" priority="10" stopIfTrue="1" operator="greaterThan">
      <formula>0</formula>
    </cfRule>
    <cfRule type="cellIs" dxfId="178" priority="11" stopIfTrue="1" operator="greaterThan">
      <formula>0</formula>
    </cfRule>
    <cfRule type="cellIs" dxfId="177" priority="12" stopIfTrue="1" operator="greaterThan">
      <formula>0</formula>
    </cfRule>
  </conditionalFormatting>
  <conditionalFormatting sqref="K4">
    <cfRule type="cellIs" dxfId="176" priority="1" stopIfTrue="1" operator="greaterThan">
      <formula>0</formula>
    </cfRule>
    <cfRule type="cellIs" dxfId="175" priority="2" stopIfTrue="1" operator="greaterThan">
      <formula>0</formula>
    </cfRule>
    <cfRule type="cellIs" dxfId="174" priority="3" stopIfTrue="1" operator="greaterThan">
      <formula>0</formula>
    </cfRule>
  </conditionalFormatting>
  <conditionalFormatting sqref="T4:AA132 Q5:S132">
    <cfRule type="cellIs" dxfId="173" priority="13" stopIfTrue="1" operator="greaterThan">
      <formula>0</formula>
    </cfRule>
    <cfRule type="cellIs" dxfId="172" priority="14" stopIfTrue="1" operator="greaterThan">
      <formula>0</formula>
    </cfRule>
    <cfRule type="cellIs" dxfId="171" priority="15" stopIfTrue="1" operator="greaterThan">
      <formula>0</formula>
    </cfRule>
  </conditionalFormatting>
  <conditionalFormatting sqref="L4:O132 K5:K132">
    <cfRule type="cellIs" dxfId="170" priority="4" stopIfTrue="1" operator="greaterThan">
      <formula>0</formula>
    </cfRule>
    <cfRule type="cellIs" dxfId="169" priority="5" stopIfTrue="1" operator="greaterThan">
      <formula>0</formula>
    </cfRule>
    <cfRule type="cellIs" dxfId="168" priority="6" stopIfTrue="1" operator="greaterThan">
      <formula>0</formula>
    </cfRule>
  </conditionalFormatting>
  <pageMargins left="0.511811024" right="0.511811024" top="0.78740157499999996" bottom="0.78740157499999996" header="0.31496062000000002" footer="0.31496062000000002"/>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E154"/>
  <sheetViews>
    <sheetView zoomScale="70" zoomScaleNormal="70" workbookViewId="0">
      <pane ySplit="2" topLeftCell="A129" activePane="bottomLeft" state="frozen"/>
      <selection activeCell="H1" sqref="H1"/>
      <selection pane="bottomLeft" activeCell="A125" sqref="A125:XFD125"/>
    </sheetView>
  </sheetViews>
  <sheetFormatPr defaultColWidth="9.7265625" defaultRowHeight="45" customHeight="1"/>
  <cols>
    <col min="1" max="1" width="7.1796875" style="31" customWidth="1"/>
    <col min="2" max="2" width="8.26953125" style="31" customWidth="1"/>
    <col min="3" max="3" width="9" style="26" customWidth="1"/>
    <col min="4" max="4" width="33.54296875" style="31" customWidth="1"/>
    <col min="5" max="5" width="19" style="31" customWidth="1"/>
    <col min="6" max="6" width="10.81640625" style="31" customWidth="1"/>
    <col min="7" max="7" width="16.26953125" style="33" customWidth="1"/>
    <col min="8" max="8" width="12.7265625" style="4" customWidth="1"/>
    <col min="9" max="9" width="13.26953125" style="27" customWidth="1"/>
    <col min="10" max="10" width="12.54296875" style="5" customWidth="1"/>
    <col min="11" max="11" width="13.81640625" style="6" customWidth="1"/>
    <col min="12" max="12" width="14.453125" style="6" customWidth="1"/>
    <col min="13" max="13" width="14.81640625" style="6" customWidth="1"/>
    <col min="14" max="14" width="14.1796875" style="6" customWidth="1"/>
    <col min="15" max="15" width="15.26953125" style="6" customWidth="1"/>
    <col min="16" max="16" width="15.453125" style="6" customWidth="1"/>
    <col min="17" max="17" width="15.7265625" style="6" customWidth="1"/>
    <col min="18" max="18" width="14" style="6" customWidth="1"/>
    <col min="19" max="19" width="13.54296875" style="6" customWidth="1"/>
    <col min="20" max="20" width="14.54296875" style="6" customWidth="1"/>
    <col min="21" max="21" width="14" style="6" customWidth="1"/>
    <col min="22" max="22" width="14.26953125" style="6" customWidth="1"/>
    <col min="23" max="24" width="13.7265625" style="2" customWidth="1"/>
    <col min="25" max="25" width="14.81640625" style="2" customWidth="1"/>
    <col min="26" max="26" width="14.54296875" style="2" customWidth="1"/>
    <col min="27" max="28" width="14.1796875" style="2" customWidth="1"/>
    <col min="29" max="29" width="13.1796875" style="2" customWidth="1"/>
    <col min="30" max="30" width="14" style="2" customWidth="1"/>
    <col min="31" max="31" width="14.54296875" style="2" customWidth="1"/>
    <col min="32" max="16384" width="9.7265625" style="2"/>
  </cols>
  <sheetData>
    <row r="1" spans="1:31" ht="45" customHeight="1">
      <c r="A1" s="249" t="s">
        <v>22</v>
      </c>
      <c r="B1" s="249"/>
      <c r="C1" s="249"/>
      <c r="D1" s="249" t="s">
        <v>23</v>
      </c>
      <c r="E1" s="249"/>
      <c r="F1" s="249"/>
      <c r="G1" s="249"/>
      <c r="H1" s="249" t="s">
        <v>24</v>
      </c>
      <c r="I1" s="249"/>
      <c r="J1" s="249"/>
      <c r="K1" s="253" t="s">
        <v>288</v>
      </c>
      <c r="L1" s="253" t="s">
        <v>289</v>
      </c>
      <c r="M1" s="253" t="s">
        <v>290</v>
      </c>
      <c r="N1" s="253" t="s">
        <v>291</v>
      </c>
      <c r="O1" s="253" t="s">
        <v>292</v>
      </c>
      <c r="P1" s="253" t="s">
        <v>293</v>
      </c>
      <c r="Q1" s="253" t="s">
        <v>294</v>
      </c>
      <c r="R1" s="253" t="s">
        <v>295</v>
      </c>
      <c r="S1" s="253" t="s">
        <v>296</v>
      </c>
      <c r="T1" s="253" t="s">
        <v>297</v>
      </c>
      <c r="U1" s="253" t="s">
        <v>298</v>
      </c>
      <c r="V1" s="252" t="s">
        <v>299</v>
      </c>
      <c r="W1" s="252" t="s">
        <v>300</v>
      </c>
      <c r="X1" s="252" t="s">
        <v>301</v>
      </c>
      <c r="Y1" s="250" t="s">
        <v>533</v>
      </c>
      <c r="Z1" s="250" t="s">
        <v>534</v>
      </c>
      <c r="AA1" s="250" t="s">
        <v>535</v>
      </c>
      <c r="AB1" s="250" t="s">
        <v>536</v>
      </c>
      <c r="AC1" s="250" t="s">
        <v>537</v>
      </c>
      <c r="AD1" s="250" t="s">
        <v>538</v>
      </c>
      <c r="AE1" s="250" t="s">
        <v>539</v>
      </c>
    </row>
    <row r="2" spans="1:31" ht="45" customHeight="1">
      <c r="A2" s="249" t="s">
        <v>16</v>
      </c>
      <c r="B2" s="249"/>
      <c r="C2" s="249"/>
      <c r="D2" s="249"/>
      <c r="E2" s="249"/>
      <c r="F2" s="249"/>
      <c r="G2" s="249"/>
      <c r="H2" s="249"/>
      <c r="I2" s="249"/>
      <c r="J2" s="249"/>
      <c r="K2" s="253"/>
      <c r="L2" s="253"/>
      <c r="M2" s="253"/>
      <c r="N2" s="253"/>
      <c r="O2" s="253"/>
      <c r="P2" s="253"/>
      <c r="Q2" s="253"/>
      <c r="R2" s="253"/>
      <c r="S2" s="253"/>
      <c r="T2" s="253"/>
      <c r="U2" s="253"/>
      <c r="V2" s="252"/>
      <c r="W2" s="252"/>
      <c r="X2" s="252"/>
      <c r="Y2" s="251"/>
      <c r="Z2" s="251"/>
      <c r="AA2" s="251"/>
      <c r="AB2" s="251"/>
      <c r="AC2" s="251"/>
      <c r="AD2" s="251"/>
      <c r="AE2" s="251"/>
    </row>
    <row r="3" spans="1:31" s="3" customFormat="1" ht="45" customHeight="1">
      <c r="A3" s="36" t="s">
        <v>25</v>
      </c>
      <c r="B3" s="39" t="s">
        <v>18</v>
      </c>
      <c r="C3" s="36" t="s">
        <v>4</v>
      </c>
      <c r="D3" s="39" t="s">
        <v>146</v>
      </c>
      <c r="E3" s="37" t="s">
        <v>19</v>
      </c>
      <c r="F3" s="36" t="s">
        <v>5</v>
      </c>
      <c r="G3" s="32" t="s">
        <v>2</v>
      </c>
      <c r="H3" s="21" t="s">
        <v>7</v>
      </c>
      <c r="I3" s="22" t="s">
        <v>0</v>
      </c>
      <c r="J3" s="19" t="s">
        <v>3</v>
      </c>
      <c r="K3" s="97" t="s">
        <v>302</v>
      </c>
      <c r="L3" s="97" t="s">
        <v>303</v>
      </c>
      <c r="M3" s="97" t="s">
        <v>304</v>
      </c>
      <c r="N3" s="97" t="s">
        <v>305</v>
      </c>
      <c r="O3" s="97" t="s">
        <v>306</v>
      </c>
      <c r="P3" s="97" t="s">
        <v>307</v>
      </c>
      <c r="Q3" s="97" t="s">
        <v>308</v>
      </c>
      <c r="R3" s="97" t="s">
        <v>309</v>
      </c>
      <c r="S3" s="97" t="s">
        <v>310</v>
      </c>
      <c r="T3" s="97" t="s">
        <v>311</v>
      </c>
      <c r="U3" s="97" t="s">
        <v>312</v>
      </c>
      <c r="V3" s="97" t="s">
        <v>313</v>
      </c>
      <c r="W3" s="97" t="s">
        <v>314</v>
      </c>
      <c r="X3" s="97" t="s">
        <v>315</v>
      </c>
      <c r="Y3" s="173">
        <v>45434</v>
      </c>
      <c r="Z3" s="174">
        <v>45448</v>
      </c>
      <c r="AA3" s="175">
        <v>5062024</v>
      </c>
      <c r="AB3" s="175">
        <v>5062024</v>
      </c>
      <c r="AC3" s="175">
        <v>5062024</v>
      </c>
      <c r="AD3" s="176">
        <v>45476</v>
      </c>
      <c r="AE3" s="177">
        <v>45484</v>
      </c>
    </row>
    <row r="4" spans="1:31" ht="45" customHeight="1">
      <c r="A4" s="237">
        <v>1</v>
      </c>
      <c r="B4" s="223" t="s">
        <v>26</v>
      </c>
      <c r="C4" s="54">
        <v>1</v>
      </c>
      <c r="D4" s="61" t="s">
        <v>43</v>
      </c>
      <c r="E4" s="46" t="s">
        <v>147</v>
      </c>
      <c r="F4" s="46" t="s">
        <v>17</v>
      </c>
      <c r="G4" s="72">
        <v>62.41</v>
      </c>
      <c r="H4" s="18">
        <v>5</v>
      </c>
      <c r="I4" s="40">
        <f>H4-(SUM(K4:AE4))</f>
        <v>5</v>
      </c>
      <c r="J4" s="25" t="str">
        <f>IF(I4&lt;0,"ATENÇÃO","OK")</f>
        <v>OK</v>
      </c>
      <c r="K4" s="98"/>
      <c r="L4" s="98"/>
      <c r="M4" s="98"/>
      <c r="N4" s="98"/>
      <c r="O4" s="98"/>
      <c r="P4" s="98"/>
      <c r="Q4" s="98"/>
      <c r="R4" s="98"/>
      <c r="S4" s="98"/>
      <c r="T4" s="98"/>
      <c r="U4" s="98"/>
      <c r="V4" s="98"/>
      <c r="W4" s="98"/>
      <c r="X4" s="98"/>
      <c r="Y4" s="178"/>
      <c r="Z4" s="178"/>
      <c r="AA4" s="178"/>
      <c r="AB4" s="178"/>
      <c r="AC4" s="178"/>
      <c r="AD4" s="179"/>
      <c r="AE4" s="178"/>
    </row>
    <row r="5" spans="1:31" ht="45" customHeight="1">
      <c r="A5" s="237"/>
      <c r="B5" s="228"/>
      <c r="C5" s="54">
        <v>2</v>
      </c>
      <c r="D5" s="61" t="s">
        <v>44</v>
      </c>
      <c r="E5" s="46" t="s">
        <v>148</v>
      </c>
      <c r="F5" s="46" t="s">
        <v>17</v>
      </c>
      <c r="G5" s="72">
        <v>58.41</v>
      </c>
      <c r="H5" s="18">
        <f>12-5</f>
        <v>7</v>
      </c>
      <c r="I5" s="40">
        <f t="shared" ref="I5:I68" si="0">H5-(SUM(K5:AE5))</f>
        <v>7</v>
      </c>
      <c r="J5" s="25" t="str">
        <f t="shared" ref="J5:J68" si="1">IF(I5&lt;0,"ATENÇÃO","OK")</f>
        <v>OK</v>
      </c>
      <c r="K5" s="98"/>
      <c r="L5" s="98"/>
      <c r="M5" s="98"/>
      <c r="N5" s="98"/>
      <c r="O5" s="98"/>
      <c r="P5" s="98"/>
      <c r="Q5" s="98"/>
      <c r="R5" s="98"/>
      <c r="S5" s="98"/>
      <c r="T5" s="98"/>
      <c r="U5" s="98"/>
      <c r="V5" s="98"/>
      <c r="W5" s="98"/>
      <c r="X5" s="98"/>
      <c r="Y5" s="178"/>
      <c r="Z5" s="178"/>
      <c r="AA5" s="178"/>
      <c r="AB5" s="178"/>
      <c r="AC5" s="178"/>
      <c r="AD5" s="179"/>
      <c r="AE5" s="178"/>
    </row>
    <row r="6" spans="1:31" ht="45" customHeight="1">
      <c r="A6" s="237"/>
      <c r="B6" s="224"/>
      <c r="C6" s="54">
        <v>3</v>
      </c>
      <c r="D6" s="61" t="s">
        <v>45</v>
      </c>
      <c r="E6" s="68" t="s">
        <v>149</v>
      </c>
      <c r="F6" s="46" t="s">
        <v>17</v>
      </c>
      <c r="G6" s="72">
        <v>181.86</v>
      </c>
      <c r="H6" s="18">
        <v>14</v>
      </c>
      <c r="I6" s="40">
        <f t="shared" si="0"/>
        <v>4</v>
      </c>
      <c r="J6" s="25" t="str">
        <f t="shared" si="1"/>
        <v>OK</v>
      </c>
      <c r="K6" s="98"/>
      <c r="L6" s="98"/>
      <c r="M6" s="98"/>
      <c r="N6" s="98"/>
      <c r="O6" s="98"/>
      <c r="P6" s="98"/>
      <c r="Q6" s="98"/>
      <c r="R6" s="98"/>
      <c r="S6" s="98"/>
      <c r="T6" s="98"/>
      <c r="U6" s="98"/>
      <c r="V6" s="98"/>
      <c r="W6" s="98"/>
      <c r="X6" s="98"/>
      <c r="Y6" s="180">
        <v>10</v>
      </c>
      <c r="Z6" s="178"/>
      <c r="AA6" s="178"/>
      <c r="AB6" s="178"/>
      <c r="AC6" s="178"/>
      <c r="AD6" s="179"/>
      <c r="AE6" s="178"/>
    </row>
    <row r="7" spans="1:31" ht="45" customHeight="1">
      <c r="A7" s="48">
        <v>2</v>
      </c>
      <c r="B7" s="55" t="s">
        <v>27</v>
      </c>
      <c r="C7" s="51">
        <v>4</v>
      </c>
      <c r="D7" s="62" t="s">
        <v>46</v>
      </c>
      <c r="E7" s="18"/>
      <c r="F7" s="18" t="s">
        <v>17</v>
      </c>
      <c r="G7" s="73"/>
      <c r="H7" s="18"/>
      <c r="I7" s="40">
        <f t="shared" si="0"/>
        <v>0</v>
      </c>
      <c r="J7" s="25" t="str">
        <f t="shared" si="1"/>
        <v>OK</v>
      </c>
      <c r="K7" s="98"/>
      <c r="L7" s="98"/>
      <c r="M7" s="98"/>
      <c r="N7" s="98"/>
      <c r="O7" s="98"/>
      <c r="P7" s="98"/>
      <c r="Q7" s="98"/>
      <c r="R7" s="98"/>
      <c r="S7" s="98"/>
      <c r="T7" s="98"/>
      <c r="U7" s="98"/>
      <c r="V7" s="98"/>
      <c r="W7" s="98"/>
      <c r="X7" s="98"/>
      <c r="Y7" s="178"/>
      <c r="Z7" s="178"/>
      <c r="AA7" s="178"/>
      <c r="AB7" s="178"/>
      <c r="AC7" s="178"/>
      <c r="AD7" s="179"/>
      <c r="AE7" s="178"/>
    </row>
    <row r="8" spans="1:31" ht="45" customHeight="1">
      <c r="A8" s="49">
        <v>3</v>
      </c>
      <c r="B8" s="56" t="s">
        <v>28</v>
      </c>
      <c r="C8" s="54">
        <v>5</v>
      </c>
      <c r="D8" s="61" t="s">
        <v>47</v>
      </c>
      <c r="E8" s="46" t="s">
        <v>150</v>
      </c>
      <c r="F8" s="46" t="s">
        <v>17</v>
      </c>
      <c r="G8" s="72">
        <v>30.46</v>
      </c>
      <c r="H8" s="18">
        <v>9</v>
      </c>
      <c r="I8" s="40">
        <f t="shared" si="0"/>
        <v>9</v>
      </c>
      <c r="J8" s="25" t="str">
        <f t="shared" si="1"/>
        <v>OK</v>
      </c>
      <c r="K8" s="98"/>
      <c r="L8" s="98"/>
      <c r="M8" s="98"/>
      <c r="N8" s="98"/>
      <c r="O8" s="98"/>
      <c r="P8" s="98"/>
      <c r="Q8" s="98"/>
      <c r="R8" s="98"/>
      <c r="S8" s="98"/>
      <c r="T8" s="98"/>
      <c r="U8" s="98"/>
      <c r="V8" s="98"/>
      <c r="W8" s="98"/>
      <c r="X8" s="98"/>
      <c r="Y8" s="178"/>
      <c r="Z8" s="178"/>
      <c r="AA8" s="178"/>
      <c r="AB8" s="178"/>
      <c r="AC8" s="178"/>
      <c r="AD8" s="179"/>
      <c r="AE8" s="178"/>
    </row>
    <row r="9" spans="1:31" ht="45" customHeight="1">
      <c r="A9" s="238">
        <v>4</v>
      </c>
      <c r="B9" s="229" t="s">
        <v>27</v>
      </c>
      <c r="C9" s="51">
        <v>6</v>
      </c>
      <c r="D9" s="62" t="s">
        <v>48</v>
      </c>
      <c r="E9" s="18" t="s">
        <v>151</v>
      </c>
      <c r="F9" s="18" t="s">
        <v>228</v>
      </c>
      <c r="G9" s="73"/>
      <c r="H9" s="18">
        <v>1</v>
      </c>
      <c r="I9" s="40">
        <f t="shared" si="0"/>
        <v>1</v>
      </c>
      <c r="J9" s="25" t="str">
        <f t="shared" si="1"/>
        <v>OK</v>
      </c>
      <c r="K9" s="98"/>
      <c r="L9" s="98"/>
      <c r="M9" s="98"/>
      <c r="N9" s="98"/>
      <c r="O9" s="98"/>
      <c r="P9" s="98"/>
      <c r="Q9" s="98"/>
      <c r="R9" s="98"/>
      <c r="S9" s="98"/>
      <c r="T9" s="98"/>
      <c r="U9" s="98"/>
      <c r="V9" s="98"/>
      <c r="W9" s="98"/>
      <c r="X9" s="98"/>
      <c r="Y9" s="178"/>
      <c r="Z9" s="178"/>
      <c r="AA9" s="178"/>
      <c r="AB9" s="178"/>
      <c r="AC9" s="178"/>
      <c r="AD9" s="179"/>
      <c r="AE9" s="178"/>
    </row>
    <row r="10" spans="1:31" ht="45" customHeight="1">
      <c r="A10" s="238"/>
      <c r="B10" s="230"/>
      <c r="C10" s="51">
        <v>7</v>
      </c>
      <c r="D10" s="62" t="s">
        <v>48</v>
      </c>
      <c r="E10" s="18" t="s">
        <v>151</v>
      </c>
      <c r="F10" s="18" t="s">
        <v>229</v>
      </c>
      <c r="G10" s="73"/>
      <c r="H10" s="18"/>
      <c r="I10" s="40">
        <f t="shared" si="0"/>
        <v>0</v>
      </c>
      <c r="J10" s="25" t="str">
        <f t="shared" si="1"/>
        <v>OK</v>
      </c>
      <c r="K10" s="98"/>
      <c r="L10" s="98"/>
      <c r="M10" s="98"/>
      <c r="N10" s="98"/>
      <c r="O10" s="98"/>
      <c r="P10" s="98"/>
      <c r="Q10" s="98"/>
      <c r="R10" s="98"/>
      <c r="S10" s="98"/>
      <c r="T10" s="98"/>
      <c r="U10" s="98"/>
      <c r="V10" s="98"/>
      <c r="W10" s="98"/>
      <c r="X10" s="98"/>
      <c r="Y10" s="178"/>
      <c r="Z10" s="178"/>
      <c r="AA10" s="178"/>
      <c r="AB10" s="178"/>
      <c r="AC10" s="178"/>
      <c r="AD10" s="179"/>
      <c r="AE10" s="178"/>
    </row>
    <row r="11" spans="1:31" ht="45" customHeight="1">
      <c r="A11" s="237">
        <v>5</v>
      </c>
      <c r="B11" s="223" t="s">
        <v>29</v>
      </c>
      <c r="C11" s="54">
        <v>8</v>
      </c>
      <c r="D11" s="61" t="s">
        <v>49</v>
      </c>
      <c r="E11" s="46" t="s">
        <v>152</v>
      </c>
      <c r="F11" s="46" t="s">
        <v>17</v>
      </c>
      <c r="G11" s="72">
        <v>4</v>
      </c>
      <c r="H11" s="18">
        <v>30</v>
      </c>
      <c r="I11" s="40">
        <f t="shared" si="0"/>
        <v>0</v>
      </c>
      <c r="J11" s="25" t="str">
        <f t="shared" si="1"/>
        <v>OK</v>
      </c>
      <c r="K11" s="98">
        <v>30</v>
      </c>
      <c r="L11" s="98"/>
      <c r="M11" s="98"/>
      <c r="N11" s="98"/>
      <c r="O11" s="98"/>
      <c r="P11" s="98"/>
      <c r="Q11" s="98"/>
      <c r="R11" s="98"/>
      <c r="S11" s="98"/>
      <c r="T11" s="98"/>
      <c r="U11" s="98"/>
      <c r="V11" s="98"/>
      <c r="W11" s="98"/>
      <c r="X11" s="98"/>
      <c r="Y11" s="178"/>
      <c r="Z11" s="178"/>
      <c r="AA11" s="178"/>
      <c r="AB11" s="178"/>
      <c r="AC11" s="178"/>
      <c r="AD11" s="179"/>
      <c r="AE11" s="178"/>
    </row>
    <row r="12" spans="1:31" ht="45" customHeight="1">
      <c r="A12" s="237"/>
      <c r="B12" s="228"/>
      <c r="C12" s="54">
        <v>9</v>
      </c>
      <c r="D12" s="61" t="s">
        <v>49</v>
      </c>
      <c r="E12" s="46" t="s">
        <v>152</v>
      </c>
      <c r="F12" s="46" t="s">
        <v>17</v>
      </c>
      <c r="G12" s="72">
        <v>4</v>
      </c>
      <c r="H12" s="18">
        <v>2</v>
      </c>
      <c r="I12" s="40">
        <f t="shared" si="0"/>
        <v>0</v>
      </c>
      <c r="J12" s="25" t="str">
        <f t="shared" si="1"/>
        <v>OK</v>
      </c>
      <c r="K12" s="98">
        <v>2</v>
      </c>
      <c r="L12" s="98"/>
      <c r="M12" s="98"/>
      <c r="N12" s="98"/>
      <c r="O12" s="98"/>
      <c r="P12" s="98"/>
      <c r="Q12" s="98"/>
      <c r="R12" s="98"/>
      <c r="S12" s="98"/>
      <c r="T12" s="98"/>
      <c r="U12" s="98"/>
      <c r="V12" s="98"/>
      <c r="W12" s="98"/>
      <c r="X12" s="98"/>
      <c r="Y12" s="178"/>
      <c r="Z12" s="178"/>
      <c r="AA12" s="178"/>
      <c r="AB12" s="178"/>
      <c r="AC12" s="178"/>
      <c r="AD12" s="179"/>
      <c r="AE12" s="178"/>
    </row>
    <row r="13" spans="1:31" ht="45" customHeight="1">
      <c r="A13" s="237"/>
      <c r="B13" s="228"/>
      <c r="C13" s="54">
        <v>10</v>
      </c>
      <c r="D13" s="61" t="s">
        <v>49</v>
      </c>
      <c r="E13" s="46" t="s">
        <v>152</v>
      </c>
      <c r="F13" s="46" t="s">
        <v>17</v>
      </c>
      <c r="G13" s="72">
        <v>4</v>
      </c>
      <c r="H13" s="18"/>
      <c r="I13" s="40">
        <f t="shared" si="0"/>
        <v>0</v>
      </c>
      <c r="J13" s="25" t="str">
        <f t="shared" si="1"/>
        <v>OK</v>
      </c>
      <c r="K13" s="98"/>
      <c r="L13" s="98"/>
      <c r="M13" s="98"/>
      <c r="N13" s="98"/>
      <c r="O13" s="98"/>
      <c r="P13" s="98"/>
      <c r="Q13" s="98"/>
      <c r="R13" s="98"/>
      <c r="S13" s="98"/>
      <c r="T13" s="98"/>
      <c r="U13" s="98"/>
      <c r="V13" s="98"/>
      <c r="W13" s="98"/>
      <c r="X13" s="98"/>
      <c r="Y13" s="178"/>
      <c r="Z13" s="178"/>
      <c r="AA13" s="178"/>
      <c r="AB13" s="178"/>
      <c r="AC13" s="178"/>
      <c r="AD13" s="179"/>
      <c r="AE13" s="178"/>
    </row>
    <row r="14" spans="1:31" ht="45" customHeight="1">
      <c r="A14" s="237"/>
      <c r="B14" s="228"/>
      <c r="C14" s="54">
        <v>11</v>
      </c>
      <c r="D14" s="61" t="s">
        <v>49</v>
      </c>
      <c r="E14" s="46" t="s">
        <v>152</v>
      </c>
      <c r="F14" s="46" t="s">
        <v>17</v>
      </c>
      <c r="G14" s="72">
        <v>6</v>
      </c>
      <c r="H14" s="18"/>
      <c r="I14" s="40">
        <f t="shared" si="0"/>
        <v>0</v>
      </c>
      <c r="J14" s="25" t="str">
        <f t="shared" si="1"/>
        <v>OK</v>
      </c>
      <c r="K14" s="98"/>
      <c r="L14" s="98"/>
      <c r="M14" s="98"/>
      <c r="N14" s="98"/>
      <c r="O14" s="98"/>
      <c r="P14" s="98"/>
      <c r="Q14" s="98"/>
      <c r="R14" s="98"/>
      <c r="S14" s="98"/>
      <c r="T14" s="98"/>
      <c r="U14" s="98"/>
      <c r="V14" s="98"/>
      <c r="W14" s="98"/>
      <c r="X14" s="98"/>
      <c r="Y14" s="178"/>
      <c r="Z14" s="178"/>
      <c r="AA14" s="178"/>
      <c r="AB14" s="178"/>
      <c r="AC14" s="178"/>
      <c r="AD14" s="179"/>
      <c r="AE14" s="178"/>
    </row>
    <row r="15" spans="1:31" ht="45" customHeight="1">
      <c r="A15" s="237"/>
      <c r="B15" s="228"/>
      <c r="C15" s="54">
        <v>12</v>
      </c>
      <c r="D15" s="46" t="s">
        <v>50</v>
      </c>
      <c r="E15" s="46" t="s">
        <v>153</v>
      </c>
      <c r="F15" s="46" t="s">
        <v>17</v>
      </c>
      <c r="G15" s="72">
        <v>8</v>
      </c>
      <c r="H15" s="18">
        <f>25-2</f>
        <v>23</v>
      </c>
      <c r="I15" s="40">
        <f t="shared" si="0"/>
        <v>5</v>
      </c>
      <c r="J15" s="25" t="str">
        <f t="shared" si="1"/>
        <v>OK</v>
      </c>
      <c r="K15" s="98">
        <v>18</v>
      </c>
      <c r="L15" s="98"/>
      <c r="M15" s="98"/>
      <c r="N15" s="98"/>
      <c r="O15" s="98"/>
      <c r="P15" s="98"/>
      <c r="Q15" s="98"/>
      <c r="R15" s="98"/>
      <c r="S15" s="98"/>
      <c r="T15" s="98"/>
      <c r="U15" s="98"/>
      <c r="V15" s="98"/>
      <c r="W15" s="98"/>
      <c r="X15" s="98"/>
      <c r="Y15" s="178"/>
      <c r="Z15" s="178"/>
      <c r="AA15" s="178"/>
      <c r="AB15" s="178"/>
      <c r="AC15" s="178"/>
      <c r="AD15" s="179"/>
      <c r="AE15" s="178"/>
    </row>
    <row r="16" spans="1:31" ht="45" customHeight="1">
      <c r="A16" s="237"/>
      <c r="B16" s="228"/>
      <c r="C16" s="54">
        <v>13</v>
      </c>
      <c r="D16" s="46" t="s">
        <v>50</v>
      </c>
      <c r="E16" s="46" t="s">
        <v>153</v>
      </c>
      <c r="F16" s="46" t="s">
        <v>17</v>
      </c>
      <c r="G16" s="72">
        <v>8</v>
      </c>
      <c r="H16" s="18">
        <v>2</v>
      </c>
      <c r="I16" s="40">
        <f t="shared" si="0"/>
        <v>2</v>
      </c>
      <c r="J16" s="25" t="str">
        <f t="shared" si="1"/>
        <v>OK</v>
      </c>
      <c r="K16" s="98"/>
      <c r="L16" s="98"/>
      <c r="M16" s="98"/>
      <c r="N16" s="98"/>
      <c r="O16" s="98"/>
      <c r="P16" s="98"/>
      <c r="Q16" s="98"/>
      <c r="R16" s="98"/>
      <c r="S16" s="98"/>
      <c r="T16" s="98"/>
      <c r="U16" s="98"/>
      <c r="V16" s="98"/>
      <c r="W16" s="98"/>
      <c r="X16" s="98"/>
      <c r="Y16" s="178"/>
      <c r="Z16" s="178"/>
      <c r="AA16" s="178"/>
      <c r="AB16" s="178"/>
      <c r="AC16" s="178"/>
      <c r="AD16" s="179"/>
      <c r="AE16" s="178"/>
    </row>
    <row r="17" spans="1:31" ht="45" customHeight="1">
      <c r="A17" s="237"/>
      <c r="B17" s="224"/>
      <c r="C17" s="54">
        <v>14</v>
      </c>
      <c r="D17" s="46" t="s">
        <v>51</v>
      </c>
      <c r="E17" s="46" t="s">
        <v>154</v>
      </c>
      <c r="F17" s="46" t="s">
        <v>17</v>
      </c>
      <c r="G17" s="72">
        <v>14</v>
      </c>
      <c r="H17" s="18"/>
      <c r="I17" s="40">
        <f t="shared" si="0"/>
        <v>0</v>
      </c>
      <c r="J17" s="25" t="str">
        <f t="shared" si="1"/>
        <v>OK</v>
      </c>
      <c r="K17" s="98"/>
      <c r="L17" s="98"/>
      <c r="M17" s="98"/>
      <c r="N17" s="98"/>
      <c r="O17" s="98"/>
      <c r="P17" s="98"/>
      <c r="Q17" s="98"/>
      <c r="R17" s="98"/>
      <c r="S17" s="98"/>
      <c r="T17" s="98"/>
      <c r="U17" s="98"/>
      <c r="V17" s="98"/>
      <c r="W17" s="98"/>
      <c r="X17" s="98"/>
      <c r="Y17" s="178"/>
      <c r="Z17" s="178"/>
      <c r="AA17" s="178"/>
      <c r="AB17" s="178"/>
      <c r="AC17" s="178"/>
      <c r="AD17" s="179"/>
      <c r="AE17" s="178"/>
    </row>
    <row r="18" spans="1:31" ht="45" customHeight="1">
      <c r="A18" s="48">
        <v>6</v>
      </c>
      <c r="B18" s="57" t="s">
        <v>27</v>
      </c>
      <c r="C18" s="51">
        <v>15</v>
      </c>
      <c r="D18" s="62" t="s">
        <v>52</v>
      </c>
      <c r="E18" s="69"/>
      <c r="F18" s="18" t="s">
        <v>17</v>
      </c>
      <c r="G18" s="73"/>
      <c r="H18" s="18">
        <v>10</v>
      </c>
      <c r="I18" s="40">
        <f t="shared" si="0"/>
        <v>10</v>
      </c>
      <c r="J18" s="25" t="str">
        <f t="shared" si="1"/>
        <v>OK</v>
      </c>
      <c r="K18" s="98"/>
      <c r="L18" s="98"/>
      <c r="M18" s="98"/>
      <c r="N18" s="98"/>
      <c r="O18" s="98"/>
      <c r="P18" s="98"/>
      <c r="Q18" s="98"/>
      <c r="R18" s="98"/>
      <c r="S18" s="98"/>
      <c r="T18" s="98"/>
      <c r="U18" s="98"/>
      <c r="V18" s="98"/>
      <c r="W18" s="98"/>
      <c r="X18" s="98"/>
      <c r="Y18" s="178"/>
      <c r="Z18" s="178"/>
      <c r="AA18" s="178"/>
      <c r="AB18" s="178"/>
      <c r="AC18" s="178"/>
      <c r="AD18" s="179"/>
      <c r="AE18" s="178"/>
    </row>
    <row r="19" spans="1:31" ht="45" customHeight="1">
      <c r="A19" s="237">
        <v>7</v>
      </c>
      <c r="B19" s="223" t="s">
        <v>26</v>
      </c>
      <c r="C19" s="54">
        <v>16</v>
      </c>
      <c r="D19" s="46" t="s">
        <v>53</v>
      </c>
      <c r="E19" s="46" t="s">
        <v>155</v>
      </c>
      <c r="F19" s="46" t="s">
        <v>17</v>
      </c>
      <c r="G19" s="72">
        <v>30.24</v>
      </c>
      <c r="H19" s="18">
        <v>5</v>
      </c>
      <c r="I19" s="40">
        <f t="shared" si="0"/>
        <v>0</v>
      </c>
      <c r="J19" s="25" t="str">
        <f t="shared" si="1"/>
        <v>OK</v>
      </c>
      <c r="K19" s="98"/>
      <c r="L19" s="98">
        <v>5</v>
      </c>
      <c r="M19" s="98"/>
      <c r="N19" s="98"/>
      <c r="O19" s="98"/>
      <c r="P19" s="98"/>
      <c r="Q19" s="98"/>
      <c r="R19" s="98"/>
      <c r="S19" s="98"/>
      <c r="T19" s="98"/>
      <c r="U19" s="98"/>
      <c r="V19" s="98"/>
      <c r="W19" s="98"/>
      <c r="X19" s="98"/>
      <c r="Y19" s="178"/>
      <c r="Z19" s="178"/>
      <c r="AA19" s="178"/>
      <c r="AB19" s="178"/>
      <c r="AC19" s="178"/>
      <c r="AD19" s="179"/>
      <c r="AE19" s="178"/>
    </row>
    <row r="20" spans="1:31" ht="45" customHeight="1">
      <c r="A20" s="237"/>
      <c r="B20" s="228"/>
      <c r="C20" s="54">
        <v>17</v>
      </c>
      <c r="D20" s="61" t="s">
        <v>54</v>
      </c>
      <c r="E20" s="46" t="s">
        <v>156</v>
      </c>
      <c r="F20" s="46" t="s">
        <v>17</v>
      </c>
      <c r="G20" s="72">
        <v>88.38</v>
      </c>
      <c r="H20" s="18">
        <v>8</v>
      </c>
      <c r="I20" s="40">
        <f t="shared" si="0"/>
        <v>6</v>
      </c>
      <c r="J20" s="25" t="str">
        <f t="shared" si="1"/>
        <v>OK</v>
      </c>
      <c r="K20" s="98"/>
      <c r="L20" s="98">
        <v>2</v>
      </c>
      <c r="M20" s="98"/>
      <c r="N20" s="98"/>
      <c r="O20" s="98"/>
      <c r="P20" s="98"/>
      <c r="Q20" s="98"/>
      <c r="R20" s="98"/>
      <c r="S20" s="98"/>
      <c r="T20" s="98"/>
      <c r="U20" s="98"/>
      <c r="V20" s="98"/>
      <c r="W20" s="98"/>
      <c r="X20" s="98"/>
      <c r="Y20" s="178"/>
      <c r="Z20" s="178"/>
      <c r="AA20" s="178"/>
      <c r="AB20" s="178"/>
      <c r="AC20" s="178"/>
      <c r="AD20" s="179"/>
      <c r="AE20" s="178"/>
    </row>
    <row r="21" spans="1:31" ht="45" customHeight="1">
      <c r="A21" s="237"/>
      <c r="B21" s="224"/>
      <c r="C21" s="54">
        <v>18</v>
      </c>
      <c r="D21" s="61" t="s">
        <v>55</v>
      </c>
      <c r="E21" s="68" t="s">
        <v>157</v>
      </c>
      <c r="F21" s="46" t="s">
        <v>17</v>
      </c>
      <c r="G21" s="72">
        <v>159.52000000000001</v>
      </c>
      <c r="H21" s="18">
        <v>7</v>
      </c>
      <c r="I21" s="40">
        <f t="shared" si="0"/>
        <v>2</v>
      </c>
      <c r="J21" s="25" t="str">
        <f t="shared" si="1"/>
        <v>OK</v>
      </c>
      <c r="K21" s="98"/>
      <c r="L21" s="98">
        <v>5</v>
      </c>
      <c r="M21" s="98"/>
      <c r="N21" s="98"/>
      <c r="O21" s="98"/>
      <c r="P21" s="98"/>
      <c r="Q21" s="98"/>
      <c r="R21" s="98"/>
      <c r="S21" s="98"/>
      <c r="T21" s="98"/>
      <c r="U21" s="98"/>
      <c r="V21" s="98"/>
      <c r="W21" s="98"/>
      <c r="X21" s="98"/>
      <c r="Y21" s="178"/>
      <c r="Z21" s="178"/>
      <c r="AA21" s="178"/>
      <c r="AB21" s="178"/>
      <c r="AC21" s="178"/>
      <c r="AD21" s="179"/>
      <c r="AE21" s="178"/>
    </row>
    <row r="22" spans="1:31" ht="45" customHeight="1">
      <c r="A22" s="239">
        <v>8</v>
      </c>
      <c r="B22" s="225" t="s">
        <v>30</v>
      </c>
      <c r="C22" s="53">
        <v>19</v>
      </c>
      <c r="D22" s="35" t="s">
        <v>56</v>
      </c>
      <c r="E22" s="47" t="s">
        <v>158</v>
      </c>
      <c r="F22" s="63" t="s">
        <v>17</v>
      </c>
      <c r="G22" s="74">
        <v>32.39</v>
      </c>
      <c r="H22" s="18">
        <v>18</v>
      </c>
      <c r="I22" s="40">
        <f t="shared" si="0"/>
        <v>1</v>
      </c>
      <c r="J22" s="25" t="str">
        <f t="shared" si="1"/>
        <v>OK</v>
      </c>
      <c r="K22" s="98"/>
      <c r="L22" s="98"/>
      <c r="M22" s="98">
        <v>17</v>
      </c>
      <c r="N22" s="98"/>
      <c r="O22" s="98"/>
      <c r="P22" s="98"/>
      <c r="Q22" s="98"/>
      <c r="R22" s="98"/>
      <c r="S22" s="98"/>
      <c r="T22" s="98"/>
      <c r="U22" s="98"/>
      <c r="V22" s="98"/>
      <c r="W22" s="98"/>
      <c r="X22" s="98"/>
      <c r="Y22" s="178"/>
      <c r="Z22" s="178"/>
      <c r="AA22" s="178"/>
      <c r="AB22" s="178"/>
      <c r="AC22" s="178"/>
      <c r="AD22" s="179"/>
      <c r="AE22" s="178"/>
    </row>
    <row r="23" spans="1:31" ht="45" customHeight="1">
      <c r="A23" s="239"/>
      <c r="B23" s="226"/>
      <c r="C23" s="53">
        <v>20</v>
      </c>
      <c r="D23" s="35" t="s">
        <v>57</v>
      </c>
      <c r="E23" s="47" t="s">
        <v>159</v>
      </c>
      <c r="F23" s="47" t="s">
        <v>230</v>
      </c>
      <c r="G23" s="74">
        <v>199.81</v>
      </c>
      <c r="H23" s="18">
        <v>2</v>
      </c>
      <c r="I23" s="40">
        <f t="shared" si="0"/>
        <v>2</v>
      </c>
      <c r="J23" s="25" t="str">
        <f t="shared" si="1"/>
        <v>OK</v>
      </c>
      <c r="K23" s="98"/>
      <c r="L23" s="98"/>
      <c r="M23" s="98"/>
      <c r="N23" s="98"/>
      <c r="O23" s="98"/>
      <c r="P23" s="98"/>
      <c r="Q23" s="98"/>
      <c r="R23" s="98"/>
      <c r="S23" s="98"/>
      <c r="T23" s="98"/>
      <c r="U23" s="98"/>
      <c r="V23" s="98"/>
      <c r="W23" s="98"/>
      <c r="X23" s="98"/>
      <c r="Y23" s="178"/>
      <c r="Z23" s="178"/>
      <c r="AA23" s="178"/>
      <c r="AB23" s="178"/>
      <c r="AC23" s="178"/>
      <c r="AD23" s="179"/>
      <c r="AE23" s="178"/>
    </row>
    <row r="24" spans="1:31" ht="45" customHeight="1">
      <c r="A24" s="239"/>
      <c r="B24" s="227"/>
      <c r="C24" s="53">
        <v>21</v>
      </c>
      <c r="D24" s="35" t="s">
        <v>58</v>
      </c>
      <c r="E24" s="47" t="s">
        <v>160</v>
      </c>
      <c r="F24" s="47" t="s">
        <v>231</v>
      </c>
      <c r="G24" s="74">
        <v>310.83999999999997</v>
      </c>
      <c r="H24" s="18">
        <v>10</v>
      </c>
      <c r="I24" s="40">
        <f t="shared" si="0"/>
        <v>5</v>
      </c>
      <c r="J24" s="25" t="str">
        <f t="shared" si="1"/>
        <v>OK</v>
      </c>
      <c r="K24" s="98"/>
      <c r="L24" s="98"/>
      <c r="M24" s="98">
        <v>5</v>
      </c>
      <c r="N24" s="98"/>
      <c r="O24" s="98"/>
      <c r="P24" s="98"/>
      <c r="Q24" s="98"/>
      <c r="R24" s="98"/>
      <c r="S24" s="98"/>
      <c r="T24" s="98"/>
      <c r="U24" s="98"/>
      <c r="V24" s="98"/>
      <c r="W24" s="98"/>
      <c r="X24" s="98"/>
      <c r="Y24" s="178"/>
      <c r="Z24" s="178"/>
      <c r="AA24" s="178"/>
      <c r="AB24" s="178"/>
      <c r="AC24" s="178"/>
      <c r="AD24" s="179"/>
      <c r="AE24" s="178"/>
    </row>
    <row r="25" spans="1:31" ht="45" customHeight="1">
      <c r="A25" s="237">
        <v>9</v>
      </c>
      <c r="B25" s="223" t="s">
        <v>30</v>
      </c>
      <c r="C25" s="54">
        <v>22</v>
      </c>
      <c r="D25" s="46" t="s">
        <v>59</v>
      </c>
      <c r="E25" s="46" t="s">
        <v>161</v>
      </c>
      <c r="F25" s="46" t="s">
        <v>17</v>
      </c>
      <c r="G25" s="72">
        <v>2.25</v>
      </c>
      <c r="H25" s="18">
        <v>50</v>
      </c>
      <c r="I25" s="40">
        <f t="shared" si="0"/>
        <v>0</v>
      </c>
      <c r="J25" s="25" t="str">
        <f t="shared" si="1"/>
        <v>OK</v>
      </c>
      <c r="K25" s="98"/>
      <c r="L25" s="98"/>
      <c r="M25" s="98">
        <v>50</v>
      </c>
      <c r="N25" s="98"/>
      <c r="O25" s="98"/>
      <c r="P25" s="98"/>
      <c r="Q25" s="98"/>
      <c r="R25" s="98"/>
      <c r="S25" s="98"/>
      <c r="T25" s="98"/>
      <c r="U25" s="98"/>
      <c r="V25" s="98"/>
      <c r="W25" s="98"/>
      <c r="X25" s="98"/>
      <c r="Y25" s="178"/>
      <c r="Z25" s="178"/>
      <c r="AA25" s="178"/>
      <c r="AB25" s="178"/>
      <c r="AC25" s="178"/>
      <c r="AD25" s="179"/>
      <c r="AE25" s="178"/>
    </row>
    <row r="26" spans="1:31" ht="45" customHeight="1">
      <c r="A26" s="237"/>
      <c r="B26" s="228"/>
      <c r="C26" s="54">
        <v>23</v>
      </c>
      <c r="D26" s="46" t="s">
        <v>59</v>
      </c>
      <c r="E26" s="46" t="s">
        <v>162</v>
      </c>
      <c r="F26" s="46" t="s">
        <v>17</v>
      </c>
      <c r="G26" s="72">
        <v>1.68</v>
      </c>
      <c r="H26" s="18"/>
      <c r="I26" s="40">
        <f t="shared" si="0"/>
        <v>0</v>
      </c>
      <c r="J26" s="25" t="str">
        <f t="shared" si="1"/>
        <v>OK</v>
      </c>
      <c r="K26" s="98"/>
      <c r="L26" s="98"/>
      <c r="M26" s="98"/>
      <c r="N26" s="98"/>
      <c r="O26" s="98"/>
      <c r="P26" s="98"/>
      <c r="Q26" s="98"/>
      <c r="R26" s="98"/>
      <c r="S26" s="98"/>
      <c r="T26" s="98"/>
      <c r="U26" s="98"/>
      <c r="V26" s="98"/>
      <c r="W26" s="98"/>
      <c r="X26" s="98"/>
      <c r="Y26" s="178"/>
      <c r="Z26" s="178"/>
      <c r="AA26" s="178"/>
      <c r="AB26" s="178"/>
      <c r="AC26" s="178"/>
      <c r="AD26" s="179"/>
      <c r="AE26" s="178"/>
    </row>
    <row r="27" spans="1:31" ht="45" customHeight="1">
      <c r="A27" s="237"/>
      <c r="B27" s="228"/>
      <c r="C27" s="54">
        <v>24</v>
      </c>
      <c r="D27" s="46" t="s">
        <v>60</v>
      </c>
      <c r="E27" s="46" t="s">
        <v>163</v>
      </c>
      <c r="F27" s="46" t="s">
        <v>17</v>
      </c>
      <c r="G27" s="72">
        <v>2.4900000000000002</v>
      </c>
      <c r="H27" s="18">
        <v>55</v>
      </c>
      <c r="I27" s="40">
        <f t="shared" si="0"/>
        <v>0</v>
      </c>
      <c r="J27" s="25" t="str">
        <f t="shared" si="1"/>
        <v>OK</v>
      </c>
      <c r="K27" s="98"/>
      <c r="L27" s="98"/>
      <c r="M27" s="98">
        <v>55</v>
      </c>
      <c r="N27" s="98"/>
      <c r="O27" s="98"/>
      <c r="P27" s="98"/>
      <c r="Q27" s="98"/>
      <c r="R27" s="98"/>
      <c r="S27" s="98"/>
      <c r="T27" s="98"/>
      <c r="U27" s="98"/>
      <c r="V27" s="98"/>
      <c r="W27" s="98"/>
      <c r="X27" s="98"/>
      <c r="Y27" s="178"/>
      <c r="Z27" s="178"/>
      <c r="AA27" s="178"/>
      <c r="AB27" s="178"/>
      <c r="AC27" s="178"/>
      <c r="AD27" s="179"/>
      <c r="AE27" s="178"/>
    </row>
    <row r="28" spans="1:31" ht="45" customHeight="1">
      <c r="A28" s="237"/>
      <c r="B28" s="228"/>
      <c r="C28" s="54">
        <v>25</v>
      </c>
      <c r="D28" s="46" t="s">
        <v>60</v>
      </c>
      <c r="E28" s="46" t="s">
        <v>164</v>
      </c>
      <c r="F28" s="46" t="s">
        <v>17</v>
      </c>
      <c r="G28" s="72">
        <v>1.57</v>
      </c>
      <c r="H28" s="18">
        <v>200</v>
      </c>
      <c r="I28" s="40">
        <f t="shared" si="0"/>
        <v>85</v>
      </c>
      <c r="J28" s="25" t="str">
        <f t="shared" si="1"/>
        <v>OK</v>
      </c>
      <c r="K28" s="98"/>
      <c r="L28" s="98"/>
      <c r="M28" s="98">
        <v>105</v>
      </c>
      <c r="N28" s="98"/>
      <c r="O28" s="98"/>
      <c r="P28" s="98"/>
      <c r="Q28" s="98"/>
      <c r="R28" s="98"/>
      <c r="S28" s="98"/>
      <c r="T28" s="98"/>
      <c r="U28" s="98"/>
      <c r="V28" s="98"/>
      <c r="W28" s="98"/>
      <c r="X28" s="98"/>
      <c r="Y28" s="178"/>
      <c r="Z28" s="180">
        <v>10</v>
      </c>
      <c r="AA28" s="178"/>
      <c r="AB28" s="178"/>
      <c r="AC28" s="178"/>
      <c r="AD28" s="179"/>
      <c r="AE28" s="178"/>
    </row>
    <row r="29" spans="1:31" ht="45" customHeight="1">
      <c r="A29" s="237"/>
      <c r="B29" s="228"/>
      <c r="C29" s="54">
        <v>26</v>
      </c>
      <c r="D29" s="46" t="s">
        <v>61</v>
      </c>
      <c r="E29" s="68" t="s">
        <v>165</v>
      </c>
      <c r="F29" s="46" t="s">
        <v>17</v>
      </c>
      <c r="G29" s="72">
        <v>5.37</v>
      </c>
      <c r="H29" s="18"/>
      <c r="I29" s="40">
        <f t="shared" si="0"/>
        <v>0</v>
      </c>
      <c r="J29" s="25" t="str">
        <f t="shared" si="1"/>
        <v>OK</v>
      </c>
      <c r="K29" s="98"/>
      <c r="L29" s="98"/>
      <c r="M29" s="98"/>
      <c r="N29" s="98"/>
      <c r="O29" s="98"/>
      <c r="P29" s="98"/>
      <c r="Q29" s="98"/>
      <c r="R29" s="98"/>
      <c r="S29" s="98"/>
      <c r="T29" s="98"/>
      <c r="U29" s="98"/>
      <c r="V29" s="98"/>
      <c r="W29" s="98"/>
      <c r="X29" s="98"/>
      <c r="Y29" s="178"/>
      <c r="Z29" s="178"/>
      <c r="AA29" s="178"/>
      <c r="AB29" s="178"/>
      <c r="AC29" s="178"/>
      <c r="AD29" s="179"/>
      <c r="AE29" s="178"/>
    </row>
    <row r="30" spans="1:31" ht="45" customHeight="1">
      <c r="A30" s="237"/>
      <c r="B30" s="228"/>
      <c r="C30" s="54">
        <v>27</v>
      </c>
      <c r="D30" s="46" t="s">
        <v>61</v>
      </c>
      <c r="E30" s="68" t="s">
        <v>166</v>
      </c>
      <c r="F30" s="46" t="s">
        <v>17</v>
      </c>
      <c r="G30" s="72">
        <v>2.6</v>
      </c>
      <c r="H30" s="18"/>
      <c r="I30" s="40">
        <f t="shared" si="0"/>
        <v>0</v>
      </c>
      <c r="J30" s="25" t="str">
        <f t="shared" si="1"/>
        <v>OK</v>
      </c>
      <c r="K30" s="98"/>
      <c r="L30" s="98"/>
      <c r="M30" s="98"/>
      <c r="N30" s="98"/>
      <c r="O30" s="98"/>
      <c r="P30" s="98"/>
      <c r="Q30" s="98"/>
      <c r="R30" s="98"/>
      <c r="S30" s="98"/>
      <c r="T30" s="98"/>
      <c r="U30" s="98"/>
      <c r="V30" s="98"/>
      <c r="W30" s="98"/>
      <c r="X30" s="98"/>
      <c r="Y30" s="178"/>
      <c r="Z30" s="178"/>
      <c r="AA30" s="178"/>
      <c r="AB30" s="178"/>
      <c r="AC30" s="178"/>
      <c r="AD30" s="179"/>
      <c r="AE30" s="178"/>
    </row>
    <row r="31" spans="1:31" ht="45" customHeight="1">
      <c r="A31" s="237"/>
      <c r="B31" s="228"/>
      <c r="C31" s="54">
        <v>28</v>
      </c>
      <c r="D31" s="46" t="s">
        <v>62</v>
      </c>
      <c r="E31" s="68" t="s">
        <v>167</v>
      </c>
      <c r="F31" s="46" t="s">
        <v>232</v>
      </c>
      <c r="G31" s="72">
        <v>15.99</v>
      </c>
      <c r="H31" s="18"/>
      <c r="I31" s="40">
        <f t="shared" si="0"/>
        <v>0</v>
      </c>
      <c r="J31" s="25" t="str">
        <f t="shared" si="1"/>
        <v>OK</v>
      </c>
      <c r="K31" s="98"/>
      <c r="L31" s="98"/>
      <c r="M31" s="98"/>
      <c r="N31" s="98"/>
      <c r="O31" s="98"/>
      <c r="P31" s="98"/>
      <c r="Q31" s="98"/>
      <c r="R31" s="98"/>
      <c r="S31" s="98"/>
      <c r="T31" s="98"/>
      <c r="U31" s="98"/>
      <c r="V31" s="98"/>
      <c r="W31" s="98"/>
      <c r="X31" s="98"/>
      <c r="Y31" s="178"/>
      <c r="Z31" s="178"/>
      <c r="AA31" s="178"/>
      <c r="AB31" s="178"/>
      <c r="AC31" s="178"/>
      <c r="AD31" s="179"/>
      <c r="AE31" s="178"/>
    </row>
    <row r="32" spans="1:31" ht="45" customHeight="1">
      <c r="A32" s="237"/>
      <c r="B32" s="224"/>
      <c r="C32" s="54">
        <v>29</v>
      </c>
      <c r="D32" s="46" t="s">
        <v>63</v>
      </c>
      <c r="E32" s="46" t="s">
        <v>168</v>
      </c>
      <c r="F32" s="46" t="s">
        <v>17</v>
      </c>
      <c r="G32" s="72">
        <v>4.9000000000000004</v>
      </c>
      <c r="H32" s="18">
        <v>51</v>
      </c>
      <c r="I32" s="40">
        <f t="shared" si="0"/>
        <v>0</v>
      </c>
      <c r="J32" s="25" t="str">
        <f t="shared" si="1"/>
        <v>OK</v>
      </c>
      <c r="K32" s="98"/>
      <c r="L32" s="98"/>
      <c r="M32" s="98">
        <v>51</v>
      </c>
      <c r="N32" s="98"/>
      <c r="O32" s="98"/>
      <c r="P32" s="98"/>
      <c r="Q32" s="98"/>
      <c r="R32" s="98"/>
      <c r="S32" s="98"/>
      <c r="T32" s="98"/>
      <c r="U32" s="98"/>
      <c r="V32" s="98"/>
      <c r="W32" s="98"/>
      <c r="X32" s="98"/>
      <c r="Y32" s="178"/>
      <c r="Z32" s="178"/>
      <c r="AA32" s="178"/>
      <c r="AB32" s="178"/>
      <c r="AC32" s="178"/>
      <c r="AD32" s="179"/>
      <c r="AE32" s="178"/>
    </row>
    <row r="33" spans="1:31" ht="45" customHeight="1">
      <c r="A33" s="50">
        <v>10</v>
      </c>
      <c r="B33" s="58" t="s">
        <v>31</v>
      </c>
      <c r="C33" s="53">
        <v>30</v>
      </c>
      <c r="D33" s="47" t="s">
        <v>62</v>
      </c>
      <c r="E33" s="70" t="s">
        <v>169</v>
      </c>
      <c r="F33" s="47" t="s">
        <v>232</v>
      </c>
      <c r="G33" s="74">
        <v>5.64</v>
      </c>
      <c r="H33" s="18">
        <v>50</v>
      </c>
      <c r="I33" s="40">
        <f t="shared" si="0"/>
        <v>20</v>
      </c>
      <c r="J33" s="25" t="str">
        <f t="shared" si="1"/>
        <v>OK</v>
      </c>
      <c r="K33" s="98"/>
      <c r="L33" s="98"/>
      <c r="M33" s="98"/>
      <c r="N33" s="98">
        <v>30</v>
      </c>
      <c r="O33" s="98"/>
      <c r="P33" s="98"/>
      <c r="Q33" s="98"/>
      <c r="R33" s="98"/>
      <c r="S33" s="98"/>
      <c r="T33" s="98"/>
      <c r="U33" s="98"/>
      <c r="V33" s="98"/>
      <c r="W33" s="98"/>
      <c r="X33" s="98"/>
      <c r="Y33" s="178"/>
      <c r="Z33" s="178"/>
      <c r="AA33" s="178"/>
      <c r="AB33" s="178"/>
      <c r="AC33" s="178"/>
      <c r="AD33" s="179"/>
      <c r="AE33" s="178"/>
    </row>
    <row r="34" spans="1:31" ht="45" customHeight="1">
      <c r="A34" s="238">
        <v>11</v>
      </c>
      <c r="B34" s="229" t="s">
        <v>27</v>
      </c>
      <c r="C34" s="51">
        <v>31</v>
      </c>
      <c r="D34" s="18" t="s">
        <v>64</v>
      </c>
      <c r="E34" s="18"/>
      <c r="F34" s="18" t="s">
        <v>17</v>
      </c>
      <c r="G34" s="73"/>
      <c r="H34" s="18">
        <v>5</v>
      </c>
      <c r="I34" s="40">
        <f t="shared" si="0"/>
        <v>5</v>
      </c>
      <c r="J34" s="25" t="str">
        <f t="shared" si="1"/>
        <v>OK</v>
      </c>
      <c r="K34" s="98"/>
      <c r="L34" s="98"/>
      <c r="M34" s="98"/>
      <c r="N34" s="98"/>
      <c r="O34" s="98"/>
      <c r="P34" s="98"/>
      <c r="Q34" s="98"/>
      <c r="R34" s="98"/>
      <c r="S34" s="98"/>
      <c r="T34" s="98"/>
      <c r="U34" s="98"/>
      <c r="V34" s="98"/>
      <c r="W34" s="98"/>
      <c r="X34" s="98"/>
      <c r="Y34" s="178"/>
      <c r="Z34" s="178"/>
      <c r="AA34" s="178"/>
      <c r="AB34" s="178"/>
      <c r="AC34" s="178"/>
      <c r="AD34" s="179"/>
      <c r="AE34" s="178"/>
    </row>
    <row r="35" spans="1:31" ht="45" customHeight="1">
      <c r="A35" s="238"/>
      <c r="B35" s="236"/>
      <c r="C35" s="51">
        <v>32</v>
      </c>
      <c r="D35" s="18"/>
      <c r="E35" s="69"/>
      <c r="F35" s="18" t="s">
        <v>17</v>
      </c>
      <c r="G35" s="73"/>
      <c r="H35" s="18">
        <v>10</v>
      </c>
      <c r="I35" s="40">
        <f t="shared" si="0"/>
        <v>10</v>
      </c>
      <c r="J35" s="25" t="str">
        <f t="shared" si="1"/>
        <v>OK</v>
      </c>
      <c r="K35" s="98"/>
      <c r="L35" s="98"/>
      <c r="M35" s="98"/>
      <c r="N35" s="98"/>
      <c r="O35" s="98"/>
      <c r="P35" s="98"/>
      <c r="Q35" s="98"/>
      <c r="R35" s="98"/>
      <c r="S35" s="98"/>
      <c r="T35" s="98"/>
      <c r="U35" s="98"/>
      <c r="V35" s="98"/>
      <c r="W35" s="98"/>
      <c r="X35" s="98"/>
      <c r="Y35" s="178"/>
      <c r="Z35" s="178"/>
      <c r="AA35" s="178"/>
      <c r="AB35" s="178"/>
      <c r="AC35" s="178"/>
      <c r="AD35" s="179"/>
      <c r="AE35" s="178"/>
    </row>
    <row r="36" spans="1:31" ht="45" customHeight="1">
      <c r="A36" s="238"/>
      <c r="B36" s="236"/>
      <c r="C36" s="51">
        <v>33</v>
      </c>
      <c r="D36" s="62" t="s">
        <v>65</v>
      </c>
      <c r="E36" s="69"/>
      <c r="F36" s="18" t="s">
        <v>233</v>
      </c>
      <c r="G36" s="73"/>
      <c r="H36" s="18">
        <v>10</v>
      </c>
      <c r="I36" s="40">
        <f t="shared" si="0"/>
        <v>10</v>
      </c>
      <c r="J36" s="25" t="str">
        <f t="shared" si="1"/>
        <v>OK</v>
      </c>
      <c r="K36" s="98"/>
      <c r="L36" s="98"/>
      <c r="M36" s="98"/>
      <c r="N36" s="98"/>
      <c r="O36" s="98"/>
      <c r="P36" s="98"/>
      <c r="Q36" s="98"/>
      <c r="R36" s="98"/>
      <c r="S36" s="98"/>
      <c r="T36" s="98"/>
      <c r="U36" s="98"/>
      <c r="V36" s="98"/>
      <c r="W36" s="98"/>
      <c r="X36" s="98"/>
      <c r="Y36" s="178"/>
      <c r="Z36" s="178"/>
      <c r="AA36" s="178"/>
      <c r="AB36" s="178"/>
      <c r="AC36" s="178"/>
      <c r="AD36" s="179"/>
      <c r="AE36" s="178"/>
    </row>
    <row r="37" spans="1:31" ht="45" customHeight="1">
      <c r="A37" s="238"/>
      <c r="B37" s="236"/>
      <c r="C37" s="51">
        <v>34</v>
      </c>
      <c r="D37" s="62" t="s">
        <v>65</v>
      </c>
      <c r="E37" s="69"/>
      <c r="F37" s="18" t="s">
        <v>233</v>
      </c>
      <c r="G37" s="73"/>
      <c r="H37" s="18">
        <v>10</v>
      </c>
      <c r="I37" s="40">
        <f t="shared" si="0"/>
        <v>10</v>
      </c>
      <c r="J37" s="25" t="str">
        <f t="shared" si="1"/>
        <v>OK</v>
      </c>
      <c r="K37" s="98"/>
      <c r="L37" s="98"/>
      <c r="M37" s="98"/>
      <c r="N37" s="98"/>
      <c r="O37" s="98"/>
      <c r="P37" s="98"/>
      <c r="Q37" s="98"/>
      <c r="R37" s="98"/>
      <c r="S37" s="98"/>
      <c r="T37" s="98"/>
      <c r="U37" s="98"/>
      <c r="V37" s="98"/>
      <c r="W37" s="98"/>
      <c r="X37" s="98"/>
      <c r="Y37" s="178"/>
      <c r="Z37" s="178"/>
      <c r="AA37" s="178"/>
      <c r="AB37" s="178"/>
      <c r="AC37" s="178"/>
      <c r="AD37" s="179"/>
      <c r="AE37" s="178"/>
    </row>
    <row r="38" spans="1:31" ht="45" customHeight="1">
      <c r="A38" s="238"/>
      <c r="B38" s="236"/>
      <c r="C38" s="51">
        <v>35</v>
      </c>
      <c r="D38" s="62" t="s">
        <v>65</v>
      </c>
      <c r="E38" s="69"/>
      <c r="F38" s="18" t="s">
        <v>234</v>
      </c>
      <c r="G38" s="73"/>
      <c r="H38" s="18">
        <v>10</v>
      </c>
      <c r="I38" s="40">
        <f t="shared" si="0"/>
        <v>10</v>
      </c>
      <c r="J38" s="25" t="str">
        <f t="shared" si="1"/>
        <v>OK</v>
      </c>
      <c r="K38" s="98"/>
      <c r="L38" s="98"/>
      <c r="M38" s="98"/>
      <c r="N38" s="98"/>
      <c r="O38" s="98"/>
      <c r="P38" s="98"/>
      <c r="Q38" s="98"/>
      <c r="R38" s="98"/>
      <c r="S38" s="98"/>
      <c r="T38" s="98"/>
      <c r="U38" s="98"/>
      <c r="V38" s="98"/>
      <c r="W38" s="98"/>
      <c r="X38" s="98"/>
      <c r="Y38" s="178"/>
      <c r="Z38" s="178"/>
      <c r="AA38" s="178"/>
      <c r="AB38" s="178"/>
      <c r="AC38" s="178"/>
      <c r="AD38" s="179"/>
      <c r="AE38" s="178"/>
    </row>
    <row r="39" spans="1:31" ht="45" customHeight="1">
      <c r="A39" s="238"/>
      <c r="B39" s="236"/>
      <c r="C39" s="51">
        <v>36</v>
      </c>
      <c r="D39" s="62" t="s">
        <v>66</v>
      </c>
      <c r="E39" s="18"/>
      <c r="F39" s="18" t="s">
        <v>234</v>
      </c>
      <c r="G39" s="73"/>
      <c r="H39" s="18">
        <v>10</v>
      </c>
      <c r="I39" s="40">
        <f t="shared" si="0"/>
        <v>10</v>
      </c>
      <c r="J39" s="25" t="str">
        <f t="shared" si="1"/>
        <v>OK</v>
      </c>
      <c r="K39" s="98"/>
      <c r="L39" s="98"/>
      <c r="M39" s="98"/>
      <c r="N39" s="98"/>
      <c r="O39" s="98"/>
      <c r="P39" s="98"/>
      <c r="Q39" s="98"/>
      <c r="R39" s="98"/>
      <c r="S39" s="98"/>
      <c r="T39" s="98"/>
      <c r="U39" s="98"/>
      <c r="V39" s="98"/>
      <c r="W39" s="98"/>
      <c r="X39" s="98"/>
      <c r="Y39" s="178"/>
      <c r="Z39" s="178"/>
      <c r="AA39" s="178"/>
      <c r="AB39" s="178"/>
      <c r="AC39" s="178"/>
      <c r="AD39" s="179"/>
      <c r="AE39" s="178"/>
    </row>
    <row r="40" spans="1:31" ht="45" customHeight="1">
      <c r="A40" s="238"/>
      <c r="B40" s="236"/>
      <c r="C40" s="51">
        <v>37</v>
      </c>
      <c r="D40" s="62" t="s">
        <v>66</v>
      </c>
      <c r="E40" s="18"/>
      <c r="F40" s="18" t="s">
        <v>234</v>
      </c>
      <c r="G40" s="73"/>
      <c r="H40" s="18">
        <v>10</v>
      </c>
      <c r="I40" s="40">
        <f t="shared" si="0"/>
        <v>10</v>
      </c>
      <c r="J40" s="25" t="str">
        <f t="shared" si="1"/>
        <v>OK</v>
      </c>
      <c r="K40" s="98"/>
      <c r="L40" s="98"/>
      <c r="M40" s="98"/>
      <c r="N40" s="98"/>
      <c r="O40" s="98"/>
      <c r="P40" s="98"/>
      <c r="Q40" s="98"/>
      <c r="R40" s="98"/>
      <c r="S40" s="98"/>
      <c r="T40" s="98"/>
      <c r="U40" s="98"/>
      <c r="V40" s="98"/>
      <c r="W40" s="98"/>
      <c r="X40" s="98"/>
      <c r="Y40" s="178"/>
      <c r="Z40" s="178"/>
      <c r="AA40" s="178"/>
      <c r="AB40" s="178"/>
      <c r="AC40" s="178"/>
      <c r="AD40" s="179"/>
      <c r="AE40" s="178"/>
    </row>
    <row r="41" spans="1:31" ht="45" customHeight="1">
      <c r="A41" s="238"/>
      <c r="B41" s="236"/>
      <c r="C41" s="51">
        <v>38</v>
      </c>
      <c r="D41" s="62" t="s">
        <v>66</v>
      </c>
      <c r="E41" s="18"/>
      <c r="F41" s="18" t="s">
        <v>234</v>
      </c>
      <c r="G41" s="73"/>
      <c r="H41" s="18">
        <v>10</v>
      </c>
      <c r="I41" s="40">
        <f t="shared" si="0"/>
        <v>10</v>
      </c>
      <c r="J41" s="25" t="str">
        <f t="shared" si="1"/>
        <v>OK</v>
      </c>
      <c r="K41" s="98"/>
      <c r="L41" s="98"/>
      <c r="M41" s="98"/>
      <c r="N41" s="98"/>
      <c r="O41" s="98"/>
      <c r="P41" s="98"/>
      <c r="Q41" s="98"/>
      <c r="R41" s="98"/>
      <c r="S41" s="98"/>
      <c r="T41" s="98"/>
      <c r="U41" s="98"/>
      <c r="V41" s="98"/>
      <c r="W41" s="98"/>
      <c r="X41" s="98"/>
      <c r="Y41" s="178"/>
      <c r="Z41" s="178"/>
      <c r="AA41" s="178"/>
      <c r="AB41" s="178"/>
      <c r="AC41" s="178"/>
      <c r="AD41" s="179"/>
      <c r="AE41" s="178"/>
    </row>
    <row r="42" spans="1:31" ht="45" customHeight="1">
      <c r="A42" s="238"/>
      <c r="B42" s="236"/>
      <c r="C42" s="51">
        <v>39</v>
      </c>
      <c r="D42" s="62" t="s">
        <v>66</v>
      </c>
      <c r="E42" s="18"/>
      <c r="F42" s="18" t="s">
        <v>234</v>
      </c>
      <c r="G42" s="73"/>
      <c r="H42" s="18">
        <v>10</v>
      </c>
      <c r="I42" s="40">
        <f t="shared" si="0"/>
        <v>10</v>
      </c>
      <c r="J42" s="25" t="str">
        <f t="shared" si="1"/>
        <v>OK</v>
      </c>
      <c r="K42" s="98"/>
      <c r="L42" s="98"/>
      <c r="M42" s="98"/>
      <c r="N42" s="98"/>
      <c r="O42" s="98"/>
      <c r="P42" s="98"/>
      <c r="Q42" s="98"/>
      <c r="R42" s="98"/>
      <c r="S42" s="98"/>
      <c r="T42" s="98"/>
      <c r="U42" s="98"/>
      <c r="V42" s="98"/>
      <c r="W42" s="98"/>
      <c r="X42" s="98"/>
      <c r="Y42" s="178"/>
      <c r="Z42" s="178"/>
      <c r="AA42" s="178"/>
      <c r="AB42" s="178"/>
      <c r="AC42" s="178"/>
      <c r="AD42" s="179"/>
      <c r="AE42" s="178"/>
    </row>
    <row r="43" spans="1:31" ht="45" customHeight="1">
      <c r="A43" s="238"/>
      <c r="B43" s="236"/>
      <c r="C43" s="51">
        <v>40</v>
      </c>
      <c r="D43" s="62" t="s">
        <v>66</v>
      </c>
      <c r="E43" s="18"/>
      <c r="F43" s="18" t="s">
        <v>234</v>
      </c>
      <c r="G43" s="73"/>
      <c r="H43" s="18">
        <v>10</v>
      </c>
      <c r="I43" s="40">
        <f t="shared" si="0"/>
        <v>10</v>
      </c>
      <c r="J43" s="25" t="str">
        <f t="shared" si="1"/>
        <v>OK</v>
      </c>
      <c r="K43" s="98"/>
      <c r="L43" s="98"/>
      <c r="M43" s="98"/>
      <c r="N43" s="98"/>
      <c r="O43" s="98"/>
      <c r="P43" s="98"/>
      <c r="Q43" s="98"/>
      <c r="R43" s="98"/>
      <c r="S43" s="98"/>
      <c r="T43" s="98"/>
      <c r="U43" s="98"/>
      <c r="V43" s="98"/>
      <c r="W43" s="98"/>
      <c r="X43" s="98"/>
      <c r="Y43" s="178"/>
      <c r="Z43" s="178"/>
      <c r="AA43" s="178"/>
      <c r="AB43" s="178"/>
      <c r="AC43" s="178"/>
      <c r="AD43" s="179"/>
      <c r="AE43" s="178"/>
    </row>
    <row r="44" spans="1:31" ht="45" customHeight="1">
      <c r="A44" s="238"/>
      <c r="B44" s="230"/>
      <c r="C44" s="51">
        <v>41</v>
      </c>
      <c r="D44" s="62" t="s">
        <v>67</v>
      </c>
      <c r="E44" s="18"/>
      <c r="F44" s="18" t="s">
        <v>235</v>
      </c>
      <c r="G44" s="73"/>
      <c r="H44" s="18">
        <v>10</v>
      </c>
      <c r="I44" s="40">
        <f t="shared" si="0"/>
        <v>10</v>
      </c>
      <c r="J44" s="25" t="str">
        <f t="shared" si="1"/>
        <v>OK</v>
      </c>
      <c r="K44" s="98"/>
      <c r="L44" s="98"/>
      <c r="M44" s="98"/>
      <c r="N44" s="98"/>
      <c r="O44" s="98"/>
      <c r="P44" s="98"/>
      <c r="Q44" s="98"/>
      <c r="R44" s="98"/>
      <c r="S44" s="98"/>
      <c r="T44" s="98"/>
      <c r="U44" s="98"/>
      <c r="V44" s="98"/>
      <c r="W44" s="98"/>
      <c r="X44" s="98"/>
      <c r="Y44" s="178"/>
      <c r="Z44" s="178"/>
      <c r="AA44" s="178"/>
      <c r="AB44" s="178"/>
      <c r="AC44" s="178"/>
      <c r="AD44" s="179"/>
      <c r="AE44" s="178"/>
    </row>
    <row r="45" spans="1:31" ht="45" customHeight="1">
      <c r="A45" s="239">
        <v>12</v>
      </c>
      <c r="B45" s="225" t="s">
        <v>30</v>
      </c>
      <c r="C45" s="53">
        <v>42</v>
      </c>
      <c r="D45" s="47" t="s">
        <v>68</v>
      </c>
      <c r="E45" s="47" t="s">
        <v>170</v>
      </c>
      <c r="F45" s="47" t="s">
        <v>236</v>
      </c>
      <c r="G45" s="74">
        <v>28</v>
      </c>
      <c r="H45" s="18">
        <v>20</v>
      </c>
      <c r="I45" s="40">
        <f t="shared" si="0"/>
        <v>0</v>
      </c>
      <c r="J45" s="25" t="str">
        <f t="shared" si="1"/>
        <v>OK</v>
      </c>
      <c r="K45" s="98"/>
      <c r="L45" s="98"/>
      <c r="M45" s="98">
        <v>20</v>
      </c>
      <c r="N45" s="98"/>
      <c r="O45" s="98"/>
      <c r="P45" s="98"/>
      <c r="Q45" s="98"/>
      <c r="R45" s="98"/>
      <c r="S45" s="98"/>
      <c r="T45" s="98"/>
      <c r="U45" s="98"/>
      <c r="V45" s="98"/>
      <c r="W45" s="98"/>
      <c r="X45" s="98"/>
      <c r="Y45" s="178"/>
      <c r="Z45" s="178"/>
      <c r="AA45" s="178"/>
      <c r="AB45" s="178"/>
      <c r="AC45" s="178"/>
      <c r="AD45" s="179"/>
      <c r="AE45" s="178"/>
    </row>
    <row r="46" spans="1:31" ht="45" customHeight="1">
      <c r="A46" s="239"/>
      <c r="B46" s="226"/>
      <c r="C46" s="53">
        <v>43</v>
      </c>
      <c r="D46" s="47" t="s">
        <v>69</v>
      </c>
      <c r="E46" s="47" t="s">
        <v>171</v>
      </c>
      <c r="F46" s="47" t="s">
        <v>236</v>
      </c>
      <c r="G46" s="74">
        <v>28.14</v>
      </c>
      <c r="H46" s="18">
        <v>12</v>
      </c>
      <c r="I46" s="40">
        <f t="shared" si="0"/>
        <v>0</v>
      </c>
      <c r="J46" s="25" t="str">
        <f t="shared" si="1"/>
        <v>OK</v>
      </c>
      <c r="K46" s="98"/>
      <c r="L46" s="98"/>
      <c r="M46" s="98">
        <v>11</v>
      </c>
      <c r="N46" s="98"/>
      <c r="O46" s="98"/>
      <c r="P46" s="98"/>
      <c r="Q46" s="98"/>
      <c r="R46" s="98"/>
      <c r="S46" s="98"/>
      <c r="T46" s="98"/>
      <c r="U46" s="98"/>
      <c r="V46" s="98"/>
      <c r="W46" s="98"/>
      <c r="X46" s="98"/>
      <c r="Y46" s="178"/>
      <c r="Z46" s="178"/>
      <c r="AA46" s="178"/>
      <c r="AB46" s="178"/>
      <c r="AC46" s="178"/>
      <c r="AD46" s="179"/>
      <c r="AE46" s="181">
        <v>1</v>
      </c>
    </row>
    <row r="47" spans="1:31" ht="45" customHeight="1">
      <c r="A47" s="239"/>
      <c r="B47" s="226"/>
      <c r="C47" s="53">
        <v>44</v>
      </c>
      <c r="D47" s="63" t="s">
        <v>70</v>
      </c>
      <c r="E47" s="47" t="s">
        <v>172</v>
      </c>
      <c r="F47" s="47" t="s">
        <v>236</v>
      </c>
      <c r="G47" s="74">
        <v>19</v>
      </c>
      <c r="H47" s="18">
        <v>10</v>
      </c>
      <c r="I47" s="40">
        <f t="shared" si="0"/>
        <v>0</v>
      </c>
      <c r="J47" s="25" t="str">
        <f t="shared" si="1"/>
        <v>OK</v>
      </c>
      <c r="K47" s="98"/>
      <c r="L47" s="98"/>
      <c r="M47" s="98">
        <v>3</v>
      </c>
      <c r="N47" s="98"/>
      <c r="O47" s="98"/>
      <c r="P47" s="98"/>
      <c r="Q47" s="98"/>
      <c r="R47" s="98"/>
      <c r="S47" s="98"/>
      <c r="T47" s="98"/>
      <c r="U47" s="98"/>
      <c r="V47" s="98"/>
      <c r="W47" s="98"/>
      <c r="X47" s="98"/>
      <c r="Y47" s="178"/>
      <c r="Z47" s="178"/>
      <c r="AA47" s="178"/>
      <c r="AB47" s="178"/>
      <c r="AC47" s="178"/>
      <c r="AD47" s="179"/>
      <c r="AE47" s="181">
        <v>7</v>
      </c>
    </row>
    <row r="48" spans="1:31" ht="45" customHeight="1">
      <c r="A48" s="239"/>
      <c r="B48" s="227"/>
      <c r="C48" s="53">
        <v>45</v>
      </c>
      <c r="D48" s="63" t="s">
        <v>70</v>
      </c>
      <c r="E48" s="47" t="s">
        <v>173</v>
      </c>
      <c r="F48" s="47" t="s">
        <v>236</v>
      </c>
      <c r="G48" s="74">
        <v>19</v>
      </c>
      <c r="H48" s="18"/>
      <c r="I48" s="40">
        <f t="shared" si="0"/>
        <v>0</v>
      </c>
      <c r="J48" s="25" t="str">
        <f t="shared" si="1"/>
        <v>OK</v>
      </c>
      <c r="K48" s="98"/>
      <c r="L48" s="98"/>
      <c r="M48" s="98"/>
      <c r="N48" s="98"/>
      <c r="O48" s="98"/>
      <c r="P48" s="98"/>
      <c r="Q48" s="98"/>
      <c r="R48" s="98"/>
      <c r="S48" s="98"/>
      <c r="T48" s="98"/>
      <c r="U48" s="98"/>
      <c r="V48" s="98"/>
      <c r="W48" s="98"/>
      <c r="X48" s="98"/>
      <c r="Y48" s="178"/>
      <c r="Z48" s="178"/>
      <c r="AA48" s="178"/>
      <c r="AB48" s="178"/>
      <c r="AC48" s="178"/>
      <c r="AD48" s="179"/>
      <c r="AE48" s="178"/>
    </row>
    <row r="49" spans="1:31" ht="45" customHeight="1">
      <c r="A49" s="237">
        <v>13</v>
      </c>
      <c r="B49" s="223" t="s">
        <v>30</v>
      </c>
      <c r="C49" s="54">
        <v>46</v>
      </c>
      <c r="D49" s="46" t="s">
        <v>71</v>
      </c>
      <c r="E49" s="46" t="s">
        <v>174</v>
      </c>
      <c r="F49" s="46" t="s">
        <v>236</v>
      </c>
      <c r="G49" s="72">
        <v>15.41</v>
      </c>
      <c r="H49" s="18">
        <v>25</v>
      </c>
      <c r="I49" s="40">
        <f t="shared" si="0"/>
        <v>10</v>
      </c>
      <c r="J49" s="25" t="str">
        <f t="shared" si="1"/>
        <v>OK</v>
      </c>
      <c r="K49" s="98"/>
      <c r="L49" s="98"/>
      <c r="M49" s="98">
        <v>15</v>
      </c>
      <c r="N49" s="98"/>
      <c r="O49" s="98"/>
      <c r="P49" s="98"/>
      <c r="Q49" s="98"/>
      <c r="R49" s="98"/>
      <c r="S49" s="98"/>
      <c r="T49" s="98"/>
      <c r="U49" s="98"/>
      <c r="V49" s="98"/>
      <c r="W49" s="98"/>
      <c r="X49" s="98"/>
      <c r="Y49" s="178"/>
      <c r="Z49" s="178"/>
      <c r="AA49" s="178"/>
      <c r="AB49" s="178"/>
      <c r="AC49" s="178"/>
      <c r="AD49" s="179"/>
      <c r="AE49" s="178"/>
    </row>
    <row r="50" spans="1:31" ht="45" customHeight="1">
      <c r="A50" s="237"/>
      <c r="B50" s="228"/>
      <c r="C50" s="185">
        <v>47</v>
      </c>
      <c r="D50" s="108" t="s">
        <v>72</v>
      </c>
      <c r="E50" s="108" t="s">
        <v>175</v>
      </c>
      <c r="F50" s="108" t="s">
        <v>236</v>
      </c>
      <c r="G50" s="109">
        <v>15.41</v>
      </c>
      <c r="H50" s="18">
        <f>30-5</f>
        <v>25</v>
      </c>
      <c r="I50" s="40">
        <f t="shared" si="0"/>
        <v>0</v>
      </c>
      <c r="J50" s="25" t="str">
        <f t="shared" si="1"/>
        <v>OK</v>
      </c>
      <c r="K50" s="98"/>
      <c r="L50" s="98"/>
      <c r="M50" s="98">
        <v>10</v>
      </c>
      <c r="N50" s="98"/>
      <c r="O50" s="98"/>
      <c r="P50" s="98"/>
      <c r="Q50" s="98"/>
      <c r="R50" s="98"/>
      <c r="S50" s="98"/>
      <c r="T50" s="98"/>
      <c r="U50" s="98"/>
      <c r="V50" s="98"/>
      <c r="W50" s="98"/>
      <c r="X50" s="98"/>
      <c r="Y50" s="178"/>
      <c r="Z50" s="178"/>
      <c r="AA50" s="178"/>
      <c r="AB50" s="178"/>
      <c r="AC50" s="178"/>
      <c r="AD50" s="179"/>
      <c r="AE50" s="182">
        <v>15</v>
      </c>
    </row>
    <row r="51" spans="1:31" ht="45" customHeight="1">
      <c r="A51" s="237"/>
      <c r="B51" s="228"/>
      <c r="C51" s="54">
        <v>48</v>
      </c>
      <c r="D51" s="46" t="s">
        <v>72</v>
      </c>
      <c r="E51" s="46" t="s">
        <v>175</v>
      </c>
      <c r="F51" s="46" t="s">
        <v>236</v>
      </c>
      <c r="G51" s="72">
        <v>15.41</v>
      </c>
      <c r="H51" s="18"/>
      <c r="I51" s="40">
        <f t="shared" si="0"/>
        <v>0</v>
      </c>
      <c r="J51" s="25" t="str">
        <f t="shared" si="1"/>
        <v>OK</v>
      </c>
      <c r="K51" s="98"/>
      <c r="L51" s="98"/>
      <c r="M51" s="98"/>
      <c r="N51" s="98"/>
      <c r="O51" s="98"/>
      <c r="P51" s="98"/>
      <c r="Q51" s="98"/>
      <c r="R51" s="98"/>
      <c r="S51" s="98"/>
      <c r="T51" s="98"/>
      <c r="U51" s="98"/>
      <c r="V51" s="98"/>
      <c r="W51" s="98"/>
      <c r="X51" s="98"/>
      <c r="Y51" s="178"/>
      <c r="Z51" s="178"/>
      <c r="AA51" s="178"/>
      <c r="AB51" s="178"/>
      <c r="AC51" s="178"/>
      <c r="AD51" s="179"/>
      <c r="AE51" s="178"/>
    </row>
    <row r="52" spans="1:31" ht="45" customHeight="1">
      <c r="A52" s="237"/>
      <c r="B52" s="224"/>
      <c r="C52" s="54">
        <v>49</v>
      </c>
      <c r="D52" s="46" t="s">
        <v>73</v>
      </c>
      <c r="E52" s="46" t="s">
        <v>176</v>
      </c>
      <c r="F52" s="46" t="s">
        <v>237</v>
      </c>
      <c r="G52" s="72">
        <v>1.29</v>
      </c>
      <c r="H52" s="18">
        <v>20</v>
      </c>
      <c r="I52" s="40">
        <f t="shared" si="0"/>
        <v>20</v>
      </c>
      <c r="J52" s="25" t="str">
        <f t="shared" si="1"/>
        <v>OK</v>
      </c>
      <c r="K52" s="98"/>
      <c r="L52" s="98"/>
      <c r="M52" s="98"/>
      <c r="N52" s="98"/>
      <c r="O52" s="98"/>
      <c r="P52" s="98"/>
      <c r="Q52" s="98"/>
      <c r="R52" s="98"/>
      <c r="S52" s="98"/>
      <c r="T52" s="98"/>
      <c r="U52" s="98"/>
      <c r="V52" s="98"/>
      <c r="W52" s="98"/>
      <c r="X52" s="98"/>
      <c r="Y52" s="178"/>
      <c r="Z52" s="178"/>
      <c r="AA52" s="178"/>
      <c r="AB52" s="178"/>
      <c r="AC52" s="178"/>
      <c r="AD52" s="179"/>
      <c r="AE52" s="178"/>
    </row>
    <row r="53" spans="1:31" ht="45" customHeight="1">
      <c r="A53" s="239">
        <v>14</v>
      </c>
      <c r="B53" s="225" t="s">
        <v>32</v>
      </c>
      <c r="C53" s="53">
        <v>50</v>
      </c>
      <c r="D53" s="35" t="s">
        <v>74</v>
      </c>
      <c r="E53" s="47" t="s">
        <v>177</v>
      </c>
      <c r="F53" s="47" t="s">
        <v>237</v>
      </c>
      <c r="G53" s="74">
        <v>2.91</v>
      </c>
      <c r="H53" s="18">
        <v>10</v>
      </c>
      <c r="I53" s="40">
        <f t="shared" si="0"/>
        <v>1</v>
      </c>
      <c r="J53" s="25" t="str">
        <f t="shared" si="1"/>
        <v>OK</v>
      </c>
      <c r="K53" s="98"/>
      <c r="L53" s="98"/>
      <c r="M53" s="98"/>
      <c r="N53" s="98"/>
      <c r="O53" s="98"/>
      <c r="P53" s="98">
        <v>9</v>
      </c>
      <c r="Q53" s="98"/>
      <c r="R53" s="98"/>
      <c r="S53" s="98"/>
      <c r="T53" s="98"/>
      <c r="U53" s="98"/>
      <c r="V53" s="98"/>
      <c r="W53" s="98"/>
      <c r="X53" s="98"/>
      <c r="Y53" s="178"/>
      <c r="Z53" s="178"/>
      <c r="AA53" s="178"/>
      <c r="AB53" s="178"/>
      <c r="AC53" s="178"/>
      <c r="AD53" s="179"/>
      <c r="AE53" s="178"/>
    </row>
    <row r="54" spans="1:31" ht="45" customHeight="1">
      <c r="A54" s="239"/>
      <c r="B54" s="227"/>
      <c r="C54" s="53">
        <v>51</v>
      </c>
      <c r="D54" s="35" t="s">
        <v>75</v>
      </c>
      <c r="E54" s="47" t="s">
        <v>177</v>
      </c>
      <c r="F54" s="47" t="s">
        <v>237</v>
      </c>
      <c r="G54" s="74">
        <v>5.83</v>
      </c>
      <c r="H54" s="18">
        <v>30</v>
      </c>
      <c r="I54" s="40">
        <f t="shared" si="0"/>
        <v>5</v>
      </c>
      <c r="J54" s="25" t="str">
        <f t="shared" si="1"/>
        <v>OK</v>
      </c>
      <c r="K54" s="98"/>
      <c r="L54" s="98"/>
      <c r="M54" s="98"/>
      <c r="N54" s="98"/>
      <c r="O54" s="98"/>
      <c r="P54" s="98">
        <v>25</v>
      </c>
      <c r="Q54" s="98"/>
      <c r="R54" s="98"/>
      <c r="S54" s="98"/>
      <c r="T54" s="98"/>
      <c r="U54" s="98"/>
      <c r="V54" s="98"/>
      <c r="W54" s="98"/>
      <c r="X54" s="98"/>
      <c r="Y54" s="178"/>
      <c r="Z54" s="178"/>
      <c r="AA54" s="178"/>
      <c r="AB54" s="178"/>
      <c r="AC54" s="178"/>
      <c r="AD54" s="179"/>
      <c r="AE54" s="178"/>
    </row>
    <row r="55" spans="1:31" ht="45" customHeight="1">
      <c r="A55" s="237">
        <v>15</v>
      </c>
      <c r="B55" s="223" t="s">
        <v>28</v>
      </c>
      <c r="C55" s="54">
        <v>52</v>
      </c>
      <c r="D55" s="61" t="s">
        <v>76</v>
      </c>
      <c r="E55" s="46" t="s">
        <v>178</v>
      </c>
      <c r="F55" s="46" t="s">
        <v>237</v>
      </c>
      <c r="G55" s="72">
        <v>47.83</v>
      </c>
      <c r="H55" s="18">
        <v>9</v>
      </c>
      <c r="I55" s="40">
        <f t="shared" si="0"/>
        <v>6</v>
      </c>
      <c r="J55" s="25" t="str">
        <f t="shared" si="1"/>
        <v>OK</v>
      </c>
      <c r="K55" s="98"/>
      <c r="L55" s="98"/>
      <c r="M55" s="98"/>
      <c r="N55" s="98"/>
      <c r="O55" s="98">
        <v>3</v>
      </c>
      <c r="P55" s="98"/>
      <c r="Q55" s="98"/>
      <c r="R55" s="98"/>
      <c r="S55" s="98"/>
      <c r="T55" s="98"/>
      <c r="U55" s="98"/>
      <c r="V55" s="98"/>
      <c r="W55" s="98"/>
      <c r="X55" s="98"/>
      <c r="Y55" s="178"/>
      <c r="Z55" s="178"/>
      <c r="AA55" s="178"/>
      <c r="AB55" s="178"/>
      <c r="AC55" s="178"/>
      <c r="AD55" s="179"/>
      <c r="AE55" s="178"/>
    </row>
    <row r="56" spans="1:31" ht="45" customHeight="1">
      <c r="A56" s="237"/>
      <c r="B56" s="228"/>
      <c r="C56" s="54">
        <v>53</v>
      </c>
      <c r="D56" s="61" t="s">
        <v>77</v>
      </c>
      <c r="E56" s="46" t="s">
        <v>179</v>
      </c>
      <c r="F56" s="46" t="s">
        <v>237</v>
      </c>
      <c r="G56" s="72">
        <v>15.94</v>
      </c>
      <c r="H56" s="18"/>
      <c r="I56" s="40">
        <f t="shared" si="0"/>
        <v>0</v>
      </c>
      <c r="J56" s="25" t="str">
        <f t="shared" si="1"/>
        <v>OK</v>
      </c>
      <c r="K56" s="98"/>
      <c r="L56" s="98"/>
      <c r="M56" s="98"/>
      <c r="N56" s="98"/>
      <c r="O56" s="98"/>
      <c r="P56" s="98"/>
      <c r="Q56" s="98"/>
      <c r="R56" s="98"/>
      <c r="S56" s="98"/>
      <c r="T56" s="98"/>
      <c r="U56" s="98"/>
      <c r="V56" s="98"/>
      <c r="W56" s="98"/>
      <c r="X56" s="98"/>
      <c r="Y56" s="178"/>
      <c r="Z56" s="178"/>
      <c r="AA56" s="178"/>
      <c r="AB56" s="178"/>
      <c r="AC56" s="178"/>
      <c r="AD56" s="179"/>
      <c r="AE56" s="178"/>
    </row>
    <row r="57" spans="1:31" ht="45" customHeight="1">
      <c r="A57" s="237"/>
      <c r="B57" s="228"/>
      <c r="C57" s="54">
        <v>54</v>
      </c>
      <c r="D57" s="61" t="s">
        <v>78</v>
      </c>
      <c r="E57" s="46" t="s">
        <v>180</v>
      </c>
      <c r="F57" s="46" t="s">
        <v>237</v>
      </c>
      <c r="G57" s="72">
        <v>25.51</v>
      </c>
      <c r="H57" s="18">
        <v>20</v>
      </c>
      <c r="I57" s="40">
        <f t="shared" si="0"/>
        <v>6</v>
      </c>
      <c r="J57" s="25" t="str">
        <f t="shared" si="1"/>
        <v>OK</v>
      </c>
      <c r="K57" s="98"/>
      <c r="L57" s="98"/>
      <c r="M57" s="98"/>
      <c r="N57" s="98"/>
      <c r="O57" s="98">
        <v>14</v>
      </c>
      <c r="P57" s="98"/>
      <c r="Q57" s="98"/>
      <c r="R57" s="98"/>
      <c r="S57" s="98"/>
      <c r="T57" s="98"/>
      <c r="U57" s="98"/>
      <c r="V57" s="98"/>
      <c r="W57" s="98"/>
      <c r="X57" s="98"/>
      <c r="Y57" s="178"/>
      <c r="Z57" s="178"/>
      <c r="AA57" s="178"/>
      <c r="AB57" s="178"/>
      <c r="AC57" s="178"/>
      <c r="AD57" s="179"/>
      <c r="AE57" s="178"/>
    </row>
    <row r="58" spans="1:31" ht="45" customHeight="1">
      <c r="A58" s="237"/>
      <c r="B58" s="224"/>
      <c r="C58" s="54">
        <v>55</v>
      </c>
      <c r="D58" s="61" t="s">
        <v>79</v>
      </c>
      <c r="E58" s="46" t="s">
        <v>181</v>
      </c>
      <c r="F58" s="46"/>
      <c r="G58" s="72">
        <v>44.64</v>
      </c>
      <c r="H58" s="18">
        <v>13</v>
      </c>
      <c r="I58" s="40">
        <f t="shared" si="0"/>
        <v>6</v>
      </c>
      <c r="J58" s="25" t="str">
        <f t="shared" si="1"/>
        <v>OK</v>
      </c>
      <c r="K58" s="98"/>
      <c r="L58" s="98"/>
      <c r="M58" s="98"/>
      <c r="N58" s="98"/>
      <c r="O58" s="98">
        <v>7</v>
      </c>
      <c r="P58" s="98"/>
      <c r="Q58" s="98"/>
      <c r="R58" s="98"/>
      <c r="S58" s="98"/>
      <c r="T58" s="98"/>
      <c r="U58" s="98"/>
      <c r="V58" s="98"/>
      <c r="W58" s="98"/>
      <c r="X58" s="98"/>
      <c r="Y58" s="178"/>
      <c r="Z58" s="178"/>
      <c r="AA58" s="178"/>
      <c r="AB58" s="178"/>
      <c r="AC58" s="178"/>
      <c r="AD58" s="179"/>
      <c r="AE58" s="178"/>
    </row>
    <row r="59" spans="1:31" ht="45" customHeight="1">
      <c r="A59" s="240">
        <v>16</v>
      </c>
      <c r="B59" s="225" t="s">
        <v>32</v>
      </c>
      <c r="C59" s="53">
        <v>56</v>
      </c>
      <c r="D59" s="35" t="s">
        <v>80</v>
      </c>
      <c r="E59" s="47" t="s">
        <v>177</v>
      </c>
      <c r="F59" s="47" t="s">
        <v>237</v>
      </c>
      <c r="G59" s="74">
        <v>3.4</v>
      </c>
      <c r="H59" s="18">
        <v>30</v>
      </c>
      <c r="I59" s="40">
        <f t="shared" si="0"/>
        <v>3</v>
      </c>
      <c r="J59" s="25" t="str">
        <f t="shared" si="1"/>
        <v>OK</v>
      </c>
      <c r="K59" s="98"/>
      <c r="L59" s="98"/>
      <c r="M59" s="98"/>
      <c r="N59" s="98"/>
      <c r="O59" s="98"/>
      <c r="P59" s="98">
        <v>15</v>
      </c>
      <c r="Q59" s="98"/>
      <c r="R59" s="98"/>
      <c r="S59" s="98"/>
      <c r="T59" s="98"/>
      <c r="U59" s="98"/>
      <c r="V59" s="98"/>
      <c r="W59" s="98"/>
      <c r="X59" s="98"/>
      <c r="Y59" s="178"/>
      <c r="Z59" s="178"/>
      <c r="AA59" s="180">
        <v>12</v>
      </c>
      <c r="AB59" s="178"/>
      <c r="AC59" s="178"/>
      <c r="AD59" s="179"/>
      <c r="AE59" s="178"/>
    </row>
    <row r="60" spans="1:31" ht="45" customHeight="1">
      <c r="A60" s="241"/>
      <c r="B60" s="226"/>
      <c r="C60" s="53">
        <v>57</v>
      </c>
      <c r="D60" s="35" t="s">
        <v>81</v>
      </c>
      <c r="E60" s="47" t="s">
        <v>177</v>
      </c>
      <c r="F60" s="47" t="s">
        <v>237</v>
      </c>
      <c r="G60" s="74">
        <v>34.049999999999997</v>
      </c>
      <c r="H60" s="18">
        <v>2</v>
      </c>
      <c r="I60" s="40">
        <f t="shared" si="0"/>
        <v>0</v>
      </c>
      <c r="J60" s="25" t="str">
        <f t="shared" si="1"/>
        <v>OK</v>
      </c>
      <c r="K60" s="98"/>
      <c r="L60" s="98"/>
      <c r="M60" s="98"/>
      <c r="N60" s="98"/>
      <c r="O60" s="98"/>
      <c r="P60" s="98"/>
      <c r="Q60" s="98"/>
      <c r="R60" s="98"/>
      <c r="S60" s="98"/>
      <c r="T60" s="98"/>
      <c r="U60" s="98"/>
      <c r="V60" s="98"/>
      <c r="W60" s="98"/>
      <c r="X60" s="98"/>
      <c r="Y60" s="178"/>
      <c r="Z60" s="178"/>
      <c r="AA60" s="180">
        <v>2</v>
      </c>
      <c r="AB60" s="178"/>
      <c r="AC60" s="178"/>
      <c r="AD60" s="179"/>
      <c r="AE60" s="178"/>
    </row>
    <row r="61" spans="1:31" ht="45" customHeight="1">
      <c r="A61" s="242"/>
      <c r="B61" s="227"/>
      <c r="C61" s="53">
        <v>58</v>
      </c>
      <c r="D61" s="35" t="s">
        <v>82</v>
      </c>
      <c r="E61" s="35" t="s">
        <v>177</v>
      </c>
      <c r="F61" s="47" t="s">
        <v>238</v>
      </c>
      <c r="G61" s="74">
        <v>51.07</v>
      </c>
      <c r="H61" s="18"/>
      <c r="I61" s="40">
        <f t="shared" si="0"/>
        <v>0</v>
      </c>
      <c r="J61" s="25" t="str">
        <f t="shared" si="1"/>
        <v>OK</v>
      </c>
      <c r="K61" s="98"/>
      <c r="L61" s="98"/>
      <c r="M61" s="98"/>
      <c r="N61" s="98"/>
      <c r="O61" s="98"/>
      <c r="P61" s="98"/>
      <c r="Q61" s="98"/>
      <c r="R61" s="98"/>
      <c r="S61" s="98"/>
      <c r="T61" s="98"/>
      <c r="U61" s="98"/>
      <c r="V61" s="98"/>
      <c r="W61" s="98"/>
      <c r="X61" s="98"/>
      <c r="Y61" s="178"/>
      <c r="Z61" s="178"/>
      <c r="AA61" s="178"/>
      <c r="AB61" s="178"/>
      <c r="AC61" s="178"/>
      <c r="AD61" s="179"/>
      <c r="AE61" s="178"/>
    </row>
    <row r="62" spans="1:31" ht="45" customHeight="1">
      <c r="A62" s="238">
        <v>17</v>
      </c>
      <c r="B62" s="229" t="s">
        <v>27</v>
      </c>
      <c r="C62" s="51">
        <v>59</v>
      </c>
      <c r="D62" s="62" t="s">
        <v>83</v>
      </c>
      <c r="E62" s="18" t="s">
        <v>182</v>
      </c>
      <c r="F62" s="18" t="s">
        <v>237</v>
      </c>
      <c r="G62" s="73"/>
      <c r="H62" s="18">
        <v>2</v>
      </c>
      <c r="I62" s="40">
        <f t="shared" si="0"/>
        <v>2</v>
      </c>
      <c r="J62" s="25" t="str">
        <f t="shared" si="1"/>
        <v>OK</v>
      </c>
      <c r="K62" s="98"/>
      <c r="L62" s="98"/>
      <c r="M62" s="98"/>
      <c r="N62" s="98"/>
      <c r="O62" s="98"/>
      <c r="P62" s="98"/>
      <c r="Q62" s="98"/>
      <c r="R62" s="98"/>
      <c r="S62" s="98"/>
      <c r="T62" s="98"/>
      <c r="U62" s="98"/>
      <c r="V62" s="98"/>
      <c r="W62" s="98"/>
      <c r="X62" s="98"/>
      <c r="Y62" s="178"/>
      <c r="Z62" s="178"/>
      <c r="AA62" s="178"/>
      <c r="AB62" s="178"/>
      <c r="AC62" s="178"/>
      <c r="AD62" s="179"/>
      <c r="AE62" s="178"/>
    </row>
    <row r="63" spans="1:31" ht="45" customHeight="1">
      <c r="A63" s="238"/>
      <c r="B63" s="236"/>
      <c r="C63" s="51">
        <v>60</v>
      </c>
      <c r="D63" s="62" t="s">
        <v>83</v>
      </c>
      <c r="E63" s="18" t="s">
        <v>183</v>
      </c>
      <c r="F63" s="18" t="s">
        <v>237</v>
      </c>
      <c r="G63" s="73"/>
      <c r="H63" s="18"/>
      <c r="I63" s="40">
        <f t="shared" si="0"/>
        <v>0</v>
      </c>
      <c r="J63" s="25" t="str">
        <f t="shared" si="1"/>
        <v>OK</v>
      </c>
      <c r="K63" s="98"/>
      <c r="L63" s="98"/>
      <c r="M63" s="98"/>
      <c r="N63" s="98"/>
      <c r="O63" s="98"/>
      <c r="P63" s="98"/>
      <c r="Q63" s="98"/>
      <c r="R63" s="98"/>
      <c r="S63" s="98"/>
      <c r="T63" s="98"/>
      <c r="U63" s="98"/>
      <c r="V63" s="98"/>
      <c r="W63" s="98"/>
      <c r="X63" s="98"/>
      <c r="Y63" s="178"/>
      <c r="Z63" s="178"/>
      <c r="AA63" s="178"/>
      <c r="AB63" s="178"/>
      <c r="AC63" s="178"/>
      <c r="AD63" s="179"/>
      <c r="AE63" s="178"/>
    </row>
    <row r="64" spans="1:31" ht="45" customHeight="1">
      <c r="A64" s="238"/>
      <c r="B64" s="230"/>
      <c r="C64" s="51">
        <v>61</v>
      </c>
      <c r="D64" s="62" t="s">
        <v>83</v>
      </c>
      <c r="E64" s="18" t="s">
        <v>184</v>
      </c>
      <c r="F64" s="18" t="s">
        <v>237</v>
      </c>
      <c r="G64" s="73"/>
      <c r="H64" s="18"/>
      <c r="I64" s="40">
        <f t="shared" si="0"/>
        <v>0</v>
      </c>
      <c r="J64" s="25" t="str">
        <f t="shared" si="1"/>
        <v>OK</v>
      </c>
      <c r="K64" s="98"/>
      <c r="L64" s="98"/>
      <c r="M64" s="98"/>
      <c r="N64" s="98"/>
      <c r="O64" s="98"/>
      <c r="P64" s="98"/>
      <c r="Q64" s="98"/>
      <c r="R64" s="98"/>
      <c r="S64" s="98"/>
      <c r="T64" s="98"/>
      <c r="U64" s="98"/>
      <c r="V64" s="98"/>
      <c r="W64" s="98"/>
      <c r="X64" s="98"/>
      <c r="Y64" s="178"/>
      <c r="Z64" s="178"/>
      <c r="AA64" s="178"/>
      <c r="AB64" s="178"/>
      <c r="AC64" s="178"/>
      <c r="AD64" s="179"/>
      <c r="AE64" s="178"/>
    </row>
    <row r="65" spans="1:31" ht="45" customHeight="1">
      <c r="A65" s="50">
        <v>18</v>
      </c>
      <c r="B65" s="59" t="s">
        <v>26</v>
      </c>
      <c r="C65" s="53">
        <v>62</v>
      </c>
      <c r="D65" s="35" t="s">
        <v>84</v>
      </c>
      <c r="E65" s="47" t="s">
        <v>185</v>
      </c>
      <c r="F65" s="47" t="s">
        <v>239</v>
      </c>
      <c r="G65" s="74">
        <v>35.130000000000003</v>
      </c>
      <c r="H65" s="18"/>
      <c r="I65" s="40">
        <f t="shared" si="0"/>
        <v>0</v>
      </c>
      <c r="J65" s="25" t="str">
        <f t="shared" si="1"/>
        <v>OK</v>
      </c>
      <c r="K65" s="98"/>
      <c r="L65" s="98"/>
      <c r="M65" s="98"/>
      <c r="N65" s="98"/>
      <c r="O65" s="98"/>
      <c r="P65" s="98"/>
      <c r="Q65" s="98"/>
      <c r="R65" s="98"/>
      <c r="S65" s="98"/>
      <c r="T65" s="98"/>
      <c r="U65" s="98"/>
      <c r="V65" s="98"/>
      <c r="W65" s="98"/>
      <c r="X65" s="98"/>
      <c r="Y65" s="178"/>
      <c r="Z65" s="178"/>
      <c r="AA65" s="178"/>
      <c r="AB65" s="178"/>
      <c r="AC65" s="178"/>
      <c r="AD65" s="179"/>
      <c r="AE65" s="178"/>
    </row>
    <row r="66" spans="1:31" ht="45" customHeight="1">
      <c r="A66" s="237">
        <v>19</v>
      </c>
      <c r="B66" s="223" t="s">
        <v>32</v>
      </c>
      <c r="C66" s="54">
        <v>63</v>
      </c>
      <c r="D66" s="61" t="s">
        <v>85</v>
      </c>
      <c r="E66" s="46" t="s">
        <v>186</v>
      </c>
      <c r="F66" s="46" t="s">
        <v>5</v>
      </c>
      <c r="G66" s="72">
        <v>11.28</v>
      </c>
      <c r="H66" s="18">
        <v>10</v>
      </c>
      <c r="I66" s="40">
        <f t="shared" si="0"/>
        <v>8</v>
      </c>
      <c r="J66" s="25" t="str">
        <f t="shared" si="1"/>
        <v>OK</v>
      </c>
      <c r="K66" s="98"/>
      <c r="L66" s="98"/>
      <c r="M66" s="98"/>
      <c r="N66" s="98"/>
      <c r="O66" s="98"/>
      <c r="P66" s="98">
        <v>2</v>
      </c>
      <c r="Q66" s="98"/>
      <c r="R66" s="98"/>
      <c r="S66" s="98"/>
      <c r="T66" s="98"/>
      <c r="U66" s="98"/>
      <c r="V66" s="98"/>
      <c r="W66" s="98"/>
      <c r="X66" s="98"/>
      <c r="Y66" s="178"/>
      <c r="Z66" s="178"/>
      <c r="AA66" s="178"/>
      <c r="AB66" s="178"/>
      <c r="AC66" s="178"/>
      <c r="AD66" s="179"/>
      <c r="AE66" s="178"/>
    </row>
    <row r="67" spans="1:31" ht="45" customHeight="1">
      <c r="A67" s="237"/>
      <c r="B67" s="228"/>
      <c r="C67" s="54">
        <v>64</v>
      </c>
      <c r="D67" s="61" t="s">
        <v>86</v>
      </c>
      <c r="E67" s="46" t="s">
        <v>186</v>
      </c>
      <c r="F67" s="46" t="s">
        <v>5</v>
      </c>
      <c r="G67" s="72">
        <v>11.28</v>
      </c>
      <c r="H67" s="18">
        <v>10</v>
      </c>
      <c r="I67" s="40">
        <f t="shared" si="0"/>
        <v>8</v>
      </c>
      <c r="J67" s="25" t="str">
        <f t="shared" si="1"/>
        <v>OK</v>
      </c>
      <c r="K67" s="98"/>
      <c r="L67" s="98"/>
      <c r="M67" s="98"/>
      <c r="N67" s="98"/>
      <c r="O67" s="98"/>
      <c r="P67" s="98">
        <v>2</v>
      </c>
      <c r="Q67" s="98"/>
      <c r="R67" s="98"/>
      <c r="S67" s="98"/>
      <c r="T67" s="98"/>
      <c r="U67" s="98"/>
      <c r="V67" s="98"/>
      <c r="W67" s="98"/>
      <c r="X67" s="98"/>
      <c r="Y67" s="178"/>
      <c r="Z67" s="178"/>
      <c r="AA67" s="178"/>
      <c r="AB67" s="178"/>
      <c r="AC67" s="178"/>
      <c r="AD67" s="179"/>
      <c r="AE67" s="178"/>
    </row>
    <row r="68" spans="1:31" ht="45" customHeight="1">
      <c r="A68" s="237"/>
      <c r="B68" s="228"/>
      <c r="C68" s="54">
        <v>65</v>
      </c>
      <c r="D68" s="61" t="s">
        <v>87</v>
      </c>
      <c r="E68" s="46" t="s">
        <v>186</v>
      </c>
      <c r="F68" s="46" t="s">
        <v>5</v>
      </c>
      <c r="G68" s="72">
        <v>28.22</v>
      </c>
      <c r="H68" s="18">
        <f>72-10</f>
        <v>62</v>
      </c>
      <c r="I68" s="40">
        <f t="shared" si="0"/>
        <v>57</v>
      </c>
      <c r="J68" s="25" t="str">
        <f t="shared" si="1"/>
        <v>OK</v>
      </c>
      <c r="K68" s="98"/>
      <c r="L68" s="98"/>
      <c r="M68" s="98"/>
      <c r="N68" s="98"/>
      <c r="O68" s="98"/>
      <c r="P68" s="98">
        <v>5</v>
      </c>
      <c r="Q68" s="98"/>
      <c r="R68" s="98"/>
      <c r="S68" s="98"/>
      <c r="T68" s="98"/>
      <c r="U68" s="98"/>
      <c r="V68" s="98"/>
      <c r="W68" s="98"/>
      <c r="X68" s="98"/>
      <c r="Y68" s="178"/>
      <c r="Z68" s="178"/>
      <c r="AA68" s="178"/>
      <c r="AB68" s="178"/>
      <c r="AC68" s="178"/>
      <c r="AD68" s="179"/>
      <c r="AE68" s="178"/>
    </row>
    <row r="69" spans="1:31" ht="45" customHeight="1">
      <c r="A69" s="237"/>
      <c r="B69" s="228"/>
      <c r="C69" s="54">
        <v>66</v>
      </c>
      <c r="D69" s="61" t="s">
        <v>87</v>
      </c>
      <c r="E69" s="46" t="s">
        <v>186</v>
      </c>
      <c r="F69" s="46" t="s">
        <v>5</v>
      </c>
      <c r="G69" s="72">
        <v>28.22</v>
      </c>
      <c r="H69" s="18">
        <f>60-5</f>
        <v>55</v>
      </c>
      <c r="I69" s="40">
        <f t="shared" ref="I69:I132" si="2">H69-(SUM(K69:AE69))</f>
        <v>45</v>
      </c>
      <c r="J69" s="25" t="str">
        <f t="shared" ref="J69:J132" si="3">IF(I69&lt;0,"ATENÇÃO","OK")</f>
        <v>OK</v>
      </c>
      <c r="K69" s="98"/>
      <c r="L69" s="98"/>
      <c r="M69" s="98"/>
      <c r="N69" s="98"/>
      <c r="O69" s="98"/>
      <c r="P69" s="98">
        <v>10</v>
      </c>
      <c r="Q69" s="98"/>
      <c r="R69" s="98"/>
      <c r="S69" s="98"/>
      <c r="T69" s="98"/>
      <c r="U69" s="98"/>
      <c r="V69" s="98"/>
      <c r="W69" s="98"/>
      <c r="X69" s="98"/>
      <c r="Y69" s="178"/>
      <c r="Z69" s="178"/>
      <c r="AA69" s="178"/>
      <c r="AB69" s="178"/>
      <c r="AC69" s="178"/>
      <c r="AD69" s="179"/>
      <c r="AE69" s="178"/>
    </row>
    <row r="70" spans="1:31" ht="45" customHeight="1">
      <c r="A70" s="237"/>
      <c r="B70" s="224"/>
      <c r="C70" s="54">
        <v>67</v>
      </c>
      <c r="D70" s="61" t="s">
        <v>88</v>
      </c>
      <c r="E70" s="46" t="s">
        <v>186</v>
      </c>
      <c r="F70" s="46" t="s">
        <v>5</v>
      </c>
      <c r="G70" s="72">
        <v>14.11</v>
      </c>
      <c r="H70" s="18">
        <f>83-10-30</f>
        <v>43</v>
      </c>
      <c r="I70" s="40">
        <f t="shared" si="2"/>
        <v>23</v>
      </c>
      <c r="J70" s="25" t="str">
        <f t="shared" si="3"/>
        <v>OK</v>
      </c>
      <c r="K70" s="98"/>
      <c r="L70" s="98"/>
      <c r="M70" s="98"/>
      <c r="N70" s="98"/>
      <c r="O70" s="98"/>
      <c r="P70" s="98">
        <v>15</v>
      </c>
      <c r="Q70" s="98"/>
      <c r="R70" s="98"/>
      <c r="S70" s="98"/>
      <c r="T70" s="98"/>
      <c r="U70" s="98"/>
      <c r="V70" s="98"/>
      <c r="W70" s="98"/>
      <c r="X70" s="98"/>
      <c r="Y70" s="178"/>
      <c r="Z70" s="178"/>
      <c r="AA70" s="180">
        <v>5</v>
      </c>
      <c r="AB70" s="178"/>
      <c r="AC70" s="178"/>
      <c r="AD70" s="179"/>
      <c r="AE70" s="178"/>
    </row>
    <row r="71" spans="1:31" ht="45" customHeight="1">
      <c r="A71" s="239">
        <v>20</v>
      </c>
      <c r="B71" s="225" t="s">
        <v>33</v>
      </c>
      <c r="C71" s="53">
        <v>68</v>
      </c>
      <c r="D71" s="35" t="s">
        <v>89</v>
      </c>
      <c r="E71" s="47" t="s">
        <v>187</v>
      </c>
      <c r="F71" s="47" t="s">
        <v>237</v>
      </c>
      <c r="G71" s="74">
        <v>61.77</v>
      </c>
      <c r="H71" s="18">
        <f>12-4</f>
        <v>8</v>
      </c>
      <c r="I71" s="40">
        <f t="shared" si="2"/>
        <v>8</v>
      </c>
      <c r="J71" s="25" t="str">
        <f t="shared" si="3"/>
        <v>OK</v>
      </c>
      <c r="K71" s="98"/>
      <c r="L71" s="98"/>
      <c r="M71" s="98"/>
      <c r="N71" s="98"/>
      <c r="O71" s="98"/>
      <c r="P71" s="98"/>
      <c r="Q71" s="98"/>
      <c r="R71" s="98"/>
      <c r="S71" s="98"/>
      <c r="T71" s="98"/>
      <c r="U71" s="98"/>
      <c r="V71" s="98"/>
      <c r="W71" s="98"/>
      <c r="X71" s="98"/>
      <c r="Y71" s="178"/>
      <c r="Z71" s="178"/>
      <c r="AA71" s="178"/>
      <c r="AB71" s="178"/>
      <c r="AC71" s="178"/>
      <c r="AD71" s="179"/>
      <c r="AE71" s="178"/>
    </row>
    <row r="72" spans="1:31" ht="45" customHeight="1">
      <c r="A72" s="239"/>
      <c r="B72" s="226"/>
      <c r="C72" s="53">
        <v>69</v>
      </c>
      <c r="D72" s="35" t="s">
        <v>90</v>
      </c>
      <c r="E72" s="47" t="s">
        <v>188</v>
      </c>
      <c r="F72" s="47" t="s">
        <v>237</v>
      </c>
      <c r="G72" s="74">
        <v>42.55</v>
      </c>
      <c r="H72" s="18">
        <v>20</v>
      </c>
      <c r="I72" s="40">
        <f t="shared" si="2"/>
        <v>19</v>
      </c>
      <c r="J72" s="25" t="str">
        <f t="shared" si="3"/>
        <v>OK</v>
      </c>
      <c r="K72" s="98"/>
      <c r="L72" s="98"/>
      <c r="M72" s="98"/>
      <c r="N72" s="98"/>
      <c r="O72" s="98"/>
      <c r="P72" s="98"/>
      <c r="Q72" s="98">
        <v>1</v>
      </c>
      <c r="R72" s="98"/>
      <c r="S72" s="98"/>
      <c r="T72" s="98"/>
      <c r="U72" s="98"/>
      <c r="V72" s="98"/>
      <c r="W72" s="98"/>
      <c r="X72" s="98"/>
      <c r="Y72" s="178"/>
      <c r="Z72" s="178"/>
      <c r="AA72" s="178"/>
      <c r="AB72" s="178"/>
      <c r="AC72" s="178"/>
      <c r="AD72" s="179"/>
      <c r="AE72" s="178"/>
    </row>
    <row r="73" spans="1:31" ht="45" customHeight="1">
      <c r="A73" s="239"/>
      <c r="B73" s="226"/>
      <c r="C73" s="53">
        <v>70</v>
      </c>
      <c r="D73" s="35" t="s">
        <v>91</v>
      </c>
      <c r="E73" s="47" t="s">
        <v>189</v>
      </c>
      <c r="F73" s="47" t="s">
        <v>237</v>
      </c>
      <c r="G73" s="74">
        <v>69.38</v>
      </c>
      <c r="H73" s="18">
        <f>15-2</f>
        <v>13</v>
      </c>
      <c r="I73" s="40">
        <f t="shared" si="2"/>
        <v>0</v>
      </c>
      <c r="J73" s="25" t="str">
        <f t="shared" si="3"/>
        <v>OK</v>
      </c>
      <c r="K73" s="98"/>
      <c r="L73" s="98"/>
      <c r="M73" s="98"/>
      <c r="N73" s="98"/>
      <c r="O73" s="98"/>
      <c r="P73" s="98"/>
      <c r="Q73" s="98">
        <v>7</v>
      </c>
      <c r="R73" s="98"/>
      <c r="S73" s="98"/>
      <c r="T73" s="98"/>
      <c r="U73" s="98"/>
      <c r="V73" s="98"/>
      <c r="W73" s="98"/>
      <c r="X73" s="98"/>
      <c r="Y73" s="178"/>
      <c r="Z73" s="178"/>
      <c r="AA73" s="178"/>
      <c r="AB73" s="180">
        <v>6</v>
      </c>
      <c r="AC73" s="178"/>
      <c r="AD73" s="179"/>
      <c r="AE73" s="178"/>
    </row>
    <row r="74" spans="1:31" ht="45" customHeight="1">
      <c r="A74" s="239"/>
      <c r="B74" s="227"/>
      <c r="C74" s="53">
        <v>71</v>
      </c>
      <c r="D74" s="35" t="s">
        <v>92</v>
      </c>
      <c r="E74" s="47" t="s">
        <v>190</v>
      </c>
      <c r="F74" s="47" t="s">
        <v>237</v>
      </c>
      <c r="G74" s="74">
        <v>61.85</v>
      </c>
      <c r="H74" s="18"/>
      <c r="I74" s="40">
        <f t="shared" si="2"/>
        <v>0</v>
      </c>
      <c r="J74" s="25" t="str">
        <f t="shared" si="3"/>
        <v>OK</v>
      </c>
      <c r="K74" s="98"/>
      <c r="L74" s="98"/>
      <c r="M74" s="98"/>
      <c r="N74" s="98"/>
      <c r="O74" s="98"/>
      <c r="P74" s="98"/>
      <c r="Q74" s="98"/>
      <c r="R74" s="98"/>
      <c r="S74" s="98"/>
      <c r="T74" s="98"/>
      <c r="U74" s="98"/>
      <c r="V74" s="98"/>
      <c r="W74" s="98"/>
      <c r="X74" s="98"/>
      <c r="Y74" s="178"/>
      <c r="Z74" s="178"/>
      <c r="AA74" s="178"/>
      <c r="AB74" s="178"/>
      <c r="AC74" s="178"/>
      <c r="AD74" s="179"/>
      <c r="AE74" s="178"/>
    </row>
    <row r="75" spans="1:31" ht="45" customHeight="1">
      <c r="A75" s="51">
        <v>21</v>
      </c>
      <c r="B75" s="55" t="s">
        <v>27</v>
      </c>
      <c r="C75" s="51">
        <v>72</v>
      </c>
      <c r="D75" s="64" t="s">
        <v>93</v>
      </c>
      <c r="E75" s="18" t="s">
        <v>191</v>
      </c>
      <c r="F75" s="18" t="s">
        <v>240</v>
      </c>
      <c r="G75" s="73">
        <v>34</v>
      </c>
      <c r="H75" s="18"/>
      <c r="I75" s="40">
        <f t="shared" si="2"/>
        <v>0</v>
      </c>
      <c r="J75" s="25" t="str">
        <f t="shared" si="3"/>
        <v>OK</v>
      </c>
      <c r="K75" s="98"/>
      <c r="L75" s="98"/>
      <c r="M75" s="98"/>
      <c r="N75" s="98"/>
      <c r="O75" s="98"/>
      <c r="P75" s="98"/>
      <c r="Q75" s="98"/>
      <c r="R75" s="98"/>
      <c r="S75" s="98"/>
      <c r="T75" s="98"/>
      <c r="U75" s="98"/>
      <c r="V75" s="98"/>
      <c r="W75" s="98"/>
      <c r="X75" s="98"/>
      <c r="Y75" s="178"/>
      <c r="Z75" s="178"/>
      <c r="AA75" s="178"/>
      <c r="AB75" s="178"/>
      <c r="AC75" s="178"/>
      <c r="AD75" s="179"/>
      <c r="AE75" s="178"/>
    </row>
    <row r="76" spans="1:31" ht="45" customHeight="1">
      <c r="A76" s="239">
        <v>22</v>
      </c>
      <c r="B76" s="225" t="s">
        <v>33</v>
      </c>
      <c r="C76" s="53">
        <v>73</v>
      </c>
      <c r="D76" s="35" t="s">
        <v>94</v>
      </c>
      <c r="E76" s="47" t="s">
        <v>192</v>
      </c>
      <c r="F76" s="47" t="s">
        <v>237</v>
      </c>
      <c r="G76" s="74">
        <v>29.45</v>
      </c>
      <c r="H76" s="18"/>
      <c r="I76" s="40">
        <f t="shared" si="2"/>
        <v>0</v>
      </c>
      <c r="J76" s="25" t="str">
        <f t="shared" si="3"/>
        <v>OK</v>
      </c>
      <c r="K76" s="98"/>
      <c r="L76" s="98"/>
      <c r="M76" s="98"/>
      <c r="N76" s="98"/>
      <c r="O76" s="98"/>
      <c r="P76" s="98"/>
      <c r="Q76" s="98"/>
      <c r="R76" s="98"/>
      <c r="S76" s="98"/>
      <c r="T76" s="98"/>
      <c r="U76" s="98"/>
      <c r="V76" s="98"/>
      <c r="W76" s="98"/>
      <c r="X76" s="98"/>
      <c r="Y76" s="178"/>
      <c r="Z76" s="178"/>
      <c r="AA76" s="178"/>
      <c r="AB76" s="178"/>
      <c r="AC76" s="178"/>
      <c r="AD76" s="179"/>
      <c r="AE76" s="178"/>
    </row>
    <row r="77" spans="1:31" ht="45" customHeight="1">
      <c r="A77" s="239"/>
      <c r="B77" s="226"/>
      <c r="C77" s="53">
        <v>74</v>
      </c>
      <c r="D77" s="35" t="s">
        <v>95</v>
      </c>
      <c r="E77" s="47" t="s">
        <v>193</v>
      </c>
      <c r="F77" s="47" t="s">
        <v>237</v>
      </c>
      <c r="G77" s="74">
        <v>27.95</v>
      </c>
      <c r="H77" s="18"/>
      <c r="I77" s="40">
        <f t="shared" si="2"/>
        <v>0</v>
      </c>
      <c r="J77" s="25" t="str">
        <f t="shared" si="3"/>
        <v>OK</v>
      </c>
      <c r="K77" s="98"/>
      <c r="L77" s="98"/>
      <c r="M77" s="98"/>
      <c r="N77" s="98"/>
      <c r="O77" s="98"/>
      <c r="P77" s="98"/>
      <c r="Q77" s="98"/>
      <c r="R77" s="98"/>
      <c r="S77" s="98"/>
      <c r="T77" s="98"/>
      <c r="U77" s="98"/>
      <c r="V77" s="98"/>
      <c r="W77" s="98"/>
      <c r="X77" s="98"/>
      <c r="Y77" s="178"/>
      <c r="Z77" s="178"/>
      <c r="AA77" s="178"/>
      <c r="AB77" s="178"/>
      <c r="AC77" s="178"/>
      <c r="AD77" s="179"/>
      <c r="AE77" s="178"/>
    </row>
    <row r="78" spans="1:31" ht="45" customHeight="1">
      <c r="A78" s="239"/>
      <c r="B78" s="226"/>
      <c r="C78" s="53">
        <v>75</v>
      </c>
      <c r="D78" s="35" t="s">
        <v>96</v>
      </c>
      <c r="E78" s="47" t="s">
        <v>194</v>
      </c>
      <c r="F78" s="47" t="s">
        <v>17</v>
      </c>
      <c r="G78" s="74">
        <v>41.45</v>
      </c>
      <c r="H78" s="18">
        <v>7</v>
      </c>
      <c r="I78" s="40">
        <f t="shared" si="2"/>
        <v>0</v>
      </c>
      <c r="J78" s="25" t="str">
        <f t="shared" si="3"/>
        <v>OK</v>
      </c>
      <c r="K78" s="98"/>
      <c r="L78" s="98"/>
      <c r="M78" s="98"/>
      <c r="N78" s="98"/>
      <c r="O78" s="98"/>
      <c r="P78" s="98"/>
      <c r="Q78" s="98">
        <v>7</v>
      </c>
      <c r="R78" s="98"/>
      <c r="S78" s="98"/>
      <c r="T78" s="98"/>
      <c r="U78" s="98"/>
      <c r="V78" s="98"/>
      <c r="W78" s="98"/>
      <c r="X78" s="98"/>
      <c r="Y78" s="178"/>
      <c r="Z78" s="178"/>
      <c r="AA78" s="178"/>
      <c r="AB78" s="178"/>
      <c r="AC78" s="178"/>
      <c r="AD78" s="179"/>
      <c r="AE78" s="178"/>
    </row>
    <row r="79" spans="1:31" ht="45" customHeight="1">
      <c r="A79" s="239"/>
      <c r="B79" s="227"/>
      <c r="C79" s="53">
        <v>76</v>
      </c>
      <c r="D79" s="35" t="s">
        <v>97</v>
      </c>
      <c r="E79" s="47" t="s">
        <v>195</v>
      </c>
      <c r="F79" s="47" t="s">
        <v>17</v>
      </c>
      <c r="G79" s="74">
        <v>93.95</v>
      </c>
      <c r="H79" s="18">
        <v>1</v>
      </c>
      <c r="I79" s="40">
        <f t="shared" si="2"/>
        <v>0</v>
      </c>
      <c r="J79" s="25" t="str">
        <f t="shared" si="3"/>
        <v>OK</v>
      </c>
      <c r="K79" s="98"/>
      <c r="L79" s="98"/>
      <c r="M79" s="98"/>
      <c r="N79" s="98"/>
      <c r="O79" s="98"/>
      <c r="P79" s="98"/>
      <c r="Q79" s="98">
        <v>1</v>
      </c>
      <c r="R79" s="98"/>
      <c r="S79" s="98"/>
      <c r="T79" s="98"/>
      <c r="U79" s="98"/>
      <c r="V79" s="98"/>
      <c r="W79" s="98"/>
      <c r="X79" s="98"/>
      <c r="Y79" s="178"/>
      <c r="Z79" s="178"/>
      <c r="AA79" s="178"/>
      <c r="AB79" s="178"/>
      <c r="AC79" s="178"/>
      <c r="AD79" s="179"/>
      <c r="AE79" s="178"/>
    </row>
    <row r="80" spans="1:31" ht="45" customHeight="1">
      <c r="A80" s="49">
        <v>23</v>
      </c>
      <c r="B80" s="56" t="s">
        <v>30</v>
      </c>
      <c r="C80" s="54">
        <v>77</v>
      </c>
      <c r="D80" s="61" t="s">
        <v>98</v>
      </c>
      <c r="E80" s="46" t="s">
        <v>196</v>
      </c>
      <c r="F80" s="46" t="s">
        <v>17</v>
      </c>
      <c r="G80" s="72">
        <v>13.27</v>
      </c>
      <c r="H80" s="18">
        <v>5</v>
      </c>
      <c r="I80" s="40">
        <f t="shared" si="2"/>
        <v>0</v>
      </c>
      <c r="J80" s="25" t="str">
        <f t="shared" si="3"/>
        <v>OK</v>
      </c>
      <c r="K80" s="98"/>
      <c r="L80" s="98"/>
      <c r="M80" s="98">
        <v>5</v>
      </c>
      <c r="N80" s="98"/>
      <c r="O80" s="98"/>
      <c r="P80" s="98"/>
      <c r="Q80" s="98"/>
      <c r="R80" s="98"/>
      <c r="S80" s="98"/>
      <c r="T80" s="98"/>
      <c r="U80" s="98"/>
      <c r="V80" s="98"/>
      <c r="W80" s="98"/>
      <c r="X80" s="98"/>
      <c r="Y80" s="178"/>
      <c r="Z80" s="178"/>
      <c r="AA80" s="178"/>
      <c r="AB80" s="178"/>
      <c r="AC80" s="178"/>
      <c r="AD80" s="179"/>
      <c r="AE80" s="178"/>
    </row>
    <row r="81" spans="1:31" ht="45" customHeight="1">
      <c r="A81" s="50">
        <v>24</v>
      </c>
      <c r="B81" s="59" t="s">
        <v>34</v>
      </c>
      <c r="C81" s="53">
        <v>78</v>
      </c>
      <c r="D81" s="35" t="s">
        <v>99</v>
      </c>
      <c r="E81" s="47" t="s">
        <v>197</v>
      </c>
      <c r="F81" s="47" t="s">
        <v>17</v>
      </c>
      <c r="G81" s="74">
        <v>127.8</v>
      </c>
      <c r="H81" s="18">
        <v>10</v>
      </c>
      <c r="I81" s="40">
        <f t="shared" si="2"/>
        <v>9</v>
      </c>
      <c r="J81" s="25" t="str">
        <f t="shared" si="3"/>
        <v>OK</v>
      </c>
      <c r="K81" s="98"/>
      <c r="L81" s="98"/>
      <c r="M81" s="98"/>
      <c r="N81" s="98"/>
      <c r="O81" s="98"/>
      <c r="P81" s="98"/>
      <c r="Q81" s="98"/>
      <c r="R81" s="98">
        <v>1</v>
      </c>
      <c r="S81" s="98"/>
      <c r="T81" s="98"/>
      <c r="U81" s="98"/>
      <c r="V81" s="98"/>
      <c r="W81" s="98"/>
      <c r="X81" s="98"/>
      <c r="Y81" s="178"/>
      <c r="Z81" s="178"/>
      <c r="AA81" s="178"/>
      <c r="AB81" s="178"/>
      <c r="AC81" s="178"/>
      <c r="AD81" s="179"/>
      <c r="AE81" s="178"/>
    </row>
    <row r="82" spans="1:31" ht="45" customHeight="1">
      <c r="A82" s="49">
        <v>25</v>
      </c>
      <c r="B82" s="56" t="s">
        <v>35</v>
      </c>
      <c r="C82" s="54">
        <v>79</v>
      </c>
      <c r="D82" s="61" t="s">
        <v>100</v>
      </c>
      <c r="E82" s="46" t="s">
        <v>198</v>
      </c>
      <c r="F82" s="46" t="s">
        <v>17</v>
      </c>
      <c r="G82" s="72">
        <v>117.73</v>
      </c>
      <c r="H82" s="18">
        <v>21</v>
      </c>
      <c r="I82" s="40">
        <f t="shared" si="2"/>
        <v>15</v>
      </c>
      <c r="J82" s="25" t="str">
        <f t="shared" si="3"/>
        <v>OK</v>
      </c>
      <c r="K82" s="98"/>
      <c r="L82" s="98"/>
      <c r="M82" s="98"/>
      <c r="N82" s="98"/>
      <c r="O82" s="98"/>
      <c r="P82" s="98"/>
      <c r="Q82" s="98"/>
      <c r="R82" s="98"/>
      <c r="S82" s="98">
        <v>6</v>
      </c>
      <c r="T82" s="98"/>
      <c r="U82" s="98"/>
      <c r="V82" s="98"/>
      <c r="W82" s="98"/>
      <c r="X82" s="98"/>
      <c r="Y82" s="178"/>
      <c r="Z82" s="178"/>
      <c r="AA82" s="178"/>
      <c r="AB82" s="178"/>
      <c r="AC82" s="178"/>
      <c r="AD82" s="179"/>
      <c r="AE82" s="178"/>
    </row>
    <row r="83" spans="1:31" ht="45" customHeight="1">
      <c r="A83" s="244">
        <v>26</v>
      </c>
      <c r="B83" s="229" t="s">
        <v>27</v>
      </c>
      <c r="C83" s="51">
        <v>80</v>
      </c>
      <c r="D83" s="62" t="s">
        <v>101</v>
      </c>
      <c r="E83" s="18"/>
      <c r="F83" s="18" t="s">
        <v>17</v>
      </c>
      <c r="G83" s="73"/>
      <c r="H83" s="18"/>
      <c r="I83" s="40">
        <f t="shared" si="2"/>
        <v>0</v>
      </c>
      <c r="J83" s="25" t="str">
        <f t="shared" si="3"/>
        <v>OK</v>
      </c>
      <c r="K83" s="98"/>
      <c r="L83" s="98"/>
      <c r="M83" s="98"/>
      <c r="N83" s="98"/>
      <c r="O83" s="98"/>
      <c r="P83" s="98"/>
      <c r="Q83" s="98"/>
      <c r="R83" s="98"/>
      <c r="S83" s="98"/>
      <c r="T83" s="98"/>
      <c r="U83" s="98"/>
      <c r="V83" s="98"/>
      <c r="W83" s="98"/>
      <c r="X83" s="98"/>
      <c r="Y83" s="178"/>
      <c r="Z83" s="178"/>
      <c r="AA83" s="178"/>
      <c r="AB83" s="178"/>
      <c r="AC83" s="178"/>
      <c r="AD83" s="179"/>
      <c r="AE83" s="178"/>
    </row>
    <row r="84" spans="1:31" ht="45" customHeight="1">
      <c r="A84" s="245"/>
      <c r="B84" s="230"/>
      <c r="C84" s="51">
        <v>81</v>
      </c>
      <c r="D84" s="62" t="s">
        <v>102</v>
      </c>
      <c r="E84" s="18"/>
      <c r="F84" s="18" t="s">
        <v>17</v>
      </c>
      <c r="G84" s="73"/>
      <c r="H84" s="18"/>
      <c r="I84" s="40">
        <f t="shared" si="2"/>
        <v>0</v>
      </c>
      <c r="J84" s="25" t="str">
        <f t="shared" si="3"/>
        <v>OK</v>
      </c>
      <c r="K84" s="98"/>
      <c r="L84" s="98"/>
      <c r="M84" s="98"/>
      <c r="N84" s="98"/>
      <c r="O84" s="98"/>
      <c r="P84" s="98"/>
      <c r="Q84" s="98"/>
      <c r="R84" s="98"/>
      <c r="S84" s="98"/>
      <c r="T84" s="98"/>
      <c r="U84" s="98"/>
      <c r="V84" s="98"/>
      <c r="W84" s="98"/>
      <c r="X84" s="98"/>
      <c r="Y84" s="178"/>
      <c r="Z84" s="178"/>
      <c r="AA84" s="178"/>
      <c r="AB84" s="178"/>
      <c r="AC84" s="178"/>
      <c r="AD84" s="179"/>
      <c r="AE84" s="178"/>
    </row>
    <row r="85" spans="1:31" ht="45" customHeight="1">
      <c r="A85" s="246">
        <v>27</v>
      </c>
      <c r="B85" s="229" t="s">
        <v>27</v>
      </c>
      <c r="C85" s="51">
        <v>82</v>
      </c>
      <c r="D85" s="62" t="s">
        <v>103</v>
      </c>
      <c r="E85" s="18"/>
      <c r="F85" s="18" t="s">
        <v>241</v>
      </c>
      <c r="G85" s="73"/>
      <c r="H85" s="18"/>
      <c r="I85" s="40">
        <f t="shared" si="2"/>
        <v>0</v>
      </c>
      <c r="J85" s="25" t="str">
        <f t="shared" si="3"/>
        <v>OK</v>
      </c>
      <c r="K85" s="98"/>
      <c r="L85" s="98"/>
      <c r="M85" s="98"/>
      <c r="N85" s="98"/>
      <c r="O85" s="98"/>
      <c r="P85" s="98"/>
      <c r="Q85" s="98"/>
      <c r="R85" s="98"/>
      <c r="S85" s="98"/>
      <c r="T85" s="98"/>
      <c r="U85" s="98"/>
      <c r="V85" s="98"/>
      <c r="W85" s="98"/>
      <c r="X85" s="98"/>
      <c r="Y85" s="178"/>
      <c r="Z85" s="178"/>
      <c r="AA85" s="178"/>
      <c r="AB85" s="178"/>
      <c r="AC85" s="178"/>
      <c r="AD85" s="179"/>
      <c r="AE85" s="178"/>
    </row>
    <row r="86" spans="1:31" ht="45" customHeight="1">
      <c r="A86" s="246"/>
      <c r="B86" s="230"/>
      <c r="C86" s="51">
        <v>83</v>
      </c>
      <c r="D86" s="62" t="s">
        <v>103</v>
      </c>
      <c r="E86" s="18"/>
      <c r="F86" s="18" t="s">
        <v>241</v>
      </c>
      <c r="G86" s="73"/>
      <c r="H86" s="18"/>
      <c r="I86" s="40">
        <f t="shared" si="2"/>
        <v>0</v>
      </c>
      <c r="J86" s="25" t="str">
        <f t="shared" si="3"/>
        <v>OK</v>
      </c>
      <c r="K86" s="98"/>
      <c r="L86" s="98"/>
      <c r="M86" s="98"/>
      <c r="N86" s="98"/>
      <c r="O86" s="98"/>
      <c r="P86" s="98"/>
      <c r="Q86" s="98"/>
      <c r="R86" s="98"/>
      <c r="S86" s="98"/>
      <c r="T86" s="98"/>
      <c r="U86" s="98"/>
      <c r="V86" s="98"/>
      <c r="W86" s="98"/>
      <c r="X86" s="98"/>
      <c r="Y86" s="178"/>
      <c r="Z86" s="178"/>
      <c r="AA86" s="178"/>
      <c r="AB86" s="178"/>
      <c r="AC86" s="178"/>
      <c r="AD86" s="179"/>
      <c r="AE86" s="178"/>
    </row>
    <row r="87" spans="1:31" ht="45" customHeight="1">
      <c r="A87" s="239">
        <v>28</v>
      </c>
      <c r="B87" s="225" t="s">
        <v>33</v>
      </c>
      <c r="C87" s="53">
        <v>84</v>
      </c>
      <c r="D87" s="35" t="s">
        <v>104</v>
      </c>
      <c r="E87" s="47" t="s">
        <v>199</v>
      </c>
      <c r="F87" s="47" t="s">
        <v>17</v>
      </c>
      <c r="G87" s="74">
        <v>19.21</v>
      </c>
      <c r="H87" s="18">
        <v>10</v>
      </c>
      <c r="I87" s="40">
        <f t="shared" si="2"/>
        <v>5</v>
      </c>
      <c r="J87" s="25" t="str">
        <f t="shared" si="3"/>
        <v>OK</v>
      </c>
      <c r="K87" s="98"/>
      <c r="L87" s="98"/>
      <c r="M87" s="98"/>
      <c r="N87" s="98"/>
      <c r="O87" s="98"/>
      <c r="P87" s="98"/>
      <c r="Q87" s="98">
        <v>5</v>
      </c>
      <c r="R87" s="98"/>
      <c r="S87" s="98"/>
      <c r="T87" s="98"/>
      <c r="U87" s="98"/>
      <c r="V87" s="98"/>
      <c r="W87" s="98"/>
      <c r="X87" s="98"/>
      <c r="Y87" s="178"/>
      <c r="Z87" s="178"/>
      <c r="AA87" s="178"/>
      <c r="AB87" s="178"/>
      <c r="AC87" s="178"/>
      <c r="AD87" s="179"/>
      <c r="AE87" s="178"/>
    </row>
    <row r="88" spans="1:31" ht="45" customHeight="1">
      <c r="A88" s="239"/>
      <c r="B88" s="227"/>
      <c r="C88" s="53">
        <v>85</v>
      </c>
      <c r="D88" s="35" t="s">
        <v>105</v>
      </c>
      <c r="E88" s="47" t="s">
        <v>200</v>
      </c>
      <c r="F88" s="47" t="s">
        <v>17</v>
      </c>
      <c r="G88" s="74">
        <v>19.09</v>
      </c>
      <c r="H88" s="18">
        <f>25-4</f>
        <v>21</v>
      </c>
      <c r="I88" s="40">
        <f t="shared" si="2"/>
        <v>9</v>
      </c>
      <c r="J88" s="25" t="str">
        <f t="shared" si="3"/>
        <v>OK</v>
      </c>
      <c r="K88" s="98"/>
      <c r="L88" s="98"/>
      <c r="M88" s="98"/>
      <c r="N88" s="98"/>
      <c r="O88" s="98"/>
      <c r="P88" s="98"/>
      <c r="Q88" s="98">
        <v>12</v>
      </c>
      <c r="R88" s="98"/>
      <c r="S88" s="98"/>
      <c r="T88" s="98"/>
      <c r="U88" s="98"/>
      <c r="V88" s="98"/>
      <c r="W88" s="98"/>
      <c r="X88" s="98"/>
      <c r="Y88" s="178"/>
      <c r="Z88" s="178"/>
      <c r="AA88" s="178"/>
      <c r="AB88" s="178"/>
      <c r="AC88" s="178"/>
      <c r="AD88" s="179"/>
      <c r="AE88" s="178"/>
    </row>
    <row r="89" spans="1:31" ht="45" customHeight="1">
      <c r="A89" s="237">
        <v>29</v>
      </c>
      <c r="B89" s="223" t="s">
        <v>36</v>
      </c>
      <c r="C89" s="54">
        <v>86</v>
      </c>
      <c r="D89" s="61" t="s">
        <v>106</v>
      </c>
      <c r="E89" s="46" t="s">
        <v>201</v>
      </c>
      <c r="F89" s="46" t="s">
        <v>17</v>
      </c>
      <c r="G89" s="72">
        <v>91.63</v>
      </c>
      <c r="H89" s="18">
        <v>15</v>
      </c>
      <c r="I89" s="40">
        <f t="shared" si="2"/>
        <v>15</v>
      </c>
      <c r="J89" s="25" t="str">
        <f t="shared" si="3"/>
        <v>OK</v>
      </c>
      <c r="K89" s="98"/>
      <c r="L89" s="98"/>
      <c r="M89" s="98"/>
      <c r="N89" s="98"/>
      <c r="O89" s="98"/>
      <c r="P89" s="98"/>
      <c r="Q89" s="98"/>
      <c r="R89" s="98"/>
      <c r="S89" s="98"/>
      <c r="T89" s="98"/>
      <c r="U89" s="98"/>
      <c r="V89" s="98"/>
      <c r="W89" s="98"/>
      <c r="X89" s="98"/>
      <c r="Y89" s="178"/>
      <c r="Z89" s="178"/>
      <c r="AA89" s="178"/>
      <c r="AB89" s="178"/>
      <c r="AC89" s="178"/>
      <c r="AD89" s="179"/>
      <c r="AE89" s="178"/>
    </row>
    <row r="90" spans="1:31" ht="45" customHeight="1">
      <c r="A90" s="237"/>
      <c r="B90" s="224"/>
      <c r="C90" s="54">
        <v>87</v>
      </c>
      <c r="D90" s="61" t="s">
        <v>107</v>
      </c>
      <c r="E90" s="46" t="s">
        <v>202</v>
      </c>
      <c r="F90" s="46" t="s">
        <v>17</v>
      </c>
      <c r="G90" s="72">
        <v>107.61</v>
      </c>
      <c r="H90" s="18">
        <v>15</v>
      </c>
      <c r="I90" s="40">
        <f t="shared" si="2"/>
        <v>15</v>
      </c>
      <c r="J90" s="25" t="str">
        <f t="shared" si="3"/>
        <v>OK</v>
      </c>
      <c r="K90" s="98"/>
      <c r="L90" s="98"/>
      <c r="M90" s="98"/>
      <c r="N90" s="98"/>
      <c r="O90" s="98"/>
      <c r="P90" s="98"/>
      <c r="Q90" s="98"/>
      <c r="R90" s="98"/>
      <c r="S90" s="98"/>
      <c r="T90" s="98"/>
      <c r="U90" s="98"/>
      <c r="V90" s="98"/>
      <c r="W90" s="98"/>
      <c r="X90" s="98"/>
      <c r="Y90" s="178"/>
      <c r="Z90" s="178"/>
      <c r="AA90" s="178"/>
      <c r="AB90" s="178"/>
      <c r="AC90" s="178"/>
      <c r="AD90" s="179"/>
      <c r="AE90" s="178"/>
    </row>
    <row r="91" spans="1:31" ht="45" customHeight="1">
      <c r="A91" s="239">
        <v>30</v>
      </c>
      <c r="B91" s="225" t="s">
        <v>33</v>
      </c>
      <c r="C91" s="53">
        <v>88</v>
      </c>
      <c r="D91" s="35" t="s">
        <v>108</v>
      </c>
      <c r="E91" s="47" t="s">
        <v>203</v>
      </c>
      <c r="F91" s="47" t="s">
        <v>17</v>
      </c>
      <c r="G91" s="74">
        <v>83.17</v>
      </c>
      <c r="H91" s="18"/>
      <c r="I91" s="40">
        <f t="shared" si="2"/>
        <v>0</v>
      </c>
      <c r="J91" s="25" t="str">
        <f t="shared" si="3"/>
        <v>OK</v>
      </c>
      <c r="K91" s="98"/>
      <c r="L91" s="98"/>
      <c r="M91" s="98"/>
      <c r="N91" s="98"/>
      <c r="O91" s="98"/>
      <c r="P91" s="98"/>
      <c r="Q91" s="98"/>
      <c r="R91" s="98"/>
      <c r="S91" s="98"/>
      <c r="T91" s="98"/>
      <c r="U91" s="98"/>
      <c r="V91" s="98"/>
      <c r="W91" s="98"/>
      <c r="X91" s="98"/>
      <c r="Y91" s="178"/>
      <c r="Z91" s="178"/>
      <c r="AA91" s="178"/>
      <c r="AB91" s="178"/>
      <c r="AC91" s="178"/>
      <c r="AD91" s="179"/>
      <c r="AE91" s="178"/>
    </row>
    <row r="92" spans="1:31" ht="45" customHeight="1">
      <c r="A92" s="239"/>
      <c r="B92" s="226"/>
      <c r="C92" s="53">
        <v>89</v>
      </c>
      <c r="D92" s="35" t="s">
        <v>109</v>
      </c>
      <c r="E92" s="47" t="s">
        <v>204</v>
      </c>
      <c r="F92" s="47" t="s">
        <v>17</v>
      </c>
      <c r="G92" s="74">
        <v>85.12</v>
      </c>
      <c r="H92" s="18"/>
      <c r="I92" s="40">
        <f t="shared" si="2"/>
        <v>0</v>
      </c>
      <c r="J92" s="25" t="str">
        <f t="shared" si="3"/>
        <v>OK</v>
      </c>
      <c r="K92" s="98"/>
      <c r="L92" s="98"/>
      <c r="M92" s="98"/>
      <c r="N92" s="98"/>
      <c r="O92" s="98"/>
      <c r="P92" s="98"/>
      <c r="Q92" s="98"/>
      <c r="R92" s="98"/>
      <c r="S92" s="98"/>
      <c r="T92" s="98"/>
      <c r="U92" s="98"/>
      <c r="V92" s="98"/>
      <c r="W92" s="98"/>
      <c r="X92" s="98"/>
      <c r="Y92" s="178"/>
      <c r="Z92" s="178"/>
      <c r="AA92" s="178"/>
      <c r="AB92" s="178"/>
      <c r="AC92" s="178"/>
      <c r="AD92" s="179"/>
      <c r="AE92" s="178"/>
    </row>
    <row r="93" spans="1:31" ht="45" customHeight="1">
      <c r="A93" s="239"/>
      <c r="B93" s="226"/>
      <c r="C93" s="53">
        <v>90</v>
      </c>
      <c r="D93" s="35" t="s">
        <v>110</v>
      </c>
      <c r="E93" s="47" t="s">
        <v>205</v>
      </c>
      <c r="F93" s="47" t="s">
        <v>17</v>
      </c>
      <c r="G93" s="74">
        <v>195.4</v>
      </c>
      <c r="H93" s="18"/>
      <c r="I93" s="40">
        <f t="shared" si="2"/>
        <v>0</v>
      </c>
      <c r="J93" s="25" t="str">
        <f t="shared" si="3"/>
        <v>OK</v>
      </c>
      <c r="K93" s="98"/>
      <c r="L93" s="98"/>
      <c r="M93" s="98"/>
      <c r="N93" s="98"/>
      <c r="O93" s="98"/>
      <c r="P93" s="98"/>
      <c r="Q93" s="98"/>
      <c r="R93" s="98"/>
      <c r="S93" s="98"/>
      <c r="T93" s="98"/>
      <c r="U93" s="98"/>
      <c r="V93" s="98"/>
      <c r="W93" s="98"/>
      <c r="X93" s="98"/>
      <c r="Y93" s="178"/>
      <c r="Z93" s="178"/>
      <c r="AA93" s="178"/>
      <c r="AB93" s="178"/>
      <c r="AC93" s="178"/>
      <c r="AD93" s="179"/>
      <c r="AE93" s="178"/>
    </row>
    <row r="94" spans="1:31" ht="45" customHeight="1">
      <c r="A94" s="239"/>
      <c r="B94" s="227"/>
      <c r="C94" s="53">
        <v>91</v>
      </c>
      <c r="D94" s="35" t="s">
        <v>111</v>
      </c>
      <c r="E94" s="47" t="s">
        <v>206</v>
      </c>
      <c r="F94" s="47" t="s">
        <v>242</v>
      </c>
      <c r="G94" s="74">
        <v>152.54</v>
      </c>
      <c r="H94" s="18"/>
      <c r="I94" s="40">
        <f t="shared" si="2"/>
        <v>0</v>
      </c>
      <c r="J94" s="25" t="str">
        <f t="shared" si="3"/>
        <v>OK</v>
      </c>
      <c r="K94" s="98"/>
      <c r="L94" s="98"/>
      <c r="M94" s="98"/>
      <c r="N94" s="98"/>
      <c r="O94" s="98"/>
      <c r="P94" s="98"/>
      <c r="Q94" s="98"/>
      <c r="R94" s="98"/>
      <c r="S94" s="98"/>
      <c r="T94" s="98"/>
      <c r="U94" s="98"/>
      <c r="V94" s="98"/>
      <c r="W94" s="98"/>
      <c r="X94" s="98"/>
      <c r="Y94" s="178"/>
      <c r="Z94" s="178"/>
      <c r="AA94" s="178"/>
      <c r="AB94" s="178"/>
      <c r="AC94" s="178"/>
      <c r="AD94" s="179"/>
      <c r="AE94" s="178"/>
    </row>
    <row r="95" spans="1:31" ht="45" customHeight="1">
      <c r="A95" s="49">
        <v>31</v>
      </c>
      <c r="B95" s="56" t="s">
        <v>33</v>
      </c>
      <c r="C95" s="54">
        <v>92</v>
      </c>
      <c r="D95" s="61" t="s">
        <v>112</v>
      </c>
      <c r="E95" s="46" t="s">
        <v>207</v>
      </c>
      <c r="F95" s="46" t="s">
        <v>17</v>
      </c>
      <c r="G95" s="72">
        <v>27.01</v>
      </c>
      <c r="H95" s="18">
        <v>27</v>
      </c>
      <c r="I95" s="40">
        <f t="shared" si="2"/>
        <v>15</v>
      </c>
      <c r="J95" s="25" t="str">
        <f t="shared" si="3"/>
        <v>OK</v>
      </c>
      <c r="K95" s="98"/>
      <c r="L95" s="98"/>
      <c r="M95" s="98"/>
      <c r="N95" s="98"/>
      <c r="O95" s="98"/>
      <c r="P95" s="98"/>
      <c r="Q95" s="98"/>
      <c r="R95" s="98"/>
      <c r="S95" s="98"/>
      <c r="T95" s="98"/>
      <c r="U95" s="98"/>
      <c r="V95" s="98"/>
      <c r="W95" s="98"/>
      <c r="X95" s="98"/>
      <c r="Y95" s="178"/>
      <c r="Z95" s="178"/>
      <c r="AA95" s="178"/>
      <c r="AB95" s="180">
        <v>12</v>
      </c>
      <c r="AC95" s="178"/>
      <c r="AD95" s="179"/>
      <c r="AE95" s="178"/>
    </row>
    <row r="96" spans="1:31" ht="45" customHeight="1">
      <c r="A96" s="50">
        <v>32</v>
      </c>
      <c r="B96" s="59" t="s">
        <v>36</v>
      </c>
      <c r="C96" s="53">
        <v>93</v>
      </c>
      <c r="D96" s="35" t="s">
        <v>113</v>
      </c>
      <c r="E96" s="47" t="s">
        <v>208</v>
      </c>
      <c r="F96" s="47" t="s">
        <v>17</v>
      </c>
      <c r="G96" s="74">
        <v>360.9</v>
      </c>
      <c r="H96" s="18">
        <v>6</v>
      </c>
      <c r="I96" s="40">
        <f t="shared" si="2"/>
        <v>4</v>
      </c>
      <c r="J96" s="25" t="str">
        <f t="shared" si="3"/>
        <v>OK</v>
      </c>
      <c r="K96" s="98"/>
      <c r="L96" s="98"/>
      <c r="M96" s="98"/>
      <c r="N96" s="98"/>
      <c r="O96" s="98"/>
      <c r="P96" s="98"/>
      <c r="Q96" s="98"/>
      <c r="R96" s="98"/>
      <c r="S96" s="98"/>
      <c r="T96" s="98">
        <v>2</v>
      </c>
      <c r="U96" s="98"/>
      <c r="V96" s="98"/>
      <c r="W96" s="98"/>
      <c r="X96" s="98"/>
      <c r="Y96" s="178"/>
      <c r="Z96" s="178"/>
      <c r="AA96" s="178"/>
      <c r="AB96" s="178"/>
      <c r="AC96" s="178"/>
      <c r="AD96" s="179"/>
      <c r="AE96" s="178"/>
    </row>
    <row r="97" spans="1:31" ht="45" customHeight="1">
      <c r="A97" s="238">
        <v>33</v>
      </c>
      <c r="B97" s="231" t="s">
        <v>37</v>
      </c>
      <c r="C97" s="51">
        <v>94</v>
      </c>
      <c r="D97" s="62" t="s">
        <v>114</v>
      </c>
      <c r="E97" s="18"/>
      <c r="F97" s="18" t="s">
        <v>17</v>
      </c>
      <c r="G97" s="73"/>
      <c r="H97" s="18">
        <v>9</v>
      </c>
      <c r="I97" s="40">
        <f t="shared" si="2"/>
        <v>9</v>
      </c>
      <c r="J97" s="25" t="str">
        <f t="shared" si="3"/>
        <v>OK</v>
      </c>
      <c r="K97" s="98"/>
      <c r="L97" s="98"/>
      <c r="M97" s="98"/>
      <c r="N97" s="98"/>
      <c r="O97" s="98"/>
      <c r="P97" s="98"/>
      <c r="Q97" s="98"/>
      <c r="R97" s="98"/>
      <c r="S97" s="98"/>
      <c r="T97" s="98"/>
      <c r="U97" s="98"/>
      <c r="V97" s="98"/>
      <c r="W97" s="98"/>
      <c r="X97" s="98"/>
      <c r="Y97" s="178"/>
      <c r="Z97" s="178"/>
      <c r="AA97" s="178"/>
      <c r="AB97" s="178"/>
      <c r="AC97" s="178"/>
      <c r="AD97" s="179"/>
      <c r="AE97" s="178"/>
    </row>
    <row r="98" spans="1:31" ht="45" customHeight="1">
      <c r="A98" s="238"/>
      <c r="B98" s="231"/>
      <c r="C98" s="51">
        <v>95</v>
      </c>
      <c r="D98" s="62" t="s">
        <v>115</v>
      </c>
      <c r="E98" s="18"/>
      <c r="F98" s="18" t="s">
        <v>243</v>
      </c>
      <c r="G98" s="73"/>
      <c r="H98" s="18">
        <v>13</v>
      </c>
      <c r="I98" s="40">
        <f t="shared" si="2"/>
        <v>13</v>
      </c>
      <c r="J98" s="25" t="str">
        <f t="shared" si="3"/>
        <v>OK</v>
      </c>
      <c r="K98" s="98"/>
      <c r="L98" s="98"/>
      <c r="M98" s="98"/>
      <c r="N98" s="98"/>
      <c r="O98" s="98"/>
      <c r="P98" s="98"/>
      <c r="Q98" s="98"/>
      <c r="R98" s="98"/>
      <c r="S98" s="98"/>
      <c r="T98" s="98"/>
      <c r="U98" s="98"/>
      <c r="V98" s="98"/>
      <c r="W98" s="98"/>
      <c r="X98" s="98"/>
      <c r="Y98" s="178"/>
      <c r="Z98" s="178"/>
      <c r="AA98" s="178"/>
      <c r="AB98" s="178"/>
      <c r="AC98" s="178"/>
      <c r="AD98" s="179"/>
      <c r="AE98" s="178"/>
    </row>
    <row r="99" spans="1:31" ht="45" customHeight="1">
      <c r="A99" s="238"/>
      <c r="B99" s="231"/>
      <c r="C99" s="51">
        <v>96</v>
      </c>
      <c r="D99" s="62" t="s">
        <v>116</v>
      </c>
      <c r="E99" s="18"/>
      <c r="F99" s="18" t="s">
        <v>244</v>
      </c>
      <c r="G99" s="73"/>
      <c r="H99" s="18">
        <v>45</v>
      </c>
      <c r="I99" s="40">
        <f t="shared" si="2"/>
        <v>45</v>
      </c>
      <c r="J99" s="25" t="str">
        <f t="shared" si="3"/>
        <v>OK</v>
      </c>
      <c r="K99" s="98"/>
      <c r="L99" s="98"/>
      <c r="M99" s="98"/>
      <c r="N99" s="98"/>
      <c r="O99" s="98"/>
      <c r="P99" s="98"/>
      <c r="Q99" s="98"/>
      <c r="R99" s="98"/>
      <c r="S99" s="98"/>
      <c r="T99" s="98"/>
      <c r="U99" s="98"/>
      <c r="V99" s="98"/>
      <c r="W99" s="98"/>
      <c r="X99" s="98"/>
      <c r="Y99" s="178"/>
      <c r="Z99" s="178"/>
      <c r="AA99" s="178"/>
      <c r="AB99" s="178"/>
      <c r="AC99" s="178"/>
      <c r="AD99" s="179"/>
      <c r="AE99" s="178"/>
    </row>
    <row r="100" spans="1:31" ht="45" customHeight="1">
      <c r="A100" s="238"/>
      <c r="B100" s="231"/>
      <c r="C100" s="51">
        <v>97</v>
      </c>
      <c r="D100" s="62" t="s">
        <v>117</v>
      </c>
      <c r="E100" s="18"/>
      <c r="F100" s="18" t="s">
        <v>17</v>
      </c>
      <c r="G100" s="73"/>
      <c r="H100" s="18">
        <v>42</v>
      </c>
      <c r="I100" s="40">
        <f t="shared" si="2"/>
        <v>42</v>
      </c>
      <c r="J100" s="25" t="str">
        <f t="shared" si="3"/>
        <v>OK</v>
      </c>
      <c r="K100" s="98"/>
      <c r="L100" s="98"/>
      <c r="M100" s="98"/>
      <c r="N100" s="98"/>
      <c r="O100" s="98"/>
      <c r="P100" s="98"/>
      <c r="Q100" s="98"/>
      <c r="R100" s="98"/>
      <c r="S100" s="98"/>
      <c r="T100" s="98"/>
      <c r="U100" s="98"/>
      <c r="V100" s="98"/>
      <c r="W100" s="98"/>
      <c r="X100" s="98"/>
      <c r="Y100" s="178"/>
      <c r="Z100" s="178"/>
      <c r="AA100" s="178"/>
      <c r="AB100" s="178"/>
      <c r="AC100" s="178"/>
      <c r="AD100" s="179"/>
      <c r="AE100" s="178"/>
    </row>
    <row r="101" spans="1:31" ht="45" customHeight="1">
      <c r="A101" s="238"/>
      <c r="B101" s="231"/>
      <c r="C101" s="51">
        <v>98</v>
      </c>
      <c r="D101" s="62" t="s">
        <v>118</v>
      </c>
      <c r="E101" s="18"/>
      <c r="F101" s="18" t="s">
        <v>17</v>
      </c>
      <c r="G101" s="73"/>
      <c r="H101" s="18">
        <v>4</v>
      </c>
      <c r="I101" s="40">
        <f t="shared" si="2"/>
        <v>4</v>
      </c>
      <c r="J101" s="25" t="str">
        <f t="shared" si="3"/>
        <v>OK</v>
      </c>
      <c r="K101" s="98"/>
      <c r="L101" s="98"/>
      <c r="M101" s="98"/>
      <c r="N101" s="98"/>
      <c r="O101" s="98"/>
      <c r="P101" s="98"/>
      <c r="Q101" s="98"/>
      <c r="R101" s="98"/>
      <c r="S101" s="98"/>
      <c r="T101" s="98"/>
      <c r="U101" s="98"/>
      <c r="V101" s="98"/>
      <c r="W101" s="98"/>
      <c r="X101" s="98"/>
      <c r="Y101" s="178"/>
      <c r="Z101" s="178"/>
      <c r="AA101" s="178"/>
      <c r="AB101" s="178"/>
      <c r="AC101" s="178"/>
      <c r="AD101" s="179"/>
      <c r="AE101" s="178"/>
    </row>
    <row r="102" spans="1:31" ht="45" customHeight="1">
      <c r="A102" s="239">
        <v>34</v>
      </c>
      <c r="B102" s="232" t="s">
        <v>26</v>
      </c>
      <c r="C102" s="53">
        <v>99</v>
      </c>
      <c r="D102" s="35" t="s">
        <v>119</v>
      </c>
      <c r="E102" s="71" t="s">
        <v>209</v>
      </c>
      <c r="F102" s="47" t="s">
        <v>17</v>
      </c>
      <c r="G102" s="74">
        <v>25.85</v>
      </c>
      <c r="H102" s="18">
        <v>6</v>
      </c>
      <c r="I102" s="40">
        <f t="shared" si="2"/>
        <v>6</v>
      </c>
      <c r="J102" s="25" t="str">
        <f t="shared" si="3"/>
        <v>OK</v>
      </c>
      <c r="K102" s="98"/>
      <c r="L102" s="98"/>
      <c r="M102" s="98"/>
      <c r="N102" s="98"/>
      <c r="O102" s="98"/>
      <c r="P102" s="98"/>
      <c r="Q102" s="98"/>
      <c r="R102" s="98"/>
      <c r="S102" s="98"/>
      <c r="T102" s="98"/>
      <c r="U102" s="98"/>
      <c r="V102" s="98"/>
      <c r="W102" s="98"/>
      <c r="X102" s="98"/>
      <c r="Y102" s="178"/>
      <c r="Z102" s="178"/>
      <c r="AA102" s="178"/>
      <c r="AB102" s="178"/>
      <c r="AC102" s="178"/>
      <c r="AD102" s="179"/>
      <c r="AE102" s="178"/>
    </row>
    <row r="103" spans="1:31" ht="45" customHeight="1">
      <c r="A103" s="239"/>
      <c r="B103" s="233"/>
      <c r="C103" s="53">
        <v>100</v>
      </c>
      <c r="D103" s="65" t="s">
        <v>120</v>
      </c>
      <c r="E103" s="71" t="s">
        <v>210</v>
      </c>
      <c r="F103" s="63" t="s">
        <v>245</v>
      </c>
      <c r="G103" s="74">
        <v>13.49</v>
      </c>
      <c r="H103" s="18">
        <v>35</v>
      </c>
      <c r="I103" s="40">
        <f t="shared" si="2"/>
        <v>25</v>
      </c>
      <c r="J103" s="25" t="str">
        <f t="shared" si="3"/>
        <v>OK</v>
      </c>
      <c r="K103" s="98"/>
      <c r="L103" s="98">
        <v>5</v>
      </c>
      <c r="M103" s="98"/>
      <c r="N103" s="98"/>
      <c r="O103" s="98"/>
      <c r="P103" s="98"/>
      <c r="Q103" s="98"/>
      <c r="R103" s="98"/>
      <c r="S103" s="98"/>
      <c r="T103" s="98"/>
      <c r="U103" s="98"/>
      <c r="V103" s="98"/>
      <c r="W103" s="98"/>
      <c r="X103" s="98"/>
      <c r="Y103" s="180">
        <v>5</v>
      </c>
      <c r="Z103" s="178"/>
      <c r="AA103" s="178"/>
      <c r="AB103" s="178"/>
      <c r="AC103" s="178"/>
      <c r="AD103" s="179"/>
      <c r="AE103" s="178"/>
    </row>
    <row r="104" spans="1:31" ht="45" customHeight="1">
      <c r="A104" s="239"/>
      <c r="B104" s="233"/>
      <c r="C104" s="53">
        <v>101</v>
      </c>
      <c r="D104" s="35" t="s">
        <v>121</v>
      </c>
      <c r="E104" s="47" t="e">
        <f>+E106+E105</f>
        <v>#VALUE!</v>
      </c>
      <c r="F104" s="47" t="s">
        <v>244</v>
      </c>
      <c r="G104" s="74">
        <v>3.02</v>
      </c>
      <c r="H104" s="18">
        <v>12</v>
      </c>
      <c r="I104" s="40">
        <f t="shared" si="2"/>
        <v>2</v>
      </c>
      <c r="J104" s="25" t="str">
        <f t="shared" si="3"/>
        <v>OK</v>
      </c>
      <c r="K104" s="98"/>
      <c r="L104" s="98"/>
      <c r="M104" s="98"/>
      <c r="N104" s="98"/>
      <c r="O104" s="98"/>
      <c r="P104" s="98"/>
      <c r="Q104" s="98"/>
      <c r="R104" s="98"/>
      <c r="S104" s="98"/>
      <c r="T104" s="98"/>
      <c r="U104" s="98"/>
      <c r="V104" s="98"/>
      <c r="W104" s="98"/>
      <c r="X104" s="98"/>
      <c r="Y104" s="180">
        <v>10</v>
      </c>
      <c r="Z104" s="178"/>
      <c r="AA104" s="178"/>
      <c r="AB104" s="178"/>
      <c r="AC104" s="178"/>
      <c r="AD104" s="179"/>
      <c r="AE104" s="178"/>
    </row>
    <row r="105" spans="1:31" ht="45" customHeight="1">
      <c r="A105" s="239"/>
      <c r="B105" s="234"/>
      <c r="C105" s="53">
        <v>102</v>
      </c>
      <c r="D105" s="35" t="s">
        <v>122</v>
      </c>
      <c r="E105" s="47" t="s">
        <v>211</v>
      </c>
      <c r="F105" s="47" t="s">
        <v>17</v>
      </c>
      <c r="G105" s="74">
        <v>202</v>
      </c>
      <c r="H105" s="18">
        <v>4</v>
      </c>
      <c r="I105" s="40">
        <f t="shared" si="2"/>
        <v>4</v>
      </c>
      <c r="J105" s="25" t="str">
        <f t="shared" si="3"/>
        <v>OK</v>
      </c>
      <c r="K105" s="98"/>
      <c r="L105" s="98"/>
      <c r="M105" s="98"/>
      <c r="N105" s="98"/>
      <c r="O105" s="98"/>
      <c r="P105" s="98"/>
      <c r="Q105" s="98"/>
      <c r="R105" s="98"/>
      <c r="S105" s="98"/>
      <c r="T105" s="98"/>
      <c r="U105" s="98"/>
      <c r="V105" s="98"/>
      <c r="W105" s="98"/>
      <c r="X105" s="98"/>
      <c r="Y105" s="178"/>
      <c r="Z105" s="178"/>
      <c r="AA105" s="178"/>
      <c r="AB105" s="178"/>
      <c r="AC105" s="178"/>
      <c r="AD105" s="179"/>
      <c r="AE105" s="178"/>
    </row>
    <row r="106" spans="1:31" ht="45" customHeight="1">
      <c r="A106" s="235">
        <v>35</v>
      </c>
      <c r="B106" s="223" t="s">
        <v>38</v>
      </c>
      <c r="C106" s="54">
        <v>103</v>
      </c>
      <c r="D106" s="61" t="s">
        <v>123</v>
      </c>
      <c r="E106" s="46" t="s">
        <v>212</v>
      </c>
      <c r="F106" s="46" t="s">
        <v>17</v>
      </c>
      <c r="G106" s="72">
        <v>109.5</v>
      </c>
      <c r="H106" s="18">
        <v>5</v>
      </c>
      <c r="I106" s="40">
        <f t="shared" si="2"/>
        <v>2</v>
      </c>
      <c r="J106" s="25" t="str">
        <f t="shared" si="3"/>
        <v>OK</v>
      </c>
      <c r="K106" s="98"/>
      <c r="L106" s="98"/>
      <c r="M106" s="98"/>
      <c r="N106" s="98"/>
      <c r="O106" s="98"/>
      <c r="P106" s="98"/>
      <c r="Q106" s="98"/>
      <c r="R106" s="98"/>
      <c r="S106" s="98"/>
      <c r="T106" s="98"/>
      <c r="U106" s="98">
        <v>3</v>
      </c>
      <c r="V106" s="98"/>
      <c r="W106" s="98"/>
      <c r="X106" s="98"/>
      <c r="Y106" s="178"/>
      <c r="Z106" s="178"/>
      <c r="AA106" s="178"/>
      <c r="AB106" s="178"/>
      <c r="AC106" s="178"/>
      <c r="AD106" s="179"/>
      <c r="AE106" s="178"/>
    </row>
    <row r="107" spans="1:31" ht="45" customHeight="1">
      <c r="A107" s="235"/>
      <c r="B107" s="224"/>
      <c r="C107" s="54">
        <v>104</v>
      </c>
      <c r="D107" s="61" t="s">
        <v>123</v>
      </c>
      <c r="E107" s="46" t="s">
        <v>212</v>
      </c>
      <c r="F107" s="46" t="s">
        <v>17</v>
      </c>
      <c r="G107" s="72">
        <v>143.47999999999999</v>
      </c>
      <c r="H107" s="18">
        <v>3</v>
      </c>
      <c r="I107" s="40">
        <f t="shared" si="2"/>
        <v>3</v>
      </c>
      <c r="J107" s="25" t="str">
        <f t="shared" si="3"/>
        <v>OK</v>
      </c>
      <c r="K107" s="98"/>
      <c r="L107" s="98"/>
      <c r="M107" s="98"/>
      <c r="N107" s="98"/>
      <c r="O107" s="98"/>
      <c r="P107" s="98"/>
      <c r="Q107" s="98"/>
      <c r="R107" s="98"/>
      <c r="S107" s="98"/>
      <c r="T107" s="98"/>
      <c r="U107" s="98"/>
      <c r="V107" s="98"/>
      <c r="W107" s="98"/>
      <c r="X107" s="98"/>
      <c r="Y107" s="178"/>
      <c r="Z107" s="178"/>
      <c r="AA107" s="178"/>
      <c r="AB107" s="178"/>
      <c r="AC107" s="178"/>
      <c r="AD107" s="179"/>
      <c r="AE107" s="178"/>
    </row>
    <row r="108" spans="1:31" ht="45" customHeight="1">
      <c r="A108" s="243">
        <v>36</v>
      </c>
      <c r="B108" s="225" t="s">
        <v>38</v>
      </c>
      <c r="C108" s="53">
        <v>105</v>
      </c>
      <c r="D108" s="35" t="s">
        <v>124</v>
      </c>
      <c r="E108" s="47" t="s">
        <v>213</v>
      </c>
      <c r="F108" s="47" t="s">
        <v>236</v>
      </c>
      <c r="G108" s="74">
        <v>34.39</v>
      </c>
      <c r="H108" s="18"/>
      <c r="I108" s="40">
        <f t="shared" si="2"/>
        <v>0</v>
      </c>
      <c r="J108" s="25" t="str">
        <f t="shared" si="3"/>
        <v>OK</v>
      </c>
      <c r="K108" s="98"/>
      <c r="L108" s="98"/>
      <c r="M108" s="98"/>
      <c r="N108" s="98"/>
      <c r="O108" s="98"/>
      <c r="P108" s="98"/>
      <c r="Q108" s="98"/>
      <c r="R108" s="98"/>
      <c r="S108" s="98"/>
      <c r="T108" s="98"/>
      <c r="U108" s="98"/>
      <c r="V108" s="98"/>
      <c r="W108" s="98"/>
      <c r="X108" s="98"/>
      <c r="Y108" s="178"/>
      <c r="Z108" s="178"/>
      <c r="AA108" s="178"/>
      <c r="AB108" s="178"/>
      <c r="AC108" s="178"/>
      <c r="AD108" s="179"/>
      <c r="AE108" s="178"/>
    </row>
    <row r="109" spans="1:31" ht="45" customHeight="1">
      <c r="A109" s="243"/>
      <c r="B109" s="227"/>
      <c r="C109" s="53">
        <v>106</v>
      </c>
      <c r="D109" s="35" t="s">
        <v>124</v>
      </c>
      <c r="E109" s="47" t="s">
        <v>213</v>
      </c>
      <c r="F109" s="47"/>
      <c r="G109" s="74">
        <v>47.69</v>
      </c>
      <c r="H109" s="18"/>
      <c r="I109" s="40">
        <f t="shared" si="2"/>
        <v>0</v>
      </c>
      <c r="J109" s="25" t="str">
        <f t="shared" si="3"/>
        <v>OK</v>
      </c>
      <c r="K109" s="98"/>
      <c r="L109" s="98"/>
      <c r="M109" s="98"/>
      <c r="N109" s="98"/>
      <c r="O109" s="98"/>
      <c r="P109" s="98"/>
      <c r="Q109" s="98"/>
      <c r="R109" s="98"/>
      <c r="S109" s="98"/>
      <c r="T109" s="98"/>
      <c r="U109" s="98"/>
      <c r="V109" s="98"/>
      <c r="W109" s="98"/>
      <c r="X109" s="98"/>
      <c r="Y109" s="178"/>
      <c r="Z109" s="178"/>
      <c r="AA109" s="178"/>
      <c r="AB109" s="178"/>
      <c r="AC109" s="178"/>
      <c r="AD109" s="179"/>
      <c r="AE109" s="178"/>
    </row>
    <row r="110" spans="1:31" ht="45" customHeight="1">
      <c r="A110" s="235">
        <v>37</v>
      </c>
      <c r="B110" s="223" t="s">
        <v>33</v>
      </c>
      <c r="C110" s="54">
        <v>107</v>
      </c>
      <c r="D110" s="61" t="s">
        <v>125</v>
      </c>
      <c r="E110" s="46" t="s">
        <v>214</v>
      </c>
      <c r="F110" s="46" t="s">
        <v>243</v>
      </c>
      <c r="G110" s="72">
        <v>110.5</v>
      </c>
      <c r="H110" s="18">
        <v>50</v>
      </c>
      <c r="I110" s="40">
        <f t="shared" si="2"/>
        <v>50</v>
      </c>
      <c r="J110" s="25" t="str">
        <f t="shared" si="3"/>
        <v>OK</v>
      </c>
      <c r="K110" s="98"/>
      <c r="L110" s="98"/>
      <c r="M110" s="98"/>
      <c r="N110" s="98"/>
      <c r="O110" s="98"/>
      <c r="P110" s="98"/>
      <c r="Q110" s="98"/>
      <c r="R110" s="98"/>
      <c r="S110" s="98"/>
      <c r="T110" s="98"/>
      <c r="U110" s="98"/>
      <c r="V110" s="98"/>
      <c r="W110" s="98"/>
      <c r="X110" s="98"/>
      <c r="Y110" s="178"/>
      <c r="Z110" s="178"/>
      <c r="AA110" s="178"/>
      <c r="AB110" s="178"/>
      <c r="AC110" s="178"/>
      <c r="AD110" s="179"/>
      <c r="AE110" s="178"/>
    </row>
    <row r="111" spans="1:31" ht="45" customHeight="1">
      <c r="A111" s="235"/>
      <c r="B111" s="224"/>
      <c r="C111" s="54">
        <v>108</v>
      </c>
      <c r="D111" s="61" t="s">
        <v>126</v>
      </c>
      <c r="E111" s="46" t="s">
        <v>215</v>
      </c>
      <c r="F111" s="46" t="s">
        <v>243</v>
      </c>
      <c r="G111" s="72">
        <v>100.15</v>
      </c>
      <c r="H111" s="18">
        <v>50</v>
      </c>
      <c r="I111" s="40">
        <f t="shared" si="2"/>
        <v>50</v>
      </c>
      <c r="J111" s="25" t="str">
        <f t="shared" si="3"/>
        <v>OK</v>
      </c>
      <c r="K111" s="98"/>
      <c r="L111" s="98"/>
      <c r="M111" s="98"/>
      <c r="N111" s="98"/>
      <c r="O111" s="98"/>
      <c r="P111" s="98"/>
      <c r="Q111" s="98"/>
      <c r="R111" s="98"/>
      <c r="S111" s="98"/>
      <c r="T111" s="98"/>
      <c r="U111" s="98"/>
      <c r="V111" s="98"/>
      <c r="W111" s="98"/>
      <c r="X111" s="98"/>
      <c r="Y111" s="178"/>
      <c r="Z111" s="178"/>
      <c r="AA111" s="178"/>
      <c r="AB111" s="178"/>
      <c r="AC111" s="178"/>
      <c r="AD111" s="179"/>
      <c r="AE111" s="178"/>
    </row>
    <row r="112" spans="1:31" ht="45" customHeight="1">
      <c r="A112" s="243">
        <v>38</v>
      </c>
      <c r="B112" s="225" t="s">
        <v>39</v>
      </c>
      <c r="C112" s="53">
        <v>109</v>
      </c>
      <c r="D112" s="35" t="s">
        <v>127</v>
      </c>
      <c r="E112" s="47" t="s">
        <v>216</v>
      </c>
      <c r="F112" s="47" t="s">
        <v>17</v>
      </c>
      <c r="G112" s="74">
        <v>44</v>
      </c>
      <c r="H112" s="18">
        <v>10</v>
      </c>
      <c r="I112" s="40">
        <f t="shared" si="2"/>
        <v>6</v>
      </c>
      <c r="J112" s="25" t="str">
        <f t="shared" si="3"/>
        <v>OK</v>
      </c>
      <c r="K112" s="98"/>
      <c r="L112" s="98"/>
      <c r="M112" s="98"/>
      <c r="N112" s="98"/>
      <c r="O112" s="98"/>
      <c r="P112" s="98"/>
      <c r="Q112" s="98"/>
      <c r="R112" s="98"/>
      <c r="S112" s="98"/>
      <c r="T112" s="98"/>
      <c r="U112" s="98"/>
      <c r="V112" s="98">
        <v>4</v>
      </c>
      <c r="W112" s="98"/>
      <c r="X112" s="98"/>
      <c r="Y112" s="178"/>
      <c r="Z112" s="178"/>
      <c r="AA112" s="178"/>
      <c r="AB112" s="178"/>
      <c r="AC112" s="178"/>
      <c r="AD112" s="179"/>
      <c r="AE112" s="178"/>
    </row>
    <row r="113" spans="1:31" ht="45" customHeight="1">
      <c r="A113" s="243"/>
      <c r="B113" s="226"/>
      <c r="C113" s="53">
        <v>110</v>
      </c>
      <c r="D113" s="35" t="s">
        <v>128</v>
      </c>
      <c r="E113" s="47" t="s">
        <v>217</v>
      </c>
      <c r="F113" s="47" t="s">
        <v>17</v>
      </c>
      <c r="G113" s="74">
        <v>12.9</v>
      </c>
      <c r="H113" s="18">
        <v>20</v>
      </c>
      <c r="I113" s="40">
        <f t="shared" si="2"/>
        <v>20</v>
      </c>
      <c r="J113" s="25" t="str">
        <f t="shared" si="3"/>
        <v>OK</v>
      </c>
      <c r="K113" s="98"/>
      <c r="L113" s="98"/>
      <c r="M113" s="98"/>
      <c r="N113" s="98"/>
      <c r="O113" s="98"/>
      <c r="P113" s="98"/>
      <c r="Q113" s="98"/>
      <c r="R113" s="98"/>
      <c r="S113" s="98"/>
      <c r="T113" s="98"/>
      <c r="U113" s="98"/>
      <c r="V113" s="98"/>
      <c r="W113" s="98"/>
      <c r="X113" s="98"/>
      <c r="Y113" s="178"/>
      <c r="Z113" s="178"/>
      <c r="AA113" s="178"/>
      <c r="AB113" s="178"/>
      <c r="AC113" s="178"/>
      <c r="AD113" s="179"/>
      <c r="AE113" s="178"/>
    </row>
    <row r="114" spans="1:31" ht="45" customHeight="1">
      <c r="A114" s="243"/>
      <c r="B114" s="226"/>
      <c r="C114" s="53">
        <v>111</v>
      </c>
      <c r="D114" s="35" t="s">
        <v>129</v>
      </c>
      <c r="E114" s="47" t="s">
        <v>217</v>
      </c>
      <c r="F114" s="47" t="s">
        <v>17</v>
      </c>
      <c r="G114" s="74">
        <v>35</v>
      </c>
      <c r="H114" s="18">
        <v>18</v>
      </c>
      <c r="I114" s="40">
        <f t="shared" si="2"/>
        <v>8</v>
      </c>
      <c r="J114" s="25" t="str">
        <f t="shared" si="3"/>
        <v>OK</v>
      </c>
      <c r="K114" s="98"/>
      <c r="L114" s="98"/>
      <c r="M114" s="98"/>
      <c r="N114" s="98"/>
      <c r="O114" s="98"/>
      <c r="P114" s="98"/>
      <c r="Q114" s="98"/>
      <c r="R114" s="98"/>
      <c r="S114" s="98"/>
      <c r="T114" s="98"/>
      <c r="U114" s="98"/>
      <c r="V114" s="98"/>
      <c r="W114" s="98"/>
      <c r="X114" s="98"/>
      <c r="Y114" s="178"/>
      <c r="Z114" s="178"/>
      <c r="AA114" s="178"/>
      <c r="AB114" s="178"/>
      <c r="AC114" s="178"/>
      <c r="AD114" s="183">
        <v>10</v>
      </c>
      <c r="AE114" s="178"/>
    </row>
    <row r="115" spans="1:31" ht="45" customHeight="1">
      <c r="A115" s="243"/>
      <c r="B115" s="226"/>
      <c r="C115" s="53">
        <v>112</v>
      </c>
      <c r="D115" s="35" t="s">
        <v>130</v>
      </c>
      <c r="E115" s="47" t="s">
        <v>217</v>
      </c>
      <c r="F115" s="47" t="s">
        <v>17</v>
      </c>
      <c r="G115" s="74">
        <v>14.9</v>
      </c>
      <c r="H115" s="18">
        <v>5</v>
      </c>
      <c r="I115" s="40">
        <f t="shared" si="2"/>
        <v>0</v>
      </c>
      <c r="J115" s="25" t="str">
        <f t="shared" si="3"/>
        <v>OK</v>
      </c>
      <c r="K115" s="98"/>
      <c r="L115" s="98"/>
      <c r="M115" s="98"/>
      <c r="N115" s="98"/>
      <c r="O115" s="98"/>
      <c r="P115" s="98"/>
      <c r="Q115" s="98"/>
      <c r="R115" s="98"/>
      <c r="S115" s="98"/>
      <c r="T115" s="98"/>
      <c r="U115" s="98"/>
      <c r="V115" s="98"/>
      <c r="W115" s="98"/>
      <c r="X115" s="98"/>
      <c r="Y115" s="178"/>
      <c r="Z115" s="178"/>
      <c r="AA115" s="178"/>
      <c r="AB115" s="178"/>
      <c r="AC115" s="178"/>
      <c r="AD115" s="183">
        <v>5</v>
      </c>
      <c r="AE115" s="178"/>
    </row>
    <row r="116" spans="1:31" ht="45" customHeight="1">
      <c r="A116" s="243"/>
      <c r="B116" s="227"/>
      <c r="C116" s="53">
        <v>113</v>
      </c>
      <c r="D116" s="35" t="s">
        <v>131</v>
      </c>
      <c r="E116" s="47" t="s">
        <v>217</v>
      </c>
      <c r="F116" s="47" t="s">
        <v>17</v>
      </c>
      <c r="G116" s="74">
        <v>34.799999999999997</v>
      </c>
      <c r="H116" s="18">
        <v>5</v>
      </c>
      <c r="I116" s="40">
        <f t="shared" si="2"/>
        <v>5</v>
      </c>
      <c r="J116" s="25" t="str">
        <f t="shared" si="3"/>
        <v>OK</v>
      </c>
      <c r="K116" s="98"/>
      <c r="L116" s="98"/>
      <c r="M116" s="98"/>
      <c r="N116" s="98"/>
      <c r="O116" s="98"/>
      <c r="P116" s="98"/>
      <c r="Q116" s="98"/>
      <c r="R116" s="98"/>
      <c r="S116" s="98"/>
      <c r="T116" s="98"/>
      <c r="U116" s="98"/>
      <c r="V116" s="98"/>
      <c r="W116" s="98"/>
      <c r="X116" s="98"/>
      <c r="Y116" s="178"/>
      <c r="Z116" s="178"/>
      <c r="AA116" s="178"/>
      <c r="AB116" s="178"/>
      <c r="AC116" s="178"/>
      <c r="AD116" s="179"/>
      <c r="AE116" s="178"/>
    </row>
    <row r="117" spans="1:31" ht="45" customHeight="1">
      <c r="A117" s="235">
        <v>39</v>
      </c>
      <c r="B117" s="223" t="s">
        <v>30</v>
      </c>
      <c r="C117" s="54">
        <v>114</v>
      </c>
      <c r="D117" s="61" t="s">
        <v>132</v>
      </c>
      <c r="E117" s="46" t="s">
        <v>218</v>
      </c>
      <c r="F117" s="46" t="s">
        <v>17</v>
      </c>
      <c r="G117" s="72">
        <v>119.09</v>
      </c>
      <c r="H117" s="18">
        <v>3</v>
      </c>
      <c r="I117" s="40">
        <f t="shared" si="2"/>
        <v>0</v>
      </c>
      <c r="J117" s="25" t="str">
        <f t="shared" si="3"/>
        <v>OK</v>
      </c>
      <c r="K117" s="98"/>
      <c r="L117" s="98"/>
      <c r="M117" s="98"/>
      <c r="N117" s="98"/>
      <c r="O117" s="98"/>
      <c r="P117" s="98"/>
      <c r="Q117" s="98"/>
      <c r="R117" s="98"/>
      <c r="S117" s="98"/>
      <c r="T117" s="98"/>
      <c r="U117" s="98"/>
      <c r="V117" s="98"/>
      <c r="W117" s="98"/>
      <c r="X117" s="98"/>
      <c r="Y117" s="178"/>
      <c r="Z117" s="180">
        <v>3</v>
      </c>
      <c r="AA117" s="178"/>
      <c r="AB117" s="178"/>
      <c r="AC117" s="178"/>
      <c r="AD117" s="179"/>
      <c r="AE117" s="178"/>
    </row>
    <row r="118" spans="1:31" ht="45" customHeight="1">
      <c r="A118" s="235"/>
      <c r="B118" s="228"/>
      <c r="C118" s="54">
        <v>115</v>
      </c>
      <c r="D118" s="61" t="s">
        <v>132</v>
      </c>
      <c r="E118" s="46" t="s">
        <v>219</v>
      </c>
      <c r="F118" s="46" t="s">
        <v>17</v>
      </c>
      <c r="G118" s="72">
        <v>119.09</v>
      </c>
      <c r="H118" s="18">
        <v>15</v>
      </c>
      <c r="I118" s="40">
        <f t="shared" si="2"/>
        <v>12</v>
      </c>
      <c r="J118" s="25" t="str">
        <f t="shared" si="3"/>
        <v>OK</v>
      </c>
      <c r="K118" s="98"/>
      <c r="L118" s="98"/>
      <c r="M118" s="98"/>
      <c r="N118" s="98"/>
      <c r="O118" s="98"/>
      <c r="P118" s="98"/>
      <c r="Q118" s="98"/>
      <c r="R118" s="98"/>
      <c r="S118" s="98"/>
      <c r="T118" s="98"/>
      <c r="U118" s="98"/>
      <c r="V118" s="98"/>
      <c r="W118" s="98"/>
      <c r="X118" s="98"/>
      <c r="Y118" s="178"/>
      <c r="Z118" s="180">
        <v>3</v>
      </c>
      <c r="AA118" s="178"/>
      <c r="AB118" s="178"/>
      <c r="AC118" s="178"/>
      <c r="AD118" s="179"/>
      <c r="AE118" s="178"/>
    </row>
    <row r="119" spans="1:31" ht="45" customHeight="1">
      <c r="A119" s="235"/>
      <c r="B119" s="228"/>
      <c r="C119" s="54">
        <v>116</v>
      </c>
      <c r="D119" s="61" t="s">
        <v>133</v>
      </c>
      <c r="E119" s="46" t="s">
        <v>220</v>
      </c>
      <c r="F119" s="46" t="s">
        <v>17</v>
      </c>
      <c r="G119" s="72">
        <v>25.52</v>
      </c>
      <c r="H119" s="18">
        <v>13</v>
      </c>
      <c r="I119" s="40">
        <f t="shared" si="2"/>
        <v>8</v>
      </c>
      <c r="J119" s="25" t="str">
        <f t="shared" si="3"/>
        <v>OK</v>
      </c>
      <c r="K119" s="98"/>
      <c r="L119" s="98"/>
      <c r="M119" s="98"/>
      <c r="N119" s="98"/>
      <c r="O119" s="98"/>
      <c r="P119" s="98"/>
      <c r="Q119" s="98"/>
      <c r="R119" s="98"/>
      <c r="S119" s="98"/>
      <c r="T119" s="98"/>
      <c r="U119" s="98"/>
      <c r="V119" s="98"/>
      <c r="W119" s="98"/>
      <c r="X119" s="98"/>
      <c r="Y119" s="178"/>
      <c r="Z119" s="180">
        <v>5</v>
      </c>
      <c r="AA119" s="178"/>
      <c r="AB119" s="178"/>
      <c r="AC119" s="178"/>
      <c r="AD119" s="179"/>
      <c r="AE119" s="178"/>
    </row>
    <row r="120" spans="1:31" ht="45" customHeight="1">
      <c r="A120" s="235"/>
      <c r="B120" s="224"/>
      <c r="C120" s="54">
        <v>117</v>
      </c>
      <c r="D120" s="61" t="s">
        <v>133</v>
      </c>
      <c r="E120" s="46" t="s">
        <v>221</v>
      </c>
      <c r="F120" s="46" t="s">
        <v>17</v>
      </c>
      <c r="G120" s="72">
        <v>27.23</v>
      </c>
      <c r="H120" s="18">
        <v>13</v>
      </c>
      <c r="I120" s="40">
        <f t="shared" si="2"/>
        <v>8</v>
      </c>
      <c r="J120" s="25" t="str">
        <f t="shared" si="3"/>
        <v>OK</v>
      </c>
      <c r="K120" s="98"/>
      <c r="L120" s="98"/>
      <c r="M120" s="98"/>
      <c r="N120" s="98"/>
      <c r="O120" s="98"/>
      <c r="P120" s="98"/>
      <c r="Q120" s="98"/>
      <c r="R120" s="98"/>
      <c r="S120" s="98"/>
      <c r="T120" s="98"/>
      <c r="U120" s="98"/>
      <c r="V120" s="98"/>
      <c r="W120" s="98"/>
      <c r="X120" s="98"/>
      <c r="Y120" s="178"/>
      <c r="Z120" s="180">
        <v>5</v>
      </c>
      <c r="AA120" s="178"/>
      <c r="AB120" s="178"/>
      <c r="AC120" s="178"/>
      <c r="AD120" s="179"/>
      <c r="AE120" s="178"/>
    </row>
    <row r="121" spans="1:31" ht="45" customHeight="1">
      <c r="A121" s="243">
        <v>40</v>
      </c>
      <c r="B121" s="225" t="s">
        <v>39</v>
      </c>
      <c r="C121" s="53">
        <v>118</v>
      </c>
      <c r="D121" s="35" t="s">
        <v>134</v>
      </c>
      <c r="E121" s="47" t="s">
        <v>222</v>
      </c>
      <c r="F121" s="47" t="s">
        <v>17</v>
      </c>
      <c r="G121" s="74">
        <v>1585</v>
      </c>
      <c r="H121" s="18"/>
      <c r="I121" s="40">
        <f t="shared" si="2"/>
        <v>0</v>
      </c>
      <c r="J121" s="25" t="str">
        <f t="shared" si="3"/>
        <v>OK</v>
      </c>
      <c r="K121" s="98"/>
      <c r="L121" s="98"/>
      <c r="M121" s="98"/>
      <c r="N121" s="98"/>
      <c r="O121" s="98"/>
      <c r="P121" s="98"/>
      <c r="Q121" s="98"/>
      <c r="R121" s="98"/>
      <c r="S121" s="98"/>
      <c r="T121" s="98"/>
      <c r="U121" s="98"/>
      <c r="V121" s="98"/>
      <c r="W121" s="98"/>
      <c r="X121" s="98"/>
      <c r="Y121" s="178"/>
      <c r="Z121" s="178"/>
      <c r="AA121" s="178"/>
      <c r="AB121" s="178"/>
      <c r="AC121" s="178"/>
      <c r="AD121" s="179"/>
      <c r="AE121" s="178"/>
    </row>
    <row r="122" spans="1:31" ht="45" customHeight="1">
      <c r="A122" s="243"/>
      <c r="B122" s="226"/>
      <c r="C122" s="53">
        <v>119</v>
      </c>
      <c r="D122" s="35" t="s">
        <v>135</v>
      </c>
      <c r="E122" s="47" t="s">
        <v>222</v>
      </c>
      <c r="F122" s="47" t="s">
        <v>17</v>
      </c>
      <c r="G122" s="74">
        <v>1040</v>
      </c>
      <c r="H122" s="18"/>
      <c r="I122" s="40">
        <f t="shared" si="2"/>
        <v>0</v>
      </c>
      <c r="J122" s="25" t="str">
        <f t="shared" si="3"/>
        <v>OK</v>
      </c>
      <c r="K122" s="98"/>
      <c r="L122" s="98"/>
      <c r="M122" s="98"/>
      <c r="N122" s="98"/>
      <c r="O122" s="98"/>
      <c r="P122" s="98"/>
      <c r="Q122" s="98"/>
      <c r="R122" s="98"/>
      <c r="S122" s="98"/>
      <c r="T122" s="98"/>
      <c r="U122" s="98"/>
      <c r="V122" s="98"/>
      <c r="W122" s="98"/>
      <c r="X122" s="98"/>
      <c r="Y122" s="178"/>
      <c r="Z122" s="178"/>
      <c r="AA122" s="178"/>
      <c r="AB122" s="178"/>
      <c r="AC122" s="178"/>
      <c r="AD122" s="179"/>
      <c r="AE122" s="178"/>
    </row>
    <row r="123" spans="1:31" ht="45" customHeight="1">
      <c r="A123" s="243"/>
      <c r="B123" s="227"/>
      <c r="C123" s="53">
        <v>120</v>
      </c>
      <c r="D123" s="35" t="s">
        <v>136</v>
      </c>
      <c r="E123" s="47" t="s">
        <v>223</v>
      </c>
      <c r="F123" s="47" t="s">
        <v>17</v>
      </c>
      <c r="G123" s="74">
        <v>111</v>
      </c>
      <c r="H123" s="18"/>
      <c r="I123" s="40">
        <f t="shared" si="2"/>
        <v>0</v>
      </c>
      <c r="J123" s="25" t="str">
        <f t="shared" si="3"/>
        <v>OK</v>
      </c>
      <c r="K123" s="98"/>
      <c r="L123" s="98"/>
      <c r="M123" s="98"/>
      <c r="N123" s="98"/>
      <c r="O123" s="98"/>
      <c r="P123" s="98"/>
      <c r="Q123" s="98"/>
      <c r="R123" s="98"/>
      <c r="S123" s="98"/>
      <c r="T123" s="98"/>
      <c r="U123" s="98"/>
      <c r="V123" s="98"/>
      <c r="W123" s="98"/>
      <c r="X123" s="98"/>
      <c r="Y123" s="178"/>
      <c r="Z123" s="178"/>
      <c r="AA123" s="178"/>
      <c r="AB123" s="178"/>
      <c r="AC123" s="178"/>
      <c r="AD123" s="179"/>
      <c r="AE123" s="178"/>
    </row>
    <row r="124" spans="1:31" ht="45" customHeight="1">
      <c r="A124" s="184">
        <v>41</v>
      </c>
      <c r="B124" s="58" t="s">
        <v>40</v>
      </c>
      <c r="C124" s="184">
        <v>121</v>
      </c>
      <c r="D124" s="67" t="s">
        <v>137</v>
      </c>
      <c r="E124" s="44" t="s">
        <v>224</v>
      </c>
      <c r="F124" s="47" t="s">
        <v>17</v>
      </c>
      <c r="G124" s="76">
        <v>192.51</v>
      </c>
      <c r="H124" s="18">
        <f>15-1</f>
        <v>14</v>
      </c>
      <c r="I124" s="40">
        <f t="shared" si="2"/>
        <v>11</v>
      </c>
      <c r="J124" s="25" t="str">
        <f t="shared" si="3"/>
        <v>OK</v>
      </c>
      <c r="K124" s="98"/>
      <c r="L124" s="98"/>
      <c r="M124" s="98"/>
      <c r="N124" s="98"/>
      <c r="O124" s="98"/>
      <c r="P124" s="98"/>
      <c r="Q124" s="98"/>
      <c r="R124" s="98"/>
      <c r="S124" s="98"/>
      <c r="T124" s="98"/>
      <c r="U124" s="98"/>
      <c r="V124" s="98"/>
      <c r="W124" s="98">
        <v>3</v>
      </c>
      <c r="X124" s="98"/>
      <c r="Y124" s="178"/>
      <c r="Z124" s="178"/>
      <c r="AA124" s="178"/>
      <c r="AB124" s="178"/>
      <c r="AC124" s="178"/>
      <c r="AD124" s="179"/>
      <c r="AE124" s="178"/>
    </row>
    <row r="125" spans="1:31" ht="45" customHeight="1">
      <c r="A125" s="53">
        <v>42</v>
      </c>
      <c r="B125" s="58" t="s">
        <v>41</v>
      </c>
      <c r="C125" s="53">
        <v>122</v>
      </c>
      <c r="D125" s="67" t="s">
        <v>138</v>
      </c>
      <c r="E125" s="44" t="s">
        <v>225</v>
      </c>
      <c r="F125" s="47" t="s">
        <v>17</v>
      </c>
      <c r="G125" s="76">
        <v>25.01</v>
      </c>
      <c r="H125" s="18">
        <v>57</v>
      </c>
      <c r="I125" s="40">
        <f t="shared" si="2"/>
        <v>39</v>
      </c>
      <c r="J125" s="25" t="str">
        <f t="shared" si="3"/>
        <v>OK</v>
      </c>
      <c r="K125" s="98"/>
      <c r="L125" s="98"/>
      <c r="M125" s="98"/>
      <c r="N125" s="98"/>
      <c r="O125" s="98"/>
      <c r="P125" s="98"/>
      <c r="Q125" s="98"/>
      <c r="R125" s="98"/>
      <c r="S125" s="98"/>
      <c r="T125" s="98"/>
      <c r="U125" s="98"/>
      <c r="V125" s="98"/>
      <c r="W125" s="98"/>
      <c r="X125" s="98">
        <v>8</v>
      </c>
      <c r="Y125" s="178"/>
      <c r="Z125" s="178"/>
      <c r="AA125" s="178"/>
      <c r="AB125" s="178"/>
      <c r="AC125" s="180">
        <v>10</v>
      </c>
      <c r="AD125" s="179"/>
      <c r="AE125" s="178"/>
    </row>
    <row r="126" spans="1:31" ht="45" customHeight="1">
      <c r="A126" s="51">
        <v>43</v>
      </c>
      <c r="B126" s="55" t="s">
        <v>37</v>
      </c>
      <c r="C126" s="51">
        <v>123</v>
      </c>
      <c r="D126" s="62" t="s">
        <v>139</v>
      </c>
      <c r="E126" s="62"/>
      <c r="F126" s="18" t="s">
        <v>246</v>
      </c>
      <c r="G126" s="73"/>
      <c r="H126" s="18">
        <v>8</v>
      </c>
      <c r="I126" s="40">
        <f t="shared" si="2"/>
        <v>8</v>
      </c>
      <c r="J126" s="25" t="str">
        <f t="shared" si="3"/>
        <v>OK</v>
      </c>
      <c r="K126" s="98"/>
      <c r="L126" s="98"/>
      <c r="M126" s="98"/>
      <c r="N126" s="98"/>
      <c r="O126" s="98"/>
      <c r="P126" s="98"/>
      <c r="Q126" s="98"/>
      <c r="R126" s="98"/>
      <c r="S126" s="98"/>
      <c r="T126" s="98"/>
      <c r="U126" s="98"/>
      <c r="V126" s="98"/>
      <c r="W126" s="98"/>
      <c r="X126" s="98"/>
      <c r="Y126" s="178"/>
      <c r="Z126" s="178"/>
      <c r="AA126" s="178"/>
      <c r="AB126" s="178"/>
      <c r="AC126" s="178"/>
      <c r="AD126" s="179"/>
      <c r="AE126" s="178"/>
    </row>
    <row r="127" spans="1:31" ht="45" customHeight="1">
      <c r="A127" s="51">
        <v>44</v>
      </c>
      <c r="B127" s="55" t="s">
        <v>37</v>
      </c>
      <c r="C127" s="51">
        <v>124</v>
      </c>
      <c r="D127" s="62" t="s">
        <v>140</v>
      </c>
      <c r="E127" s="62"/>
      <c r="F127" s="18"/>
      <c r="G127" s="73"/>
      <c r="H127" s="18"/>
      <c r="I127" s="40">
        <f t="shared" si="2"/>
        <v>0</v>
      </c>
      <c r="J127" s="25" t="str">
        <f t="shared" si="3"/>
        <v>OK</v>
      </c>
      <c r="K127" s="98"/>
      <c r="L127" s="98"/>
      <c r="M127" s="98"/>
      <c r="N127" s="98"/>
      <c r="O127" s="98"/>
      <c r="P127" s="98"/>
      <c r="Q127" s="98"/>
      <c r="R127" s="98"/>
      <c r="S127" s="98"/>
      <c r="T127" s="98"/>
      <c r="U127" s="98"/>
      <c r="V127" s="98"/>
      <c r="W127" s="98"/>
      <c r="X127" s="98"/>
      <c r="Y127" s="178"/>
      <c r="Z127" s="178"/>
      <c r="AA127" s="178"/>
      <c r="AB127" s="178"/>
      <c r="AC127" s="178"/>
      <c r="AD127" s="179"/>
      <c r="AE127" s="178"/>
    </row>
    <row r="128" spans="1:31" ht="45" customHeight="1">
      <c r="A128" s="51">
        <v>45</v>
      </c>
      <c r="B128" s="55" t="s">
        <v>37</v>
      </c>
      <c r="C128" s="51">
        <v>125</v>
      </c>
      <c r="D128" s="62" t="s">
        <v>141</v>
      </c>
      <c r="E128" s="62"/>
      <c r="F128" s="18"/>
      <c r="G128" s="73"/>
      <c r="H128" s="18"/>
      <c r="I128" s="40">
        <f t="shared" si="2"/>
        <v>0</v>
      </c>
      <c r="J128" s="25" t="str">
        <f t="shared" si="3"/>
        <v>OK</v>
      </c>
      <c r="K128" s="98"/>
      <c r="L128" s="98"/>
      <c r="M128" s="98"/>
      <c r="N128" s="98"/>
      <c r="O128" s="98"/>
      <c r="P128" s="98"/>
      <c r="Q128" s="98"/>
      <c r="R128" s="98"/>
      <c r="S128" s="98"/>
      <c r="T128" s="98"/>
      <c r="U128" s="98"/>
      <c r="V128" s="98"/>
      <c r="W128" s="98"/>
      <c r="X128" s="98"/>
      <c r="Y128" s="178"/>
      <c r="Z128" s="178"/>
      <c r="AA128" s="178"/>
      <c r="AB128" s="178"/>
      <c r="AC128" s="178"/>
      <c r="AD128" s="179"/>
      <c r="AE128" s="178"/>
    </row>
    <row r="129" spans="1:31" ht="45" customHeight="1">
      <c r="A129" s="51">
        <v>46</v>
      </c>
      <c r="B129" s="55" t="s">
        <v>37</v>
      </c>
      <c r="C129" s="51">
        <v>126</v>
      </c>
      <c r="D129" s="62" t="s">
        <v>142</v>
      </c>
      <c r="E129" s="62"/>
      <c r="F129" s="18"/>
      <c r="G129" s="73"/>
      <c r="H129" s="18"/>
      <c r="I129" s="40">
        <f t="shared" si="2"/>
        <v>0</v>
      </c>
      <c r="J129" s="25" t="str">
        <f t="shared" si="3"/>
        <v>OK</v>
      </c>
      <c r="K129" s="98"/>
      <c r="L129" s="98"/>
      <c r="M129" s="98"/>
      <c r="N129" s="98"/>
      <c r="O129" s="98"/>
      <c r="P129" s="98"/>
      <c r="Q129" s="98"/>
      <c r="R129" s="98"/>
      <c r="S129" s="98"/>
      <c r="T129" s="98"/>
      <c r="U129" s="98"/>
      <c r="V129" s="98"/>
      <c r="W129" s="98"/>
      <c r="X129" s="98"/>
      <c r="Y129" s="178"/>
      <c r="Z129" s="178"/>
      <c r="AA129" s="178"/>
      <c r="AB129" s="178"/>
      <c r="AC129" s="178"/>
      <c r="AD129" s="179"/>
      <c r="AE129" s="178"/>
    </row>
    <row r="130" spans="1:31" ht="45" customHeight="1">
      <c r="A130" s="235">
        <v>47</v>
      </c>
      <c r="B130" s="223" t="s">
        <v>42</v>
      </c>
      <c r="C130" s="54">
        <v>127</v>
      </c>
      <c r="D130" s="61" t="s">
        <v>143</v>
      </c>
      <c r="E130" s="61" t="s">
        <v>226</v>
      </c>
      <c r="F130" s="46"/>
      <c r="G130" s="72">
        <v>3245.49</v>
      </c>
      <c r="H130" s="18"/>
      <c r="I130" s="40">
        <f t="shared" si="2"/>
        <v>0</v>
      </c>
      <c r="J130" s="25" t="str">
        <f t="shared" si="3"/>
        <v>OK</v>
      </c>
      <c r="K130" s="98"/>
      <c r="L130" s="98"/>
      <c r="M130" s="98"/>
      <c r="N130" s="98"/>
      <c r="O130" s="98"/>
      <c r="P130" s="98"/>
      <c r="Q130" s="98"/>
      <c r="R130" s="98"/>
      <c r="S130" s="98"/>
      <c r="T130" s="98"/>
      <c r="U130" s="98"/>
      <c r="V130" s="98"/>
      <c r="W130" s="98"/>
      <c r="X130" s="98"/>
      <c r="Y130" s="178"/>
      <c r="Z130" s="178"/>
      <c r="AA130" s="178"/>
      <c r="AB130" s="178"/>
      <c r="AC130" s="178"/>
      <c r="AD130" s="179"/>
      <c r="AE130" s="178"/>
    </row>
    <row r="131" spans="1:31" ht="45" customHeight="1">
      <c r="A131" s="235"/>
      <c r="B131" s="224"/>
      <c r="C131" s="54">
        <v>128</v>
      </c>
      <c r="D131" s="61" t="s">
        <v>144</v>
      </c>
      <c r="E131" s="61" t="s">
        <v>227</v>
      </c>
      <c r="F131" s="46" t="s">
        <v>247</v>
      </c>
      <c r="G131" s="72">
        <v>1054.19</v>
      </c>
      <c r="H131" s="18"/>
      <c r="I131" s="40">
        <f t="shared" si="2"/>
        <v>0</v>
      </c>
      <c r="J131" s="25" t="str">
        <f t="shared" si="3"/>
        <v>OK</v>
      </c>
      <c r="K131" s="98"/>
      <c r="L131" s="98"/>
      <c r="M131" s="98"/>
      <c r="N131" s="98"/>
      <c r="O131" s="98"/>
      <c r="P131" s="98"/>
      <c r="Q131" s="98"/>
      <c r="R131" s="98"/>
      <c r="S131" s="98"/>
      <c r="T131" s="98"/>
      <c r="U131" s="98"/>
      <c r="V131" s="98"/>
      <c r="W131" s="98"/>
      <c r="X131" s="98"/>
      <c r="Y131" s="178"/>
      <c r="Z131" s="178"/>
      <c r="AA131" s="178"/>
      <c r="AB131" s="178"/>
      <c r="AC131" s="178"/>
      <c r="AD131" s="179"/>
      <c r="AE131" s="178"/>
    </row>
    <row r="132" spans="1:31" ht="45" customHeight="1">
      <c r="A132" s="51">
        <v>48</v>
      </c>
      <c r="B132" s="55" t="s">
        <v>37</v>
      </c>
      <c r="C132" s="51">
        <v>129</v>
      </c>
      <c r="D132" s="62" t="s">
        <v>145</v>
      </c>
      <c r="E132" s="62"/>
      <c r="F132" s="18" t="s">
        <v>21</v>
      </c>
      <c r="G132" s="73"/>
      <c r="H132" s="18"/>
      <c r="I132" s="40">
        <f t="shared" si="2"/>
        <v>0</v>
      </c>
      <c r="J132" s="25" t="str">
        <f t="shared" si="3"/>
        <v>OK</v>
      </c>
      <c r="K132" s="98"/>
      <c r="L132" s="98"/>
      <c r="M132" s="98"/>
      <c r="N132" s="98"/>
      <c r="O132" s="98"/>
      <c r="P132" s="98"/>
      <c r="Q132" s="98"/>
      <c r="R132" s="98"/>
      <c r="S132" s="98"/>
      <c r="T132" s="98"/>
      <c r="U132" s="98"/>
      <c r="V132" s="98"/>
      <c r="W132" s="98"/>
      <c r="X132" s="98"/>
      <c r="Y132" s="178"/>
      <c r="Z132" s="178"/>
      <c r="AA132" s="178"/>
      <c r="AB132" s="178"/>
      <c r="AC132" s="178"/>
      <c r="AD132" s="179"/>
      <c r="AE132" s="178"/>
    </row>
    <row r="133" spans="1:31" s="199" customFormat="1" ht="24.75" customHeight="1">
      <c r="A133" s="193"/>
      <c r="B133" s="193"/>
      <c r="C133" s="194"/>
      <c r="D133" s="193"/>
      <c r="E133" s="193"/>
      <c r="F133" s="193"/>
      <c r="G133" s="195"/>
      <c r="H133" s="196">
        <f>SUM(H4:H132)</f>
        <v>1710</v>
      </c>
      <c r="I133" s="196">
        <f>SUM(I4:I132)</f>
        <v>963</v>
      </c>
      <c r="J133" s="197"/>
      <c r="K133" s="198">
        <f>SUMPRODUCT($G$4:$G$132,K4:K132)</f>
        <v>272</v>
      </c>
      <c r="L133" s="198">
        <f t="shared" ref="L133:AE133" si="4">SUMPRODUCT($G$4:$G$132,L4:L132)</f>
        <v>1193.01</v>
      </c>
      <c r="M133" s="198">
        <f t="shared" si="4"/>
        <v>4147.17</v>
      </c>
      <c r="N133" s="198">
        <f t="shared" si="4"/>
        <v>169.2</v>
      </c>
      <c r="O133" s="198">
        <f t="shared" si="4"/>
        <v>813.11000000000013</v>
      </c>
      <c r="P133" s="198">
        <f t="shared" si="4"/>
        <v>903.00999999999988</v>
      </c>
      <c r="Q133" s="198">
        <f t="shared" si="4"/>
        <v>1237.4399999999998</v>
      </c>
      <c r="R133" s="198">
        <f t="shared" si="4"/>
        <v>127.8</v>
      </c>
      <c r="S133" s="198">
        <f t="shared" si="4"/>
        <v>706.38</v>
      </c>
      <c r="T133" s="198">
        <f t="shared" si="4"/>
        <v>721.8</v>
      </c>
      <c r="U133" s="198">
        <f t="shared" si="4"/>
        <v>328.5</v>
      </c>
      <c r="V133" s="198">
        <f t="shared" si="4"/>
        <v>176</v>
      </c>
      <c r="W133" s="198">
        <f t="shared" si="4"/>
        <v>577.53</v>
      </c>
      <c r="X133" s="198">
        <f t="shared" si="4"/>
        <v>200.08</v>
      </c>
      <c r="Y133" s="198">
        <f t="shared" si="4"/>
        <v>1916.2500000000002</v>
      </c>
      <c r="Z133" s="198">
        <f t="shared" si="4"/>
        <v>993.99</v>
      </c>
      <c r="AA133" s="198">
        <f t="shared" si="4"/>
        <v>179.45</v>
      </c>
      <c r="AB133" s="198">
        <f t="shared" si="4"/>
        <v>740.4</v>
      </c>
      <c r="AC133" s="198">
        <f t="shared" si="4"/>
        <v>250.10000000000002</v>
      </c>
      <c r="AD133" s="198">
        <f t="shared" si="4"/>
        <v>424.5</v>
      </c>
      <c r="AE133" s="198">
        <f t="shared" si="4"/>
        <v>392.28999999999996</v>
      </c>
    </row>
    <row r="134" spans="1:31" ht="45" customHeight="1">
      <c r="K134" s="123"/>
      <c r="L134" s="123"/>
      <c r="M134" s="123"/>
      <c r="N134" s="123"/>
      <c r="O134" s="123"/>
      <c r="P134" s="123"/>
      <c r="Q134" s="123"/>
      <c r="R134" s="123"/>
      <c r="S134" s="123"/>
      <c r="T134" s="123"/>
      <c r="U134" s="123"/>
      <c r="V134" s="123"/>
      <c r="W134" s="123"/>
      <c r="X134" s="123"/>
      <c r="Y134" s="123"/>
      <c r="Z134" s="123"/>
      <c r="AA134" s="123"/>
      <c r="AB134" s="123"/>
      <c r="AC134" s="123"/>
      <c r="AD134" s="123"/>
      <c r="AE134" s="123"/>
    </row>
    <row r="135" spans="1:31" ht="45" customHeight="1">
      <c r="K135" s="91"/>
      <c r="L135" s="91"/>
      <c r="M135" s="91"/>
      <c r="N135" s="91"/>
      <c r="O135" s="91"/>
      <c r="P135" s="91"/>
      <c r="Q135" s="91"/>
      <c r="R135" s="91"/>
      <c r="S135" s="91"/>
      <c r="T135" s="91"/>
      <c r="U135" s="91"/>
      <c r="V135" s="91"/>
      <c r="W135" s="90"/>
      <c r="X135" s="90"/>
    </row>
    <row r="136" spans="1:31" ht="45" customHeight="1">
      <c r="K136" s="95"/>
      <c r="L136" s="87"/>
      <c r="M136" s="87"/>
      <c r="N136" s="87"/>
      <c r="O136" s="87"/>
      <c r="P136" s="87"/>
      <c r="Q136" s="87"/>
      <c r="R136" s="87"/>
      <c r="S136" s="87"/>
      <c r="T136" s="87"/>
      <c r="U136" s="87"/>
      <c r="V136" s="87"/>
      <c r="W136" s="87"/>
      <c r="X136" s="87"/>
    </row>
    <row r="137" spans="1:31" ht="45" customHeight="1">
      <c r="K137" s="95"/>
      <c r="L137" s="87"/>
      <c r="M137" s="87"/>
      <c r="N137" s="87"/>
      <c r="O137" s="87"/>
      <c r="P137" s="87"/>
      <c r="Q137" s="87"/>
      <c r="R137" s="87"/>
      <c r="S137" s="87"/>
      <c r="T137" s="87"/>
      <c r="U137" s="87"/>
      <c r="V137" s="87"/>
      <c r="W137" s="87"/>
      <c r="X137" s="87"/>
    </row>
    <row r="138" spans="1:31" ht="45" customHeight="1">
      <c r="K138" s="99"/>
      <c r="L138" s="87"/>
      <c r="M138" s="87"/>
      <c r="N138" s="87"/>
      <c r="O138" s="87"/>
      <c r="P138" s="87"/>
      <c r="Q138" s="87"/>
      <c r="R138" s="87"/>
      <c r="S138" s="87"/>
      <c r="T138" s="87"/>
      <c r="U138" s="87"/>
      <c r="V138" s="87"/>
      <c r="W138" s="87"/>
      <c r="X138" s="87"/>
    </row>
    <row r="139" spans="1:31" ht="45" customHeight="1">
      <c r="K139" s="95"/>
      <c r="L139" s="87"/>
      <c r="M139" s="87"/>
      <c r="N139" s="87"/>
      <c r="O139" s="87"/>
      <c r="P139" s="87"/>
      <c r="Q139" s="87"/>
      <c r="R139" s="87"/>
      <c r="S139" s="87"/>
      <c r="T139" s="87"/>
      <c r="U139" s="87"/>
      <c r="V139" s="87"/>
      <c r="W139" s="87"/>
      <c r="X139" s="87"/>
    </row>
    <row r="140" spans="1:31" ht="45" customHeight="1">
      <c r="K140" s="96"/>
      <c r="L140" s="87"/>
      <c r="M140" s="87"/>
      <c r="N140" s="87"/>
      <c r="O140" s="87"/>
      <c r="P140" s="87"/>
      <c r="Q140" s="87"/>
      <c r="R140" s="87"/>
      <c r="S140" s="87"/>
      <c r="T140" s="87"/>
      <c r="U140" s="87"/>
      <c r="V140" s="87"/>
      <c r="W140" s="87"/>
      <c r="X140" s="87"/>
    </row>
    <row r="141" spans="1:31" ht="45" customHeight="1">
      <c r="K141" s="96"/>
      <c r="L141" s="87"/>
      <c r="M141" s="87"/>
      <c r="N141" s="87"/>
      <c r="O141" s="87"/>
      <c r="P141" s="87"/>
      <c r="Q141" s="87"/>
      <c r="R141" s="87"/>
      <c r="S141" s="87"/>
      <c r="T141" s="87"/>
      <c r="U141" s="87"/>
      <c r="V141" s="87"/>
      <c r="W141" s="87"/>
      <c r="X141" s="87"/>
    </row>
    <row r="142" spans="1:31" ht="45" customHeight="1">
      <c r="K142" s="96"/>
      <c r="L142" s="87"/>
      <c r="M142" s="87"/>
      <c r="N142" s="87"/>
      <c r="O142" s="87"/>
      <c r="P142" s="87"/>
      <c r="Q142" s="87"/>
      <c r="R142" s="87"/>
      <c r="S142" s="87"/>
      <c r="T142" s="87"/>
      <c r="U142" s="87"/>
      <c r="V142" s="87"/>
      <c r="W142" s="87"/>
      <c r="X142" s="87"/>
    </row>
    <row r="143" spans="1:31" ht="45" customHeight="1">
      <c r="K143" s="96"/>
      <c r="L143" s="87"/>
      <c r="M143" s="87"/>
      <c r="N143" s="87"/>
      <c r="O143" s="87"/>
      <c r="P143" s="87"/>
      <c r="Q143" s="87"/>
      <c r="R143" s="87"/>
      <c r="S143" s="87"/>
      <c r="T143" s="87"/>
      <c r="U143" s="87"/>
      <c r="V143" s="87"/>
      <c r="W143" s="87"/>
      <c r="X143" s="87"/>
    </row>
    <row r="144" spans="1:31" ht="45" customHeight="1">
      <c r="K144" s="96"/>
      <c r="L144" s="87"/>
      <c r="M144" s="87"/>
      <c r="N144" s="87"/>
      <c r="O144" s="87"/>
      <c r="P144" s="87"/>
      <c r="Q144" s="87"/>
      <c r="R144" s="87"/>
      <c r="S144" s="87"/>
      <c r="T144" s="87"/>
      <c r="U144" s="87"/>
      <c r="V144" s="87"/>
      <c r="W144" s="87"/>
      <c r="X144" s="87"/>
    </row>
    <row r="145" spans="11:24" ht="45" customHeight="1">
      <c r="K145" s="96"/>
      <c r="L145" s="87"/>
      <c r="M145" s="87"/>
      <c r="N145" s="87"/>
      <c r="O145" s="87"/>
      <c r="P145" s="87"/>
      <c r="Q145" s="87"/>
      <c r="R145" s="91"/>
      <c r="S145" s="91"/>
      <c r="T145" s="91"/>
      <c r="U145" s="91"/>
      <c r="V145" s="91"/>
      <c r="W145" s="90"/>
      <c r="X145" s="90"/>
    </row>
    <row r="146" spans="11:24" ht="45" customHeight="1">
      <c r="K146" s="96"/>
      <c r="L146" s="87"/>
      <c r="M146" s="87"/>
      <c r="N146" s="87"/>
      <c r="O146" s="87"/>
      <c r="P146" s="87"/>
      <c r="Q146" s="87"/>
      <c r="R146" s="91"/>
      <c r="S146" s="91"/>
      <c r="T146" s="91"/>
      <c r="U146" s="91"/>
      <c r="V146" s="91"/>
      <c r="W146" s="90"/>
      <c r="X146" s="90"/>
    </row>
    <row r="147" spans="11:24" ht="45" customHeight="1">
      <c r="K147" s="96"/>
      <c r="L147" s="87"/>
      <c r="M147" s="87"/>
      <c r="N147" s="87"/>
      <c r="O147" s="87"/>
      <c r="P147" s="87"/>
      <c r="Q147" s="87"/>
      <c r="R147" s="91"/>
      <c r="S147" s="91"/>
      <c r="T147" s="91"/>
      <c r="U147" s="91"/>
      <c r="V147" s="91"/>
      <c r="W147" s="90"/>
      <c r="X147" s="90"/>
    </row>
    <row r="148" spans="11:24" ht="45" customHeight="1">
      <c r="K148" s="96"/>
      <c r="L148" s="87"/>
      <c r="M148" s="87"/>
      <c r="N148" s="87"/>
      <c r="O148" s="87"/>
      <c r="P148" s="87"/>
      <c r="Q148" s="87"/>
      <c r="R148" s="91"/>
      <c r="S148" s="91"/>
      <c r="T148" s="91"/>
      <c r="U148" s="91"/>
      <c r="V148" s="91"/>
      <c r="W148" s="90"/>
      <c r="X148" s="90"/>
    </row>
    <row r="149" spans="11:24" ht="45" customHeight="1">
      <c r="K149" s="96"/>
      <c r="L149" s="96"/>
      <c r="M149" s="96"/>
      <c r="N149" s="96"/>
      <c r="O149" s="96"/>
      <c r="P149" s="96"/>
      <c r="Q149" s="96"/>
      <c r="R149" s="91"/>
      <c r="S149" s="91"/>
      <c r="T149" s="91"/>
      <c r="U149" s="91"/>
      <c r="V149" s="91"/>
      <c r="W149" s="90"/>
      <c r="X149" s="90"/>
    </row>
    <row r="150" spans="11:24" ht="45" customHeight="1">
      <c r="K150" s="96"/>
      <c r="L150" s="87"/>
      <c r="M150" s="87"/>
      <c r="N150" s="87"/>
      <c r="O150" s="87"/>
      <c r="P150" s="87"/>
      <c r="Q150" s="87"/>
      <c r="R150" s="91"/>
      <c r="S150" s="91"/>
      <c r="T150" s="91"/>
      <c r="U150" s="91"/>
      <c r="V150" s="91"/>
      <c r="W150" s="90"/>
      <c r="X150" s="90"/>
    </row>
    <row r="151" spans="11:24" ht="45" customHeight="1">
      <c r="K151" s="96"/>
      <c r="L151" s="87"/>
      <c r="M151" s="87"/>
      <c r="N151" s="87"/>
      <c r="O151" s="87"/>
      <c r="P151" s="87"/>
      <c r="Q151" s="87"/>
      <c r="R151" s="91"/>
      <c r="S151" s="91"/>
      <c r="T151" s="91"/>
      <c r="U151" s="91"/>
      <c r="V151" s="91"/>
      <c r="W151" s="90"/>
      <c r="X151" s="90"/>
    </row>
    <row r="152" spans="11:24" ht="45" customHeight="1">
      <c r="K152" s="96"/>
      <c r="L152" s="87"/>
      <c r="M152" s="87"/>
      <c r="N152" s="87"/>
      <c r="O152" s="87"/>
      <c r="P152" s="87"/>
      <c r="Q152" s="87"/>
      <c r="R152" s="91"/>
      <c r="S152" s="91"/>
      <c r="T152" s="91"/>
      <c r="U152" s="91"/>
      <c r="V152" s="91"/>
      <c r="W152" s="90"/>
      <c r="X152" s="90"/>
    </row>
    <row r="153" spans="11:24" ht="45" customHeight="1">
      <c r="K153" s="96"/>
      <c r="L153" s="87"/>
      <c r="M153" s="87"/>
      <c r="N153" s="87"/>
      <c r="O153" s="87"/>
      <c r="P153" s="87"/>
      <c r="Q153" s="87"/>
      <c r="R153" s="91"/>
      <c r="S153" s="91"/>
      <c r="T153" s="91"/>
      <c r="U153" s="91"/>
      <c r="V153" s="91"/>
      <c r="W153" s="90"/>
      <c r="X153" s="90"/>
    </row>
    <row r="154" spans="11:24" ht="45" customHeight="1">
      <c r="K154" s="96"/>
      <c r="L154" s="87"/>
      <c r="M154" s="87"/>
      <c r="N154" s="87"/>
      <c r="O154" s="87"/>
      <c r="P154" s="87"/>
      <c r="Q154" s="87"/>
      <c r="R154" s="91"/>
      <c r="S154" s="91"/>
      <c r="T154" s="91"/>
      <c r="U154" s="91"/>
      <c r="V154" s="91"/>
      <c r="W154" s="90"/>
      <c r="X154" s="90"/>
    </row>
  </sheetData>
  <mergeCells count="85">
    <mergeCell ref="AC1:AC2"/>
    <mergeCell ref="AD1:AD2"/>
    <mergeCell ref="AE1:AE2"/>
    <mergeCell ref="V1:V2"/>
    <mergeCell ref="A1:C1"/>
    <mergeCell ref="D1:G1"/>
    <mergeCell ref="H1:J1"/>
    <mergeCell ref="A2:J2"/>
    <mergeCell ref="U1:U2"/>
    <mergeCell ref="K1:K2"/>
    <mergeCell ref="L1:L2"/>
    <mergeCell ref="M1:M2"/>
    <mergeCell ref="T1:T2"/>
    <mergeCell ref="O1:O2"/>
    <mergeCell ref="R1:R2"/>
    <mergeCell ref="S1:S2"/>
    <mergeCell ref="AA1:AA2"/>
    <mergeCell ref="AB1:AB2"/>
    <mergeCell ref="W1:W2"/>
    <mergeCell ref="X1:X2"/>
    <mergeCell ref="A19:A21"/>
    <mergeCell ref="B19:B21"/>
    <mergeCell ref="Q1:Q2"/>
    <mergeCell ref="N1:N2"/>
    <mergeCell ref="P1:P2"/>
    <mergeCell ref="Y1:Y2"/>
    <mergeCell ref="Z1:Z2"/>
    <mergeCell ref="A22:A24"/>
    <mergeCell ref="B22:B24"/>
    <mergeCell ref="A25:A32"/>
    <mergeCell ref="B25:B32"/>
    <mergeCell ref="A4:A6"/>
    <mergeCell ref="B4:B6"/>
    <mergeCell ref="A9:A10"/>
    <mergeCell ref="B9:B10"/>
    <mergeCell ref="A11:A17"/>
    <mergeCell ref="B11:B17"/>
    <mergeCell ref="A34:A44"/>
    <mergeCell ref="B34:B44"/>
    <mergeCell ref="A45:A48"/>
    <mergeCell ref="B45:B48"/>
    <mergeCell ref="A49:A52"/>
    <mergeCell ref="B49:B52"/>
    <mergeCell ref="A53:A54"/>
    <mergeCell ref="B53:B54"/>
    <mergeCell ref="A55:A58"/>
    <mergeCell ref="B55:B58"/>
    <mergeCell ref="A59:A61"/>
    <mergeCell ref="B59:B61"/>
    <mergeCell ref="A62:A64"/>
    <mergeCell ref="B62:B64"/>
    <mergeCell ref="A66:A70"/>
    <mergeCell ref="B66:B70"/>
    <mergeCell ref="A71:A74"/>
    <mergeCell ref="B71:B74"/>
    <mergeCell ref="A76:A79"/>
    <mergeCell ref="B76:B79"/>
    <mergeCell ref="A83:A84"/>
    <mergeCell ref="B83:B84"/>
    <mergeCell ref="A85:A86"/>
    <mergeCell ref="B85:B86"/>
    <mergeCell ref="A87:A88"/>
    <mergeCell ref="B87:B88"/>
    <mergeCell ref="A89:A90"/>
    <mergeCell ref="B89:B90"/>
    <mergeCell ref="A91:A94"/>
    <mergeCell ref="B91:B94"/>
    <mergeCell ref="A97:A101"/>
    <mergeCell ref="B97:B101"/>
    <mergeCell ref="A102:A105"/>
    <mergeCell ref="B102:B105"/>
    <mergeCell ref="A106:A107"/>
    <mergeCell ref="B106:B107"/>
    <mergeCell ref="A108:A109"/>
    <mergeCell ref="B108:B109"/>
    <mergeCell ref="A110:A111"/>
    <mergeCell ref="B110:B111"/>
    <mergeCell ref="A112:A116"/>
    <mergeCell ref="B112:B116"/>
    <mergeCell ref="A117:A120"/>
    <mergeCell ref="B117:B120"/>
    <mergeCell ref="A121:A123"/>
    <mergeCell ref="B121:B123"/>
    <mergeCell ref="A130:A131"/>
    <mergeCell ref="B130:B131"/>
  </mergeCells>
  <conditionalFormatting sqref="R4:T4">
    <cfRule type="cellIs" dxfId="167" priority="4" stopIfTrue="1" operator="greaterThan">
      <formula>0</formula>
    </cfRule>
    <cfRule type="cellIs" dxfId="166" priority="5" stopIfTrue="1" operator="greaterThan">
      <formula>0</formula>
    </cfRule>
    <cfRule type="cellIs" dxfId="165" priority="6" stopIfTrue="1" operator="greaterThan">
      <formula>0</formula>
    </cfRule>
  </conditionalFormatting>
  <conditionalFormatting sqref="U4:X132 R5:T132 L4:Q132 K5:K132">
    <cfRule type="cellIs" dxfId="164" priority="7" stopIfTrue="1" operator="greaterThan">
      <formula>0</formula>
    </cfRule>
    <cfRule type="cellIs" dxfId="163" priority="8" stopIfTrue="1" operator="greaterThan">
      <formula>0</formula>
    </cfRule>
    <cfRule type="cellIs" dxfId="162" priority="9" stopIfTrue="1" operator="greaterThan">
      <formula>0</formula>
    </cfRule>
  </conditionalFormatting>
  <conditionalFormatting sqref="K4">
    <cfRule type="cellIs" dxfId="161" priority="1" stopIfTrue="1" operator="greaterThan">
      <formula>0</formula>
    </cfRule>
    <cfRule type="cellIs" dxfId="160" priority="2" stopIfTrue="1" operator="greaterThan">
      <formula>0</formula>
    </cfRule>
    <cfRule type="cellIs" dxfId="159" priority="3" stopIfTrue="1" operator="greaterThan">
      <formula>0</formula>
    </cfRule>
  </conditionalFormatting>
  <pageMargins left="0.511811024" right="0.511811024" top="0.78740157499999996" bottom="0.78740157499999996" header="0.31496062000000002" footer="0.31496062000000002"/>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B133"/>
  <sheetViews>
    <sheetView topLeftCell="A121" zoomScale="80" zoomScaleNormal="80" workbookViewId="0">
      <selection activeCell="D136" sqref="D136"/>
    </sheetView>
  </sheetViews>
  <sheetFormatPr defaultColWidth="9.7265625" defaultRowHeight="45" customHeight="1"/>
  <cols>
    <col min="1" max="1" width="7.1796875" style="31" customWidth="1"/>
    <col min="2" max="2" width="17.1796875" style="31" customWidth="1"/>
    <col min="3" max="3" width="6.7265625" style="26" bestFit="1" customWidth="1"/>
    <col min="4" max="4" width="36" style="31" customWidth="1"/>
    <col min="5" max="5" width="19" style="31" customWidth="1"/>
    <col min="6" max="6" width="8.81640625" style="31" customWidth="1"/>
    <col min="7" max="7" width="13.453125" style="33" bestFit="1" customWidth="1"/>
    <col min="8" max="8" width="12.7265625" style="4" customWidth="1"/>
    <col min="9" max="9" width="13.26953125" style="27" customWidth="1"/>
    <col min="10" max="10" width="12.54296875" style="5" customWidth="1"/>
    <col min="11" max="11" width="14.1796875" style="95" customWidth="1"/>
    <col min="12" max="12" width="12.7265625" style="6" customWidth="1"/>
    <col min="13" max="13" width="14.81640625" style="6" customWidth="1"/>
    <col min="14" max="14" width="14.1796875" style="6" customWidth="1"/>
    <col min="15" max="15" width="15.26953125" style="6" customWidth="1"/>
    <col min="16" max="16" width="15.453125" style="6" customWidth="1"/>
    <col min="17" max="17" width="10.453125" style="6" customWidth="1"/>
    <col min="18" max="18" width="14" style="6" customWidth="1"/>
    <col min="19" max="19" width="13.54296875" style="6" customWidth="1"/>
    <col min="20" max="20" width="14.54296875" style="6" customWidth="1"/>
    <col min="21" max="21" width="14" style="6" customWidth="1"/>
    <col min="22" max="22" width="14.26953125" style="6" customWidth="1"/>
    <col min="23" max="28" width="12.7265625" style="2" customWidth="1"/>
    <col min="29" max="16384" width="9.7265625" style="2"/>
  </cols>
  <sheetData>
    <row r="1" spans="1:28" ht="45" customHeight="1">
      <c r="A1" s="249" t="s">
        <v>22</v>
      </c>
      <c r="B1" s="249"/>
      <c r="C1" s="249"/>
      <c r="D1" s="249" t="s">
        <v>23</v>
      </c>
      <c r="E1" s="249"/>
      <c r="F1" s="249"/>
      <c r="G1" s="249"/>
      <c r="H1" s="249" t="s">
        <v>24</v>
      </c>
      <c r="I1" s="249"/>
      <c r="J1" s="249"/>
      <c r="K1" s="222" t="s">
        <v>555</v>
      </c>
      <c r="L1" s="247" t="s">
        <v>20</v>
      </c>
      <c r="M1" s="247" t="s">
        <v>20</v>
      </c>
      <c r="N1" s="247" t="s">
        <v>20</v>
      </c>
      <c r="O1" s="247" t="s">
        <v>20</v>
      </c>
      <c r="P1" s="247" t="s">
        <v>20</v>
      </c>
      <c r="Q1" s="247" t="s">
        <v>20</v>
      </c>
      <c r="R1" s="247" t="s">
        <v>20</v>
      </c>
      <c r="S1" s="247" t="s">
        <v>20</v>
      </c>
      <c r="T1" s="247" t="s">
        <v>20</v>
      </c>
      <c r="U1" s="247" t="s">
        <v>20</v>
      </c>
      <c r="V1" s="247" t="s">
        <v>20</v>
      </c>
      <c r="W1" s="247" t="s">
        <v>20</v>
      </c>
      <c r="X1" s="247" t="s">
        <v>20</v>
      </c>
      <c r="Y1" s="247" t="s">
        <v>20</v>
      </c>
      <c r="Z1" s="247" t="s">
        <v>20</v>
      </c>
      <c r="AA1" s="247" t="s">
        <v>20</v>
      </c>
      <c r="AB1" s="247" t="s">
        <v>20</v>
      </c>
    </row>
    <row r="2" spans="1:28" ht="45" customHeight="1">
      <c r="A2" s="249" t="s">
        <v>16</v>
      </c>
      <c r="B2" s="249"/>
      <c r="C2" s="249"/>
      <c r="D2" s="249"/>
      <c r="E2" s="249"/>
      <c r="F2" s="249"/>
      <c r="G2" s="249"/>
      <c r="H2" s="249"/>
      <c r="I2" s="249"/>
      <c r="J2" s="249"/>
      <c r="K2" s="222"/>
      <c r="L2" s="247"/>
      <c r="M2" s="247"/>
      <c r="N2" s="247"/>
      <c r="O2" s="247"/>
      <c r="P2" s="247"/>
      <c r="Q2" s="247"/>
      <c r="R2" s="247"/>
      <c r="S2" s="247"/>
      <c r="T2" s="247"/>
      <c r="U2" s="247"/>
      <c r="V2" s="247"/>
      <c r="W2" s="247"/>
      <c r="X2" s="247"/>
      <c r="Y2" s="247"/>
      <c r="Z2" s="247"/>
      <c r="AA2" s="247"/>
      <c r="AB2" s="247"/>
    </row>
    <row r="3" spans="1:28" s="3" customFormat="1" ht="45" customHeight="1">
      <c r="A3" s="36" t="s">
        <v>25</v>
      </c>
      <c r="B3" s="39" t="s">
        <v>18</v>
      </c>
      <c r="C3" s="36" t="s">
        <v>4</v>
      </c>
      <c r="D3" s="39" t="s">
        <v>146</v>
      </c>
      <c r="E3" s="37" t="s">
        <v>19</v>
      </c>
      <c r="F3" s="36" t="s">
        <v>5</v>
      </c>
      <c r="G3" s="32" t="s">
        <v>2</v>
      </c>
      <c r="H3" s="21" t="s">
        <v>7</v>
      </c>
      <c r="I3" s="22" t="s">
        <v>0</v>
      </c>
      <c r="J3" s="19" t="s">
        <v>3</v>
      </c>
      <c r="K3" s="86">
        <v>45341</v>
      </c>
      <c r="L3" s="42" t="s">
        <v>1</v>
      </c>
      <c r="M3" s="42" t="s">
        <v>1</v>
      </c>
      <c r="N3" s="42" t="s">
        <v>1</v>
      </c>
      <c r="O3" s="42" t="s">
        <v>1</v>
      </c>
      <c r="P3" s="42" t="s">
        <v>1</v>
      </c>
      <c r="Q3" s="42" t="s">
        <v>1</v>
      </c>
      <c r="R3" s="42" t="s">
        <v>1</v>
      </c>
      <c r="S3" s="42" t="s">
        <v>1</v>
      </c>
      <c r="T3" s="42" t="s">
        <v>1</v>
      </c>
      <c r="U3" s="42" t="s">
        <v>1</v>
      </c>
      <c r="V3" s="42" t="s">
        <v>1</v>
      </c>
      <c r="W3" s="42" t="s">
        <v>1</v>
      </c>
      <c r="X3" s="42" t="s">
        <v>1</v>
      </c>
      <c r="Y3" s="42" t="s">
        <v>1</v>
      </c>
      <c r="Z3" s="42" t="s">
        <v>1</v>
      </c>
      <c r="AA3" s="42" t="s">
        <v>1</v>
      </c>
      <c r="AB3" s="42" t="s">
        <v>1</v>
      </c>
    </row>
    <row r="4" spans="1:28" ht="45" customHeight="1">
      <c r="A4" s="237">
        <v>1</v>
      </c>
      <c r="B4" s="223" t="s">
        <v>26</v>
      </c>
      <c r="C4" s="54">
        <v>1</v>
      </c>
      <c r="D4" s="61" t="s">
        <v>43</v>
      </c>
      <c r="E4" s="46" t="s">
        <v>147</v>
      </c>
      <c r="F4" s="46" t="s">
        <v>17</v>
      </c>
      <c r="G4" s="72">
        <v>62.41</v>
      </c>
      <c r="H4" s="18"/>
      <c r="I4" s="40">
        <f>H4-(SUM(K4:AB4))</f>
        <v>0</v>
      </c>
      <c r="J4" s="25" t="str">
        <f>IF(I4&lt;0,"ATENÇÃO","OK")</f>
        <v>OK</v>
      </c>
      <c r="K4" s="98"/>
      <c r="L4" s="43"/>
      <c r="M4" s="43"/>
      <c r="N4" s="43"/>
      <c r="O4" s="43"/>
      <c r="P4" s="43"/>
      <c r="Q4" s="43"/>
      <c r="R4" s="43"/>
      <c r="S4" s="43"/>
      <c r="T4" s="43"/>
      <c r="U4" s="43"/>
      <c r="V4" s="43"/>
      <c r="W4" s="43"/>
      <c r="X4" s="43"/>
      <c r="Y4" s="43"/>
      <c r="Z4" s="43"/>
      <c r="AA4" s="43"/>
      <c r="AB4" s="43"/>
    </row>
    <row r="5" spans="1:28" ht="45" customHeight="1">
      <c r="A5" s="237"/>
      <c r="B5" s="228"/>
      <c r="C5" s="54">
        <v>2</v>
      </c>
      <c r="D5" s="61" t="s">
        <v>44</v>
      </c>
      <c r="E5" s="46" t="s">
        <v>148</v>
      </c>
      <c r="F5" s="46" t="s">
        <v>17</v>
      </c>
      <c r="G5" s="72">
        <v>58.41</v>
      </c>
      <c r="H5" s="18">
        <f>4-4</f>
        <v>0</v>
      </c>
      <c r="I5" s="40">
        <f t="shared" ref="I5:I68" si="0">H5-(SUM(K5:AB5))</f>
        <v>0</v>
      </c>
      <c r="J5" s="25" t="str">
        <f t="shared" ref="J5:J68" si="1">IF(I5&lt;0,"ATENÇÃO","OK")</f>
        <v>OK</v>
      </c>
      <c r="K5" s="98"/>
      <c r="L5" s="43"/>
      <c r="M5" s="43"/>
      <c r="N5" s="43"/>
      <c r="O5" s="43"/>
      <c r="P5" s="43"/>
      <c r="Q5" s="43"/>
      <c r="R5" s="43"/>
      <c r="S5" s="43"/>
      <c r="T5" s="43"/>
      <c r="U5" s="43"/>
      <c r="V5" s="43"/>
      <c r="W5" s="43"/>
      <c r="X5" s="43"/>
      <c r="Y5" s="43"/>
      <c r="Z5" s="43"/>
      <c r="AA5" s="43"/>
      <c r="AB5" s="43"/>
    </row>
    <row r="6" spans="1:28" ht="45" customHeight="1">
      <c r="A6" s="237"/>
      <c r="B6" s="224"/>
      <c r="C6" s="54">
        <v>3</v>
      </c>
      <c r="D6" s="61" t="s">
        <v>45</v>
      </c>
      <c r="E6" s="68" t="s">
        <v>149</v>
      </c>
      <c r="F6" s="46" t="s">
        <v>17</v>
      </c>
      <c r="G6" s="72">
        <v>181.86</v>
      </c>
      <c r="H6" s="18"/>
      <c r="I6" s="40">
        <f t="shared" si="0"/>
        <v>0</v>
      </c>
      <c r="J6" s="25" t="str">
        <f t="shared" si="1"/>
        <v>OK</v>
      </c>
      <c r="K6" s="98"/>
      <c r="L6" s="43"/>
      <c r="M6" s="43"/>
      <c r="N6" s="43"/>
      <c r="O6" s="43"/>
      <c r="P6" s="43"/>
      <c r="Q6" s="43"/>
      <c r="R6" s="43"/>
      <c r="S6" s="43"/>
      <c r="T6" s="43"/>
      <c r="U6" s="43"/>
      <c r="V6" s="43"/>
      <c r="W6" s="43"/>
      <c r="X6" s="43"/>
      <c r="Y6" s="43"/>
      <c r="Z6" s="43"/>
      <c r="AA6" s="43"/>
      <c r="AB6" s="43"/>
    </row>
    <row r="7" spans="1:28" ht="45" customHeight="1">
      <c r="A7" s="48">
        <v>2</v>
      </c>
      <c r="B7" s="55" t="s">
        <v>27</v>
      </c>
      <c r="C7" s="51">
        <v>4</v>
      </c>
      <c r="D7" s="62" t="s">
        <v>46</v>
      </c>
      <c r="E7" s="18"/>
      <c r="F7" s="18" t="s">
        <v>17</v>
      </c>
      <c r="G7" s="73"/>
      <c r="H7" s="18"/>
      <c r="I7" s="40">
        <f t="shared" si="0"/>
        <v>0</v>
      </c>
      <c r="J7" s="25" t="str">
        <f t="shared" si="1"/>
        <v>OK</v>
      </c>
      <c r="K7" s="98"/>
      <c r="L7" s="43"/>
      <c r="M7" s="43"/>
      <c r="N7" s="43"/>
      <c r="O7" s="43"/>
      <c r="P7" s="43"/>
      <c r="Q7" s="43"/>
      <c r="R7" s="43"/>
      <c r="S7" s="43"/>
      <c r="T7" s="43"/>
      <c r="U7" s="43"/>
      <c r="V7" s="43"/>
      <c r="W7" s="43"/>
      <c r="X7" s="43"/>
      <c r="Y7" s="43"/>
      <c r="Z7" s="43"/>
      <c r="AA7" s="43"/>
      <c r="AB7" s="43"/>
    </row>
    <row r="8" spans="1:28" ht="45" customHeight="1">
      <c r="A8" s="49">
        <v>3</v>
      </c>
      <c r="B8" s="56" t="s">
        <v>28</v>
      </c>
      <c r="C8" s="54">
        <v>5</v>
      </c>
      <c r="D8" s="61" t="s">
        <v>47</v>
      </c>
      <c r="E8" s="46" t="s">
        <v>150</v>
      </c>
      <c r="F8" s="46" t="s">
        <v>17</v>
      </c>
      <c r="G8" s="72">
        <v>30.46</v>
      </c>
      <c r="H8" s="18"/>
      <c r="I8" s="40">
        <f t="shared" si="0"/>
        <v>0</v>
      </c>
      <c r="J8" s="25" t="str">
        <f t="shared" si="1"/>
        <v>OK</v>
      </c>
      <c r="K8" s="98"/>
      <c r="L8" s="43"/>
      <c r="M8" s="43"/>
      <c r="N8" s="43"/>
      <c r="O8" s="43"/>
      <c r="P8" s="43"/>
      <c r="Q8" s="43"/>
      <c r="R8" s="43"/>
      <c r="S8" s="43"/>
      <c r="T8" s="43"/>
      <c r="U8" s="43"/>
      <c r="V8" s="43"/>
      <c r="W8" s="43"/>
      <c r="X8" s="43"/>
      <c r="Y8" s="43"/>
      <c r="Z8" s="43"/>
      <c r="AA8" s="43"/>
      <c r="AB8" s="43"/>
    </row>
    <row r="9" spans="1:28" ht="45" customHeight="1">
      <c r="A9" s="238">
        <v>4</v>
      </c>
      <c r="B9" s="229" t="s">
        <v>27</v>
      </c>
      <c r="C9" s="51">
        <v>6</v>
      </c>
      <c r="D9" s="62" t="s">
        <v>48</v>
      </c>
      <c r="E9" s="18" t="s">
        <v>151</v>
      </c>
      <c r="F9" s="18" t="s">
        <v>228</v>
      </c>
      <c r="G9" s="73"/>
      <c r="H9" s="18">
        <v>2</v>
      </c>
      <c r="I9" s="40">
        <f t="shared" si="0"/>
        <v>2</v>
      </c>
      <c r="J9" s="25" t="str">
        <f t="shared" si="1"/>
        <v>OK</v>
      </c>
      <c r="K9" s="98"/>
      <c r="L9" s="43"/>
      <c r="M9" s="43"/>
      <c r="N9" s="43"/>
      <c r="O9" s="43"/>
      <c r="P9" s="43"/>
      <c r="Q9" s="43"/>
      <c r="R9" s="43"/>
      <c r="S9" s="43"/>
      <c r="T9" s="43"/>
      <c r="U9" s="43"/>
      <c r="V9" s="43"/>
      <c r="W9" s="43"/>
      <c r="X9" s="43"/>
      <c r="Y9" s="43"/>
      <c r="Z9" s="43"/>
      <c r="AA9" s="43"/>
      <c r="AB9" s="43"/>
    </row>
    <row r="10" spans="1:28" ht="45" customHeight="1">
      <c r="A10" s="238"/>
      <c r="B10" s="230"/>
      <c r="C10" s="51">
        <v>7</v>
      </c>
      <c r="D10" s="62" t="s">
        <v>48</v>
      </c>
      <c r="E10" s="18" t="s">
        <v>151</v>
      </c>
      <c r="F10" s="18" t="s">
        <v>229</v>
      </c>
      <c r="G10" s="73"/>
      <c r="H10" s="18"/>
      <c r="I10" s="40">
        <f t="shared" si="0"/>
        <v>0</v>
      </c>
      <c r="J10" s="25" t="str">
        <f t="shared" si="1"/>
        <v>OK</v>
      </c>
      <c r="K10" s="98"/>
      <c r="L10" s="43"/>
      <c r="M10" s="43"/>
      <c r="N10" s="43"/>
      <c r="O10" s="43"/>
      <c r="P10" s="43"/>
      <c r="Q10" s="43"/>
      <c r="R10" s="43"/>
      <c r="S10" s="43"/>
      <c r="T10" s="43"/>
      <c r="U10" s="43"/>
      <c r="V10" s="43"/>
      <c r="W10" s="43"/>
      <c r="X10" s="43"/>
      <c r="Y10" s="43"/>
      <c r="Z10" s="43"/>
      <c r="AA10" s="43"/>
      <c r="AB10" s="43"/>
    </row>
    <row r="11" spans="1:28" ht="45" customHeight="1">
      <c r="A11" s="237">
        <v>5</v>
      </c>
      <c r="B11" s="223" t="s">
        <v>29</v>
      </c>
      <c r="C11" s="54">
        <v>8</v>
      </c>
      <c r="D11" s="61" t="s">
        <v>49</v>
      </c>
      <c r="E11" s="46" t="s">
        <v>152</v>
      </c>
      <c r="F11" s="46" t="s">
        <v>17</v>
      </c>
      <c r="G11" s="72">
        <v>4</v>
      </c>
      <c r="H11" s="18"/>
      <c r="I11" s="40">
        <f t="shared" si="0"/>
        <v>0</v>
      </c>
      <c r="J11" s="25" t="str">
        <f t="shared" si="1"/>
        <v>OK</v>
      </c>
      <c r="K11" s="98"/>
      <c r="L11" s="43"/>
      <c r="M11" s="43"/>
      <c r="N11" s="43"/>
      <c r="O11" s="43"/>
      <c r="P11" s="43"/>
      <c r="Q11" s="43"/>
      <c r="R11" s="43"/>
      <c r="S11" s="43"/>
      <c r="T11" s="43"/>
      <c r="U11" s="43"/>
      <c r="V11" s="43"/>
      <c r="W11" s="43"/>
      <c r="X11" s="43"/>
      <c r="Y11" s="43"/>
      <c r="Z11" s="43"/>
      <c r="AA11" s="43"/>
      <c r="AB11" s="43"/>
    </row>
    <row r="12" spans="1:28" ht="45" customHeight="1">
      <c r="A12" s="237"/>
      <c r="B12" s="228"/>
      <c r="C12" s="54">
        <v>9</v>
      </c>
      <c r="D12" s="61" t="s">
        <v>49</v>
      </c>
      <c r="E12" s="46" t="s">
        <v>152</v>
      </c>
      <c r="F12" s="46" t="s">
        <v>17</v>
      </c>
      <c r="G12" s="72">
        <v>4</v>
      </c>
      <c r="H12" s="18"/>
      <c r="I12" s="40">
        <f t="shared" si="0"/>
        <v>0</v>
      </c>
      <c r="J12" s="25" t="str">
        <f t="shared" si="1"/>
        <v>OK</v>
      </c>
      <c r="K12" s="98"/>
      <c r="L12" s="43"/>
      <c r="M12" s="43"/>
      <c r="N12" s="43"/>
      <c r="O12" s="43"/>
      <c r="P12" s="43"/>
      <c r="Q12" s="43"/>
      <c r="R12" s="43"/>
      <c r="S12" s="43"/>
      <c r="T12" s="43"/>
      <c r="U12" s="43"/>
      <c r="V12" s="43"/>
      <c r="W12" s="43"/>
      <c r="X12" s="43"/>
      <c r="Y12" s="43"/>
      <c r="Z12" s="43"/>
      <c r="AA12" s="43"/>
      <c r="AB12" s="43"/>
    </row>
    <row r="13" spans="1:28" ht="45" customHeight="1">
      <c r="A13" s="237"/>
      <c r="B13" s="228"/>
      <c r="C13" s="54">
        <v>10</v>
      </c>
      <c r="D13" s="61" t="s">
        <v>49</v>
      </c>
      <c r="E13" s="46" t="s">
        <v>152</v>
      </c>
      <c r="F13" s="46" t="s">
        <v>17</v>
      </c>
      <c r="G13" s="72">
        <v>4</v>
      </c>
      <c r="H13" s="18"/>
      <c r="I13" s="40">
        <f t="shared" si="0"/>
        <v>0</v>
      </c>
      <c r="J13" s="25" t="str">
        <f t="shared" si="1"/>
        <v>OK</v>
      </c>
      <c r="K13" s="98"/>
      <c r="L13" s="43"/>
      <c r="M13" s="43"/>
      <c r="N13" s="43"/>
      <c r="O13" s="43"/>
      <c r="P13" s="43"/>
      <c r="Q13" s="43"/>
      <c r="R13" s="43"/>
      <c r="S13" s="43"/>
      <c r="T13" s="43"/>
      <c r="U13" s="43"/>
      <c r="V13" s="43"/>
      <c r="W13" s="43"/>
      <c r="X13" s="43"/>
      <c r="Y13" s="43"/>
      <c r="Z13" s="43"/>
      <c r="AA13" s="43"/>
      <c r="AB13" s="43"/>
    </row>
    <row r="14" spans="1:28" ht="45" customHeight="1">
      <c r="A14" s="237"/>
      <c r="B14" s="228"/>
      <c r="C14" s="54">
        <v>11</v>
      </c>
      <c r="D14" s="61" t="s">
        <v>49</v>
      </c>
      <c r="E14" s="46" t="s">
        <v>152</v>
      </c>
      <c r="F14" s="46" t="s">
        <v>17</v>
      </c>
      <c r="G14" s="72">
        <v>6</v>
      </c>
      <c r="H14" s="18"/>
      <c r="I14" s="40">
        <f t="shared" si="0"/>
        <v>0</v>
      </c>
      <c r="J14" s="25" t="str">
        <f t="shared" si="1"/>
        <v>OK</v>
      </c>
      <c r="K14" s="98"/>
      <c r="L14" s="43"/>
      <c r="M14" s="43"/>
      <c r="N14" s="43"/>
      <c r="O14" s="43"/>
      <c r="P14" s="43"/>
      <c r="Q14" s="43"/>
      <c r="R14" s="43"/>
      <c r="S14" s="43"/>
      <c r="T14" s="43"/>
      <c r="U14" s="43"/>
      <c r="V14" s="43"/>
      <c r="W14" s="43"/>
      <c r="X14" s="43"/>
      <c r="Y14" s="43"/>
      <c r="Z14" s="43"/>
      <c r="AA14" s="43"/>
      <c r="AB14" s="43"/>
    </row>
    <row r="15" spans="1:28" ht="45" customHeight="1">
      <c r="A15" s="237"/>
      <c r="B15" s="228"/>
      <c r="C15" s="54">
        <v>12</v>
      </c>
      <c r="D15" s="46" t="s">
        <v>50</v>
      </c>
      <c r="E15" s="46" t="s">
        <v>153</v>
      </c>
      <c r="F15" s="46" t="s">
        <v>17</v>
      </c>
      <c r="G15" s="72">
        <v>8</v>
      </c>
      <c r="H15" s="18"/>
      <c r="I15" s="40">
        <f t="shared" si="0"/>
        <v>0</v>
      </c>
      <c r="J15" s="25" t="str">
        <f t="shared" si="1"/>
        <v>OK</v>
      </c>
      <c r="K15" s="98"/>
      <c r="L15" s="43"/>
      <c r="M15" s="43"/>
      <c r="N15" s="43"/>
      <c r="O15" s="43"/>
      <c r="P15" s="43"/>
      <c r="Q15" s="43"/>
      <c r="R15" s="43"/>
      <c r="S15" s="43"/>
      <c r="T15" s="43"/>
      <c r="U15" s="43"/>
      <c r="V15" s="43"/>
      <c r="W15" s="43"/>
      <c r="X15" s="43"/>
      <c r="Y15" s="43"/>
      <c r="Z15" s="43"/>
      <c r="AA15" s="43"/>
      <c r="AB15" s="43"/>
    </row>
    <row r="16" spans="1:28" ht="45" customHeight="1">
      <c r="A16" s="237"/>
      <c r="B16" s="228"/>
      <c r="C16" s="54">
        <v>13</v>
      </c>
      <c r="D16" s="46" t="s">
        <v>50</v>
      </c>
      <c r="E16" s="46" t="s">
        <v>153</v>
      </c>
      <c r="F16" s="46" t="s">
        <v>17</v>
      </c>
      <c r="G16" s="72">
        <v>8</v>
      </c>
      <c r="H16" s="18"/>
      <c r="I16" s="40">
        <f t="shared" si="0"/>
        <v>0</v>
      </c>
      <c r="J16" s="25" t="str">
        <f t="shared" si="1"/>
        <v>OK</v>
      </c>
      <c r="K16" s="98"/>
      <c r="L16" s="43"/>
      <c r="M16" s="43"/>
      <c r="N16" s="43"/>
      <c r="O16" s="43"/>
      <c r="P16" s="43"/>
      <c r="Q16" s="43"/>
      <c r="R16" s="43"/>
      <c r="S16" s="43"/>
      <c r="T16" s="43"/>
      <c r="U16" s="43"/>
      <c r="V16" s="43"/>
      <c r="W16" s="43"/>
      <c r="X16" s="43"/>
      <c r="Y16" s="43"/>
      <c r="Z16" s="43"/>
      <c r="AA16" s="43"/>
      <c r="AB16" s="43"/>
    </row>
    <row r="17" spans="1:28" ht="45" customHeight="1">
      <c r="A17" s="237"/>
      <c r="B17" s="224"/>
      <c r="C17" s="54">
        <v>14</v>
      </c>
      <c r="D17" s="46" t="s">
        <v>51</v>
      </c>
      <c r="E17" s="46" t="s">
        <v>154</v>
      </c>
      <c r="F17" s="46" t="s">
        <v>17</v>
      </c>
      <c r="G17" s="72">
        <v>14</v>
      </c>
      <c r="H17" s="18"/>
      <c r="I17" s="40">
        <f t="shared" si="0"/>
        <v>0</v>
      </c>
      <c r="J17" s="25" t="str">
        <f t="shared" si="1"/>
        <v>OK</v>
      </c>
      <c r="K17" s="98"/>
      <c r="L17" s="43"/>
      <c r="M17" s="43"/>
      <c r="N17" s="43"/>
      <c r="O17" s="43"/>
      <c r="P17" s="43"/>
      <c r="Q17" s="43"/>
      <c r="R17" s="43"/>
      <c r="S17" s="43"/>
      <c r="T17" s="43"/>
      <c r="U17" s="43"/>
      <c r="V17" s="43"/>
      <c r="W17" s="43"/>
      <c r="X17" s="43"/>
      <c r="Y17" s="43"/>
      <c r="Z17" s="43"/>
      <c r="AA17" s="43"/>
      <c r="AB17" s="43"/>
    </row>
    <row r="18" spans="1:28" ht="45" customHeight="1">
      <c r="A18" s="48">
        <v>6</v>
      </c>
      <c r="B18" s="57" t="s">
        <v>27</v>
      </c>
      <c r="C18" s="51">
        <v>15</v>
      </c>
      <c r="D18" s="62" t="s">
        <v>52</v>
      </c>
      <c r="E18" s="69"/>
      <c r="F18" s="18" t="s">
        <v>17</v>
      </c>
      <c r="G18" s="73"/>
      <c r="H18" s="18"/>
      <c r="I18" s="40">
        <f t="shared" si="0"/>
        <v>0</v>
      </c>
      <c r="J18" s="25" t="str">
        <f t="shared" si="1"/>
        <v>OK</v>
      </c>
      <c r="K18" s="98"/>
      <c r="L18" s="43"/>
      <c r="M18" s="43"/>
      <c r="N18" s="43"/>
      <c r="O18" s="43"/>
      <c r="P18" s="43"/>
      <c r="Q18" s="43"/>
      <c r="R18" s="43"/>
      <c r="S18" s="43"/>
      <c r="T18" s="43"/>
      <c r="U18" s="43"/>
      <c r="V18" s="43"/>
      <c r="W18" s="43"/>
      <c r="X18" s="43"/>
      <c r="Y18" s="43"/>
      <c r="Z18" s="43"/>
      <c r="AA18" s="43"/>
      <c r="AB18" s="43"/>
    </row>
    <row r="19" spans="1:28" ht="45" customHeight="1">
      <c r="A19" s="237">
        <v>7</v>
      </c>
      <c r="B19" s="223" t="s">
        <v>26</v>
      </c>
      <c r="C19" s="54">
        <v>16</v>
      </c>
      <c r="D19" s="46" t="s">
        <v>53</v>
      </c>
      <c r="E19" s="46" t="s">
        <v>155</v>
      </c>
      <c r="F19" s="46" t="s">
        <v>17</v>
      </c>
      <c r="G19" s="72">
        <v>30.24</v>
      </c>
      <c r="H19" s="18"/>
      <c r="I19" s="40">
        <f t="shared" si="0"/>
        <v>0</v>
      </c>
      <c r="J19" s="25" t="str">
        <f t="shared" si="1"/>
        <v>OK</v>
      </c>
      <c r="K19" s="98"/>
      <c r="L19" s="43"/>
      <c r="M19" s="43"/>
      <c r="N19" s="43"/>
      <c r="O19" s="43"/>
      <c r="P19" s="43"/>
      <c r="Q19" s="43"/>
      <c r="R19" s="43"/>
      <c r="S19" s="43"/>
      <c r="T19" s="43"/>
      <c r="U19" s="43"/>
      <c r="V19" s="43"/>
      <c r="W19" s="43"/>
      <c r="X19" s="43"/>
      <c r="Y19" s="43"/>
      <c r="Z19" s="43"/>
      <c r="AA19" s="43"/>
      <c r="AB19" s="43"/>
    </row>
    <row r="20" spans="1:28" ht="45" customHeight="1">
      <c r="A20" s="237"/>
      <c r="B20" s="228"/>
      <c r="C20" s="54">
        <v>17</v>
      </c>
      <c r="D20" s="61" t="s">
        <v>54</v>
      </c>
      <c r="E20" s="46" t="s">
        <v>156</v>
      </c>
      <c r="F20" s="46" t="s">
        <v>17</v>
      </c>
      <c r="G20" s="72">
        <v>88.38</v>
      </c>
      <c r="H20" s="18"/>
      <c r="I20" s="40">
        <f t="shared" si="0"/>
        <v>0</v>
      </c>
      <c r="J20" s="25" t="str">
        <f t="shared" si="1"/>
        <v>OK</v>
      </c>
      <c r="K20" s="98"/>
      <c r="L20" s="43"/>
      <c r="M20" s="43"/>
      <c r="N20" s="43"/>
      <c r="O20" s="43"/>
      <c r="P20" s="43"/>
      <c r="Q20" s="43"/>
      <c r="R20" s="43"/>
      <c r="S20" s="43"/>
      <c r="T20" s="43"/>
      <c r="U20" s="43"/>
      <c r="V20" s="43"/>
      <c r="W20" s="43"/>
      <c r="X20" s="43"/>
      <c r="Y20" s="43"/>
      <c r="Z20" s="43"/>
      <c r="AA20" s="43"/>
      <c r="AB20" s="43"/>
    </row>
    <row r="21" spans="1:28" ht="45" customHeight="1">
      <c r="A21" s="237"/>
      <c r="B21" s="224"/>
      <c r="C21" s="54">
        <v>18</v>
      </c>
      <c r="D21" s="61" t="s">
        <v>55</v>
      </c>
      <c r="E21" s="68" t="s">
        <v>157</v>
      </c>
      <c r="F21" s="46" t="s">
        <v>17</v>
      </c>
      <c r="G21" s="72">
        <v>159.52000000000001</v>
      </c>
      <c r="H21" s="18"/>
      <c r="I21" s="40">
        <f t="shared" si="0"/>
        <v>0</v>
      </c>
      <c r="J21" s="25" t="str">
        <f t="shared" si="1"/>
        <v>OK</v>
      </c>
      <c r="K21" s="98"/>
      <c r="L21" s="43"/>
      <c r="M21" s="43"/>
      <c r="N21" s="43"/>
      <c r="O21" s="43"/>
      <c r="P21" s="43"/>
      <c r="Q21" s="43"/>
      <c r="R21" s="43"/>
      <c r="S21" s="43"/>
      <c r="T21" s="43"/>
      <c r="U21" s="43"/>
      <c r="V21" s="43"/>
      <c r="W21" s="43"/>
      <c r="X21" s="43"/>
      <c r="Y21" s="43"/>
      <c r="Z21" s="43"/>
      <c r="AA21" s="43"/>
      <c r="AB21" s="43"/>
    </row>
    <row r="22" spans="1:28" ht="45" customHeight="1">
      <c r="A22" s="239">
        <v>8</v>
      </c>
      <c r="B22" s="225" t="s">
        <v>30</v>
      </c>
      <c r="C22" s="53">
        <v>19</v>
      </c>
      <c r="D22" s="35" t="s">
        <v>56</v>
      </c>
      <c r="E22" s="47" t="s">
        <v>158</v>
      </c>
      <c r="F22" s="63" t="s">
        <v>17</v>
      </c>
      <c r="G22" s="74">
        <v>32.39</v>
      </c>
      <c r="H22" s="18"/>
      <c r="I22" s="40">
        <f t="shared" si="0"/>
        <v>0</v>
      </c>
      <c r="J22" s="25" t="str">
        <f t="shared" si="1"/>
        <v>OK</v>
      </c>
      <c r="K22" s="98"/>
      <c r="L22" s="43"/>
      <c r="M22" s="43"/>
      <c r="N22" s="43"/>
      <c r="O22" s="43"/>
      <c r="P22" s="43"/>
      <c r="Q22" s="43"/>
      <c r="R22" s="43"/>
      <c r="S22" s="43"/>
      <c r="T22" s="43"/>
      <c r="U22" s="43"/>
      <c r="V22" s="43"/>
      <c r="W22" s="43"/>
      <c r="X22" s="43"/>
      <c r="Y22" s="43"/>
      <c r="Z22" s="43"/>
      <c r="AA22" s="43"/>
      <c r="AB22" s="43"/>
    </row>
    <row r="23" spans="1:28" ht="45" customHeight="1">
      <c r="A23" s="239"/>
      <c r="B23" s="226"/>
      <c r="C23" s="53">
        <v>20</v>
      </c>
      <c r="D23" s="35" t="s">
        <v>57</v>
      </c>
      <c r="E23" s="47" t="s">
        <v>159</v>
      </c>
      <c r="F23" s="47" t="s">
        <v>230</v>
      </c>
      <c r="G23" s="74">
        <v>199.81</v>
      </c>
      <c r="H23" s="18"/>
      <c r="I23" s="40">
        <f t="shared" si="0"/>
        <v>0</v>
      </c>
      <c r="J23" s="25" t="str">
        <f t="shared" si="1"/>
        <v>OK</v>
      </c>
      <c r="K23" s="98"/>
      <c r="L23" s="43"/>
      <c r="M23" s="43"/>
      <c r="N23" s="43"/>
      <c r="O23" s="43"/>
      <c r="P23" s="43"/>
      <c r="Q23" s="43"/>
      <c r="R23" s="43"/>
      <c r="S23" s="43"/>
      <c r="T23" s="43"/>
      <c r="U23" s="43"/>
      <c r="V23" s="43"/>
      <c r="W23" s="43"/>
      <c r="X23" s="43"/>
      <c r="Y23" s="43"/>
      <c r="Z23" s="43"/>
      <c r="AA23" s="43"/>
      <c r="AB23" s="43"/>
    </row>
    <row r="24" spans="1:28" ht="45" customHeight="1">
      <c r="A24" s="239"/>
      <c r="B24" s="227"/>
      <c r="C24" s="53">
        <v>21</v>
      </c>
      <c r="D24" s="35" t="s">
        <v>58</v>
      </c>
      <c r="E24" s="47" t="s">
        <v>160</v>
      </c>
      <c r="F24" s="47" t="s">
        <v>231</v>
      </c>
      <c r="G24" s="74">
        <v>310.83999999999997</v>
      </c>
      <c r="H24" s="18"/>
      <c r="I24" s="40">
        <f t="shared" si="0"/>
        <v>0</v>
      </c>
      <c r="J24" s="25" t="str">
        <f t="shared" si="1"/>
        <v>OK</v>
      </c>
      <c r="K24" s="98"/>
      <c r="L24" s="43"/>
      <c r="M24" s="43"/>
      <c r="N24" s="43"/>
      <c r="O24" s="43"/>
      <c r="P24" s="43"/>
      <c r="Q24" s="43"/>
      <c r="R24" s="43"/>
      <c r="S24" s="43"/>
      <c r="T24" s="43"/>
      <c r="U24" s="43"/>
      <c r="V24" s="43"/>
      <c r="W24" s="43"/>
      <c r="X24" s="43"/>
      <c r="Y24" s="43"/>
      <c r="Z24" s="43"/>
      <c r="AA24" s="43"/>
      <c r="AB24" s="43"/>
    </row>
    <row r="25" spans="1:28" ht="45" customHeight="1">
      <c r="A25" s="237">
        <v>9</v>
      </c>
      <c r="B25" s="223" t="s">
        <v>30</v>
      </c>
      <c r="C25" s="54">
        <v>22</v>
      </c>
      <c r="D25" s="46" t="s">
        <v>59</v>
      </c>
      <c r="E25" s="46" t="s">
        <v>161</v>
      </c>
      <c r="F25" s="46" t="s">
        <v>17</v>
      </c>
      <c r="G25" s="72">
        <v>2.25</v>
      </c>
      <c r="H25" s="18"/>
      <c r="I25" s="40">
        <f t="shared" si="0"/>
        <v>0</v>
      </c>
      <c r="J25" s="25" t="str">
        <f t="shared" si="1"/>
        <v>OK</v>
      </c>
      <c r="K25" s="98"/>
      <c r="L25" s="43"/>
      <c r="M25" s="43"/>
      <c r="N25" s="43"/>
      <c r="O25" s="43"/>
      <c r="P25" s="43"/>
      <c r="Q25" s="43"/>
      <c r="R25" s="43"/>
      <c r="S25" s="43"/>
      <c r="T25" s="43"/>
      <c r="U25" s="43"/>
      <c r="V25" s="43"/>
      <c r="W25" s="43"/>
      <c r="X25" s="43"/>
      <c r="Y25" s="43"/>
      <c r="Z25" s="43"/>
      <c r="AA25" s="43"/>
      <c r="AB25" s="43"/>
    </row>
    <row r="26" spans="1:28" ht="45" customHeight="1">
      <c r="A26" s="237"/>
      <c r="B26" s="228"/>
      <c r="C26" s="54">
        <v>23</v>
      </c>
      <c r="D26" s="46" t="s">
        <v>59</v>
      </c>
      <c r="E26" s="46" t="s">
        <v>162</v>
      </c>
      <c r="F26" s="46" t="s">
        <v>17</v>
      </c>
      <c r="G26" s="72">
        <v>1.68</v>
      </c>
      <c r="H26" s="18"/>
      <c r="I26" s="40">
        <f t="shared" si="0"/>
        <v>0</v>
      </c>
      <c r="J26" s="25" t="str">
        <f t="shared" si="1"/>
        <v>OK</v>
      </c>
      <c r="K26" s="98"/>
      <c r="L26" s="43"/>
      <c r="M26" s="43"/>
      <c r="N26" s="43"/>
      <c r="O26" s="43"/>
      <c r="P26" s="43"/>
      <c r="Q26" s="43"/>
      <c r="R26" s="43"/>
      <c r="S26" s="43"/>
      <c r="T26" s="43"/>
      <c r="U26" s="43"/>
      <c r="V26" s="43"/>
      <c r="W26" s="43"/>
      <c r="X26" s="43"/>
      <c r="Y26" s="43"/>
      <c r="Z26" s="43"/>
      <c r="AA26" s="43"/>
      <c r="AB26" s="43"/>
    </row>
    <row r="27" spans="1:28" ht="45" customHeight="1">
      <c r="A27" s="237"/>
      <c r="B27" s="228"/>
      <c r="C27" s="54">
        <v>24</v>
      </c>
      <c r="D27" s="46" t="s">
        <v>60</v>
      </c>
      <c r="E27" s="46" t="s">
        <v>163</v>
      </c>
      <c r="F27" s="46" t="s">
        <v>17</v>
      </c>
      <c r="G27" s="72">
        <v>2.4900000000000002</v>
      </c>
      <c r="H27" s="18"/>
      <c r="I27" s="40">
        <f t="shared" si="0"/>
        <v>0</v>
      </c>
      <c r="J27" s="25" t="str">
        <f t="shared" si="1"/>
        <v>OK</v>
      </c>
      <c r="K27" s="98"/>
      <c r="L27" s="43"/>
      <c r="M27" s="43"/>
      <c r="N27" s="43"/>
      <c r="O27" s="43"/>
      <c r="P27" s="43"/>
      <c r="Q27" s="43"/>
      <c r="R27" s="43"/>
      <c r="S27" s="43"/>
      <c r="T27" s="43"/>
      <c r="U27" s="43"/>
      <c r="V27" s="43"/>
      <c r="W27" s="43"/>
      <c r="X27" s="43"/>
      <c r="Y27" s="43"/>
      <c r="Z27" s="43"/>
      <c r="AA27" s="43"/>
      <c r="AB27" s="43"/>
    </row>
    <row r="28" spans="1:28" ht="45" customHeight="1">
      <c r="A28" s="237"/>
      <c r="B28" s="228"/>
      <c r="C28" s="54">
        <v>25</v>
      </c>
      <c r="D28" s="46" t="s">
        <v>60</v>
      </c>
      <c r="E28" s="46" t="s">
        <v>164</v>
      </c>
      <c r="F28" s="46" t="s">
        <v>17</v>
      </c>
      <c r="G28" s="72">
        <v>1.57</v>
      </c>
      <c r="H28" s="18"/>
      <c r="I28" s="40">
        <f t="shared" si="0"/>
        <v>0</v>
      </c>
      <c r="J28" s="25" t="str">
        <f t="shared" si="1"/>
        <v>OK</v>
      </c>
      <c r="K28" s="98"/>
      <c r="L28" s="43"/>
      <c r="M28" s="43"/>
      <c r="N28" s="43"/>
      <c r="O28" s="43"/>
      <c r="P28" s="43"/>
      <c r="Q28" s="43"/>
      <c r="R28" s="43"/>
      <c r="S28" s="43"/>
      <c r="T28" s="43"/>
      <c r="U28" s="43"/>
      <c r="V28" s="43"/>
      <c r="W28" s="43"/>
      <c r="X28" s="43"/>
      <c r="Y28" s="43"/>
      <c r="Z28" s="43"/>
      <c r="AA28" s="43"/>
      <c r="AB28" s="43"/>
    </row>
    <row r="29" spans="1:28" ht="45" customHeight="1">
      <c r="A29" s="237"/>
      <c r="B29" s="228"/>
      <c r="C29" s="54">
        <v>26</v>
      </c>
      <c r="D29" s="46" t="s">
        <v>61</v>
      </c>
      <c r="E29" s="68" t="s">
        <v>165</v>
      </c>
      <c r="F29" s="46" t="s">
        <v>17</v>
      </c>
      <c r="G29" s="72">
        <v>5.37</v>
      </c>
      <c r="H29" s="18"/>
      <c r="I29" s="40">
        <f t="shared" si="0"/>
        <v>0</v>
      </c>
      <c r="J29" s="25" t="str">
        <f t="shared" si="1"/>
        <v>OK</v>
      </c>
      <c r="K29" s="98"/>
      <c r="L29" s="43"/>
      <c r="M29" s="43"/>
      <c r="N29" s="43"/>
      <c r="O29" s="43"/>
      <c r="P29" s="43"/>
      <c r="Q29" s="43"/>
      <c r="R29" s="43"/>
      <c r="S29" s="43"/>
      <c r="T29" s="43"/>
      <c r="U29" s="43"/>
      <c r="V29" s="43"/>
      <c r="W29" s="43"/>
      <c r="X29" s="43"/>
      <c r="Y29" s="43"/>
      <c r="Z29" s="43"/>
      <c r="AA29" s="43"/>
      <c r="AB29" s="43"/>
    </row>
    <row r="30" spans="1:28" ht="45" customHeight="1">
      <c r="A30" s="237"/>
      <c r="B30" s="228"/>
      <c r="C30" s="54">
        <v>27</v>
      </c>
      <c r="D30" s="46" t="s">
        <v>61</v>
      </c>
      <c r="E30" s="68" t="s">
        <v>166</v>
      </c>
      <c r="F30" s="46" t="s">
        <v>17</v>
      </c>
      <c r="G30" s="72">
        <v>2.6</v>
      </c>
      <c r="H30" s="18"/>
      <c r="I30" s="40">
        <f t="shared" si="0"/>
        <v>0</v>
      </c>
      <c r="J30" s="25" t="str">
        <f t="shared" si="1"/>
        <v>OK</v>
      </c>
      <c r="K30" s="98"/>
      <c r="L30" s="43"/>
      <c r="M30" s="43"/>
      <c r="N30" s="43"/>
      <c r="O30" s="43"/>
      <c r="P30" s="43"/>
      <c r="Q30" s="43"/>
      <c r="R30" s="43"/>
      <c r="S30" s="43"/>
      <c r="T30" s="43"/>
      <c r="U30" s="43"/>
      <c r="V30" s="43"/>
      <c r="W30" s="43"/>
      <c r="X30" s="43"/>
      <c r="Y30" s="43"/>
      <c r="Z30" s="43"/>
      <c r="AA30" s="43"/>
      <c r="AB30" s="43"/>
    </row>
    <row r="31" spans="1:28" ht="45" customHeight="1">
      <c r="A31" s="237"/>
      <c r="B31" s="228"/>
      <c r="C31" s="54">
        <v>28</v>
      </c>
      <c r="D31" s="46" t="s">
        <v>62</v>
      </c>
      <c r="E31" s="68" t="s">
        <v>167</v>
      </c>
      <c r="F31" s="46" t="s">
        <v>232</v>
      </c>
      <c r="G31" s="72">
        <v>15.99</v>
      </c>
      <c r="H31" s="18"/>
      <c r="I31" s="40">
        <f t="shared" si="0"/>
        <v>0</v>
      </c>
      <c r="J31" s="25" t="str">
        <f t="shared" si="1"/>
        <v>OK</v>
      </c>
      <c r="K31" s="98"/>
      <c r="L31" s="43"/>
      <c r="M31" s="43"/>
      <c r="N31" s="43"/>
      <c r="O31" s="43"/>
      <c r="P31" s="43"/>
      <c r="Q31" s="43"/>
      <c r="R31" s="43"/>
      <c r="S31" s="43"/>
      <c r="T31" s="43"/>
      <c r="U31" s="43"/>
      <c r="V31" s="43"/>
      <c r="W31" s="43"/>
      <c r="X31" s="43"/>
      <c r="Y31" s="43"/>
      <c r="Z31" s="43"/>
      <c r="AA31" s="43"/>
      <c r="AB31" s="43"/>
    </row>
    <row r="32" spans="1:28" ht="45" customHeight="1">
      <c r="A32" s="237"/>
      <c r="B32" s="224"/>
      <c r="C32" s="54">
        <v>29</v>
      </c>
      <c r="D32" s="46" t="s">
        <v>63</v>
      </c>
      <c r="E32" s="46" t="s">
        <v>168</v>
      </c>
      <c r="F32" s="46" t="s">
        <v>17</v>
      </c>
      <c r="G32" s="72">
        <v>4.9000000000000004</v>
      </c>
      <c r="H32" s="18"/>
      <c r="I32" s="40">
        <f t="shared" si="0"/>
        <v>0</v>
      </c>
      <c r="J32" s="25" t="str">
        <f t="shared" si="1"/>
        <v>OK</v>
      </c>
      <c r="K32" s="98"/>
      <c r="L32" s="43"/>
      <c r="M32" s="43"/>
      <c r="N32" s="43"/>
      <c r="O32" s="43"/>
      <c r="P32" s="43"/>
      <c r="Q32" s="43"/>
      <c r="R32" s="43"/>
      <c r="S32" s="43"/>
      <c r="T32" s="43"/>
      <c r="U32" s="43"/>
      <c r="V32" s="43"/>
      <c r="W32" s="43"/>
      <c r="X32" s="43"/>
      <c r="Y32" s="43"/>
      <c r="Z32" s="43"/>
      <c r="AA32" s="43"/>
      <c r="AB32" s="43"/>
    </row>
    <row r="33" spans="1:28" ht="45" customHeight="1">
      <c r="A33" s="50">
        <v>10</v>
      </c>
      <c r="B33" s="58" t="s">
        <v>31</v>
      </c>
      <c r="C33" s="53">
        <v>30</v>
      </c>
      <c r="D33" s="47" t="s">
        <v>62</v>
      </c>
      <c r="E33" s="70" t="s">
        <v>169</v>
      </c>
      <c r="F33" s="47" t="s">
        <v>232</v>
      </c>
      <c r="G33" s="74">
        <v>5.64</v>
      </c>
      <c r="H33" s="18"/>
      <c r="I33" s="40">
        <f t="shared" si="0"/>
        <v>0</v>
      </c>
      <c r="J33" s="25" t="str">
        <f t="shared" si="1"/>
        <v>OK</v>
      </c>
      <c r="K33" s="98"/>
      <c r="L33" s="43"/>
      <c r="M33" s="43"/>
      <c r="N33" s="43"/>
      <c r="O33" s="43"/>
      <c r="P33" s="43"/>
      <c r="Q33" s="43"/>
      <c r="R33" s="43"/>
      <c r="S33" s="43"/>
      <c r="T33" s="43"/>
      <c r="U33" s="43"/>
      <c r="V33" s="43"/>
      <c r="W33" s="43"/>
      <c r="X33" s="43"/>
      <c r="Y33" s="43"/>
      <c r="Z33" s="43"/>
      <c r="AA33" s="43"/>
      <c r="AB33" s="43"/>
    </row>
    <row r="34" spans="1:28" ht="45" customHeight="1">
      <c r="A34" s="238">
        <v>11</v>
      </c>
      <c r="B34" s="229" t="s">
        <v>27</v>
      </c>
      <c r="C34" s="51">
        <v>31</v>
      </c>
      <c r="D34" s="18" t="s">
        <v>64</v>
      </c>
      <c r="E34" s="18"/>
      <c r="F34" s="18" t="s">
        <v>17</v>
      </c>
      <c r="G34" s="73"/>
      <c r="H34" s="18"/>
      <c r="I34" s="40">
        <f t="shared" si="0"/>
        <v>0</v>
      </c>
      <c r="J34" s="25" t="str">
        <f t="shared" si="1"/>
        <v>OK</v>
      </c>
      <c r="K34" s="98"/>
      <c r="L34" s="43"/>
      <c r="M34" s="43"/>
      <c r="N34" s="43"/>
      <c r="O34" s="43"/>
      <c r="P34" s="43"/>
      <c r="Q34" s="43"/>
      <c r="R34" s="43"/>
      <c r="S34" s="43"/>
      <c r="T34" s="43"/>
      <c r="U34" s="43"/>
      <c r="V34" s="43"/>
      <c r="W34" s="43"/>
      <c r="X34" s="43"/>
      <c r="Y34" s="43"/>
      <c r="Z34" s="43"/>
      <c r="AA34" s="43"/>
      <c r="AB34" s="43"/>
    </row>
    <row r="35" spans="1:28" ht="45" customHeight="1">
      <c r="A35" s="238"/>
      <c r="B35" s="236"/>
      <c r="C35" s="51">
        <v>32</v>
      </c>
      <c r="D35" s="18"/>
      <c r="E35" s="69"/>
      <c r="F35" s="18" t="s">
        <v>17</v>
      </c>
      <c r="G35" s="73"/>
      <c r="H35" s="18"/>
      <c r="I35" s="40">
        <f t="shared" si="0"/>
        <v>0</v>
      </c>
      <c r="J35" s="25" t="str">
        <f t="shared" si="1"/>
        <v>OK</v>
      </c>
      <c r="K35" s="98"/>
      <c r="L35" s="43"/>
      <c r="M35" s="43"/>
      <c r="N35" s="43"/>
      <c r="O35" s="43"/>
      <c r="P35" s="43"/>
      <c r="Q35" s="43"/>
      <c r="R35" s="43"/>
      <c r="S35" s="43"/>
      <c r="T35" s="43"/>
      <c r="U35" s="43"/>
      <c r="V35" s="43"/>
      <c r="W35" s="43"/>
      <c r="X35" s="43"/>
      <c r="Y35" s="43"/>
      <c r="Z35" s="43"/>
      <c r="AA35" s="43"/>
      <c r="AB35" s="43"/>
    </row>
    <row r="36" spans="1:28" ht="45" customHeight="1">
      <c r="A36" s="238"/>
      <c r="B36" s="236"/>
      <c r="C36" s="51">
        <v>33</v>
      </c>
      <c r="D36" s="62" t="s">
        <v>65</v>
      </c>
      <c r="E36" s="69"/>
      <c r="F36" s="18" t="s">
        <v>233</v>
      </c>
      <c r="G36" s="73"/>
      <c r="H36" s="18"/>
      <c r="I36" s="40">
        <f t="shared" si="0"/>
        <v>0</v>
      </c>
      <c r="J36" s="25" t="str">
        <f t="shared" si="1"/>
        <v>OK</v>
      </c>
      <c r="K36" s="98"/>
      <c r="L36" s="43"/>
      <c r="M36" s="43"/>
      <c r="N36" s="43"/>
      <c r="O36" s="43"/>
      <c r="P36" s="43"/>
      <c r="Q36" s="43"/>
      <c r="R36" s="43"/>
      <c r="S36" s="43"/>
      <c r="T36" s="43"/>
      <c r="U36" s="43"/>
      <c r="V36" s="43"/>
      <c r="W36" s="43"/>
      <c r="X36" s="43"/>
      <c r="Y36" s="43"/>
      <c r="Z36" s="43"/>
      <c r="AA36" s="43"/>
      <c r="AB36" s="43"/>
    </row>
    <row r="37" spans="1:28" ht="45" customHeight="1">
      <c r="A37" s="238"/>
      <c r="B37" s="236"/>
      <c r="C37" s="51">
        <v>34</v>
      </c>
      <c r="D37" s="62" t="s">
        <v>65</v>
      </c>
      <c r="E37" s="69"/>
      <c r="F37" s="18" t="s">
        <v>233</v>
      </c>
      <c r="G37" s="73"/>
      <c r="H37" s="18"/>
      <c r="I37" s="40">
        <f t="shared" si="0"/>
        <v>0</v>
      </c>
      <c r="J37" s="25" t="str">
        <f t="shared" si="1"/>
        <v>OK</v>
      </c>
      <c r="K37" s="98"/>
      <c r="L37" s="43"/>
      <c r="M37" s="43"/>
      <c r="N37" s="43"/>
      <c r="O37" s="43"/>
      <c r="P37" s="43"/>
      <c r="Q37" s="43"/>
      <c r="R37" s="43"/>
      <c r="S37" s="43"/>
      <c r="T37" s="43"/>
      <c r="U37" s="43"/>
      <c r="V37" s="43"/>
      <c r="W37" s="43"/>
      <c r="X37" s="43"/>
      <c r="Y37" s="43"/>
      <c r="Z37" s="43"/>
      <c r="AA37" s="43"/>
      <c r="AB37" s="43"/>
    </row>
    <row r="38" spans="1:28" ht="45" customHeight="1">
      <c r="A38" s="238"/>
      <c r="B38" s="236"/>
      <c r="C38" s="51">
        <v>35</v>
      </c>
      <c r="D38" s="62" t="s">
        <v>65</v>
      </c>
      <c r="E38" s="69"/>
      <c r="F38" s="18" t="s">
        <v>234</v>
      </c>
      <c r="G38" s="73"/>
      <c r="H38" s="18"/>
      <c r="I38" s="40">
        <f t="shared" si="0"/>
        <v>0</v>
      </c>
      <c r="J38" s="25" t="str">
        <f t="shared" si="1"/>
        <v>OK</v>
      </c>
      <c r="K38" s="98"/>
      <c r="L38" s="43"/>
      <c r="M38" s="43"/>
      <c r="N38" s="43"/>
      <c r="O38" s="43"/>
      <c r="P38" s="43"/>
      <c r="Q38" s="43"/>
      <c r="R38" s="43"/>
      <c r="S38" s="43"/>
      <c r="T38" s="43"/>
      <c r="U38" s="43"/>
      <c r="V38" s="43"/>
      <c r="W38" s="43"/>
      <c r="X38" s="43"/>
      <c r="Y38" s="43"/>
      <c r="Z38" s="43"/>
      <c r="AA38" s="43"/>
      <c r="AB38" s="43"/>
    </row>
    <row r="39" spans="1:28" ht="45" customHeight="1">
      <c r="A39" s="238"/>
      <c r="B39" s="236"/>
      <c r="C39" s="51">
        <v>36</v>
      </c>
      <c r="D39" s="62" t="s">
        <v>66</v>
      </c>
      <c r="E39" s="18"/>
      <c r="F39" s="18" t="s">
        <v>234</v>
      </c>
      <c r="G39" s="73"/>
      <c r="H39" s="18"/>
      <c r="I39" s="40">
        <f t="shared" si="0"/>
        <v>0</v>
      </c>
      <c r="J39" s="25" t="str">
        <f t="shared" si="1"/>
        <v>OK</v>
      </c>
      <c r="K39" s="98"/>
      <c r="L39" s="43"/>
      <c r="M39" s="43"/>
      <c r="N39" s="43"/>
      <c r="O39" s="43"/>
      <c r="P39" s="43"/>
      <c r="Q39" s="43"/>
      <c r="R39" s="43"/>
      <c r="S39" s="43"/>
      <c r="T39" s="43"/>
      <c r="U39" s="43"/>
      <c r="V39" s="43"/>
      <c r="W39" s="43"/>
      <c r="X39" s="43"/>
      <c r="Y39" s="43"/>
      <c r="Z39" s="43"/>
      <c r="AA39" s="43"/>
      <c r="AB39" s="43"/>
    </row>
    <row r="40" spans="1:28" ht="45" customHeight="1">
      <c r="A40" s="238"/>
      <c r="B40" s="236"/>
      <c r="C40" s="51">
        <v>37</v>
      </c>
      <c r="D40" s="62" t="s">
        <v>66</v>
      </c>
      <c r="E40" s="18"/>
      <c r="F40" s="18" t="s">
        <v>234</v>
      </c>
      <c r="G40" s="73"/>
      <c r="H40" s="18"/>
      <c r="I40" s="40">
        <f t="shared" si="0"/>
        <v>0</v>
      </c>
      <c r="J40" s="25" t="str">
        <f t="shared" si="1"/>
        <v>OK</v>
      </c>
      <c r="K40" s="98"/>
      <c r="L40" s="43"/>
      <c r="M40" s="43"/>
      <c r="N40" s="43"/>
      <c r="O40" s="43"/>
      <c r="P40" s="43"/>
      <c r="Q40" s="43"/>
      <c r="R40" s="43"/>
      <c r="S40" s="43"/>
      <c r="T40" s="43"/>
      <c r="U40" s="43"/>
      <c r="V40" s="43"/>
      <c r="W40" s="43"/>
      <c r="X40" s="43"/>
      <c r="Y40" s="43"/>
      <c r="Z40" s="43"/>
      <c r="AA40" s="43"/>
      <c r="AB40" s="43"/>
    </row>
    <row r="41" spans="1:28" ht="45" customHeight="1">
      <c r="A41" s="238"/>
      <c r="B41" s="236"/>
      <c r="C41" s="51">
        <v>38</v>
      </c>
      <c r="D41" s="62" t="s">
        <v>66</v>
      </c>
      <c r="E41" s="18"/>
      <c r="F41" s="18" t="s">
        <v>234</v>
      </c>
      <c r="G41" s="73"/>
      <c r="H41" s="18"/>
      <c r="I41" s="40">
        <f t="shared" si="0"/>
        <v>0</v>
      </c>
      <c r="J41" s="25" t="str">
        <f t="shared" si="1"/>
        <v>OK</v>
      </c>
      <c r="K41" s="98"/>
      <c r="L41" s="43"/>
      <c r="M41" s="43"/>
      <c r="N41" s="43"/>
      <c r="O41" s="43"/>
      <c r="P41" s="43"/>
      <c r="Q41" s="43"/>
      <c r="R41" s="43"/>
      <c r="S41" s="43"/>
      <c r="T41" s="43"/>
      <c r="U41" s="43"/>
      <c r="V41" s="43"/>
      <c r="W41" s="43"/>
      <c r="X41" s="43"/>
      <c r="Y41" s="43"/>
      <c r="Z41" s="43"/>
      <c r="AA41" s="43"/>
      <c r="AB41" s="43"/>
    </row>
    <row r="42" spans="1:28" ht="45" customHeight="1">
      <c r="A42" s="238"/>
      <c r="B42" s="236"/>
      <c r="C42" s="51">
        <v>39</v>
      </c>
      <c r="D42" s="62" t="s">
        <v>66</v>
      </c>
      <c r="E42" s="18"/>
      <c r="F42" s="18" t="s">
        <v>234</v>
      </c>
      <c r="G42" s="73"/>
      <c r="H42" s="18"/>
      <c r="I42" s="40">
        <f t="shared" si="0"/>
        <v>0</v>
      </c>
      <c r="J42" s="25" t="str">
        <f t="shared" si="1"/>
        <v>OK</v>
      </c>
      <c r="K42" s="98"/>
      <c r="L42" s="43"/>
      <c r="M42" s="43"/>
      <c r="N42" s="43"/>
      <c r="O42" s="43"/>
      <c r="P42" s="43"/>
      <c r="Q42" s="43"/>
      <c r="R42" s="43"/>
      <c r="S42" s="43"/>
      <c r="T42" s="43"/>
      <c r="U42" s="43"/>
      <c r="V42" s="43"/>
      <c r="W42" s="43"/>
      <c r="X42" s="43"/>
      <c r="Y42" s="43"/>
      <c r="Z42" s="43"/>
      <c r="AA42" s="43"/>
      <c r="AB42" s="43"/>
    </row>
    <row r="43" spans="1:28" ht="45" customHeight="1">
      <c r="A43" s="238"/>
      <c r="B43" s="236"/>
      <c r="C43" s="51">
        <v>40</v>
      </c>
      <c r="D43" s="62" t="s">
        <v>66</v>
      </c>
      <c r="E43" s="18"/>
      <c r="F43" s="18" t="s">
        <v>234</v>
      </c>
      <c r="G43" s="73"/>
      <c r="H43" s="18"/>
      <c r="I43" s="40">
        <f t="shared" si="0"/>
        <v>0</v>
      </c>
      <c r="J43" s="25" t="str">
        <f t="shared" si="1"/>
        <v>OK</v>
      </c>
      <c r="K43" s="98"/>
      <c r="L43" s="43"/>
      <c r="M43" s="43"/>
      <c r="N43" s="43"/>
      <c r="O43" s="43"/>
      <c r="P43" s="43"/>
      <c r="Q43" s="43"/>
      <c r="R43" s="43"/>
      <c r="S43" s="43"/>
      <c r="T43" s="43"/>
      <c r="U43" s="43"/>
      <c r="V43" s="43"/>
      <c r="W43" s="43"/>
      <c r="X43" s="43"/>
      <c r="Y43" s="43"/>
      <c r="Z43" s="43"/>
      <c r="AA43" s="43"/>
      <c r="AB43" s="43"/>
    </row>
    <row r="44" spans="1:28" ht="45" customHeight="1">
      <c r="A44" s="238"/>
      <c r="B44" s="230"/>
      <c r="C44" s="51">
        <v>41</v>
      </c>
      <c r="D44" s="62" t="s">
        <v>67</v>
      </c>
      <c r="E44" s="18"/>
      <c r="F44" s="18" t="s">
        <v>235</v>
      </c>
      <c r="G44" s="73"/>
      <c r="H44" s="18"/>
      <c r="I44" s="40">
        <f t="shared" si="0"/>
        <v>0</v>
      </c>
      <c r="J44" s="25" t="str">
        <f t="shared" si="1"/>
        <v>OK</v>
      </c>
      <c r="K44" s="98"/>
      <c r="L44" s="43"/>
      <c r="M44" s="43"/>
      <c r="N44" s="43"/>
      <c r="O44" s="43"/>
      <c r="P44" s="43"/>
      <c r="Q44" s="43"/>
      <c r="R44" s="43"/>
      <c r="S44" s="43"/>
      <c r="T44" s="43"/>
      <c r="U44" s="43"/>
      <c r="V44" s="43"/>
      <c r="W44" s="43"/>
      <c r="X44" s="43"/>
      <c r="Y44" s="43"/>
      <c r="Z44" s="43"/>
      <c r="AA44" s="43"/>
      <c r="AB44" s="43"/>
    </row>
    <row r="45" spans="1:28" ht="45" customHeight="1">
      <c r="A45" s="239">
        <v>12</v>
      </c>
      <c r="B45" s="225" t="s">
        <v>30</v>
      </c>
      <c r="C45" s="53">
        <v>42</v>
      </c>
      <c r="D45" s="47" t="s">
        <v>68</v>
      </c>
      <c r="E45" s="47" t="s">
        <v>170</v>
      </c>
      <c r="F45" s="47" t="s">
        <v>236</v>
      </c>
      <c r="G45" s="74">
        <v>28</v>
      </c>
      <c r="H45" s="18"/>
      <c r="I45" s="40">
        <f t="shared" si="0"/>
        <v>0</v>
      </c>
      <c r="J45" s="25" t="str">
        <f t="shared" si="1"/>
        <v>OK</v>
      </c>
      <c r="K45" s="98"/>
      <c r="L45" s="43"/>
      <c r="M45" s="43"/>
      <c r="N45" s="43"/>
      <c r="O45" s="43"/>
      <c r="P45" s="43"/>
      <c r="Q45" s="43"/>
      <c r="R45" s="43"/>
      <c r="S45" s="43"/>
      <c r="T45" s="43"/>
      <c r="U45" s="43"/>
      <c r="V45" s="43"/>
      <c r="W45" s="43"/>
      <c r="X45" s="43"/>
      <c r="Y45" s="43"/>
      <c r="Z45" s="43"/>
      <c r="AA45" s="43"/>
      <c r="AB45" s="43"/>
    </row>
    <row r="46" spans="1:28" ht="45" customHeight="1">
      <c r="A46" s="239"/>
      <c r="B46" s="226"/>
      <c r="C46" s="53">
        <v>43</v>
      </c>
      <c r="D46" s="47" t="s">
        <v>69</v>
      </c>
      <c r="E46" s="47" t="s">
        <v>171</v>
      </c>
      <c r="F46" s="47" t="s">
        <v>236</v>
      </c>
      <c r="G46" s="74">
        <v>28.14</v>
      </c>
      <c r="H46" s="18"/>
      <c r="I46" s="40">
        <f t="shared" si="0"/>
        <v>0</v>
      </c>
      <c r="J46" s="25" t="str">
        <f t="shared" si="1"/>
        <v>OK</v>
      </c>
      <c r="K46" s="98"/>
      <c r="L46" s="43"/>
      <c r="M46" s="43"/>
      <c r="N46" s="43"/>
      <c r="O46" s="43"/>
      <c r="P46" s="43"/>
      <c r="Q46" s="43"/>
      <c r="R46" s="43"/>
      <c r="S46" s="43"/>
      <c r="T46" s="43"/>
      <c r="U46" s="43"/>
      <c r="V46" s="43"/>
      <c r="W46" s="43"/>
      <c r="X46" s="43"/>
      <c r="Y46" s="43"/>
      <c r="Z46" s="43"/>
      <c r="AA46" s="43"/>
      <c r="AB46" s="43"/>
    </row>
    <row r="47" spans="1:28" ht="45" customHeight="1">
      <c r="A47" s="239"/>
      <c r="B47" s="226"/>
      <c r="C47" s="53">
        <v>44</v>
      </c>
      <c r="D47" s="63" t="s">
        <v>70</v>
      </c>
      <c r="E47" s="47" t="s">
        <v>172</v>
      </c>
      <c r="F47" s="47" t="s">
        <v>236</v>
      </c>
      <c r="G47" s="74">
        <v>19</v>
      </c>
      <c r="H47" s="18"/>
      <c r="I47" s="40">
        <f t="shared" si="0"/>
        <v>0</v>
      </c>
      <c r="J47" s="25" t="str">
        <f t="shared" si="1"/>
        <v>OK</v>
      </c>
      <c r="K47" s="98"/>
      <c r="L47" s="43"/>
      <c r="M47" s="43"/>
      <c r="N47" s="43"/>
      <c r="O47" s="43"/>
      <c r="P47" s="43"/>
      <c r="Q47" s="43"/>
      <c r="R47" s="43"/>
      <c r="S47" s="43"/>
      <c r="T47" s="43"/>
      <c r="U47" s="43"/>
      <c r="V47" s="43"/>
      <c r="W47" s="43"/>
      <c r="X47" s="43"/>
      <c r="Y47" s="43"/>
      <c r="Z47" s="43"/>
      <c r="AA47" s="43"/>
      <c r="AB47" s="43"/>
    </row>
    <row r="48" spans="1:28" ht="45" customHeight="1">
      <c r="A48" s="239"/>
      <c r="B48" s="227"/>
      <c r="C48" s="53">
        <v>45</v>
      </c>
      <c r="D48" s="63" t="s">
        <v>70</v>
      </c>
      <c r="E48" s="47" t="s">
        <v>173</v>
      </c>
      <c r="F48" s="47" t="s">
        <v>236</v>
      </c>
      <c r="G48" s="74">
        <v>19</v>
      </c>
      <c r="H48" s="18"/>
      <c r="I48" s="40">
        <f t="shared" si="0"/>
        <v>0</v>
      </c>
      <c r="J48" s="25" t="str">
        <f t="shared" si="1"/>
        <v>OK</v>
      </c>
      <c r="K48" s="98"/>
      <c r="L48" s="43"/>
      <c r="M48" s="43"/>
      <c r="N48" s="43"/>
      <c r="O48" s="43"/>
      <c r="P48" s="43"/>
      <c r="Q48" s="43"/>
      <c r="R48" s="43"/>
      <c r="S48" s="43"/>
      <c r="T48" s="43"/>
      <c r="U48" s="43"/>
      <c r="V48" s="43"/>
      <c r="W48" s="43"/>
      <c r="X48" s="43"/>
      <c r="Y48" s="43"/>
      <c r="Z48" s="43"/>
      <c r="AA48" s="43"/>
      <c r="AB48" s="43"/>
    </row>
    <row r="49" spans="1:28" ht="45" customHeight="1">
      <c r="A49" s="237">
        <v>13</v>
      </c>
      <c r="B49" s="223" t="s">
        <v>30</v>
      </c>
      <c r="C49" s="54">
        <v>46</v>
      </c>
      <c r="D49" s="46" t="s">
        <v>71</v>
      </c>
      <c r="E49" s="46" t="s">
        <v>174</v>
      </c>
      <c r="F49" s="46" t="s">
        <v>236</v>
      </c>
      <c r="G49" s="72">
        <v>15.41</v>
      </c>
      <c r="H49" s="18">
        <v>6</v>
      </c>
      <c r="I49" s="40">
        <f t="shared" si="0"/>
        <v>6</v>
      </c>
      <c r="J49" s="25" t="str">
        <f t="shared" si="1"/>
        <v>OK</v>
      </c>
      <c r="K49" s="98"/>
      <c r="L49" s="43"/>
      <c r="M49" s="43"/>
      <c r="N49" s="43"/>
      <c r="O49" s="43"/>
      <c r="P49" s="43"/>
      <c r="Q49" s="43"/>
      <c r="R49" s="43"/>
      <c r="S49" s="43"/>
      <c r="T49" s="43"/>
      <c r="U49" s="43"/>
      <c r="V49" s="43"/>
      <c r="W49" s="43"/>
      <c r="X49" s="43"/>
      <c r="Y49" s="43"/>
      <c r="Z49" s="43"/>
      <c r="AA49" s="43"/>
      <c r="AB49" s="43"/>
    </row>
    <row r="50" spans="1:28" ht="45" customHeight="1">
      <c r="A50" s="237"/>
      <c r="B50" s="228"/>
      <c r="C50" s="54">
        <v>47</v>
      </c>
      <c r="D50" s="46" t="s">
        <v>72</v>
      </c>
      <c r="E50" s="46" t="s">
        <v>175</v>
      </c>
      <c r="F50" s="46" t="s">
        <v>236</v>
      </c>
      <c r="G50" s="72">
        <v>15.41</v>
      </c>
      <c r="H50" s="18">
        <v>6</v>
      </c>
      <c r="I50" s="40">
        <f t="shared" si="0"/>
        <v>6</v>
      </c>
      <c r="J50" s="25" t="str">
        <f t="shared" si="1"/>
        <v>OK</v>
      </c>
      <c r="K50" s="98"/>
      <c r="L50" s="43"/>
      <c r="M50" s="43"/>
      <c r="N50" s="43"/>
      <c r="O50" s="43"/>
      <c r="P50" s="43"/>
      <c r="Q50" s="43"/>
      <c r="R50" s="43"/>
      <c r="S50" s="43"/>
      <c r="T50" s="43"/>
      <c r="U50" s="43"/>
      <c r="V50" s="43"/>
      <c r="W50" s="43"/>
      <c r="X50" s="43"/>
      <c r="Y50" s="43"/>
      <c r="Z50" s="43"/>
      <c r="AA50" s="43"/>
      <c r="AB50" s="43"/>
    </row>
    <row r="51" spans="1:28" ht="45" customHeight="1">
      <c r="A51" s="237"/>
      <c r="B51" s="228"/>
      <c r="C51" s="54">
        <v>48</v>
      </c>
      <c r="D51" s="46" t="s">
        <v>72</v>
      </c>
      <c r="E51" s="46" t="s">
        <v>175</v>
      </c>
      <c r="F51" s="46" t="s">
        <v>236</v>
      </c>
      <c r="G51" s="72">
        <v>15.41</v>
      </c>
      <c r="H51" s="18"/>
      <c r="I51" s="40">
        <f t="shared" si="0"/>
        <v>0</v>
      </c>
      <c r="J51" s="25" t="str">
        <f t="shared" si="1"/>
        <v>OK</v>
      </c>
      <c r="K51" s="98"/>
      <c r="L51" s="43"/>
      <c r="M51" s="43"/>
      <c r="N51" s="43"/>
      <c r="O51" s="43"/>
      <c r="P51" s="43"/>
      <c r="Q51" s="43"/>
      <c r="R51" s="43"/>
      <c r="S51" s="43"/>
      <c r="T51" s="43"/>
      <c r="U51" s="43"/>
      <c r="V51" s="43"/>
      <c r="W51" s="43"/>
      <c r="X51" s="43"/>
      <c r="Y51" s="43"/>
      <c r="Z51" s="43"/>
      <c r="AA51" s="43"/>
      <c r="AB51" s="43"/>
    </row>
    <row r="52" spans="1:28" ht="45" customHeight="1">
      <c r="A52" s="237"/>
      <c r="B52" s="224"/>
      <c r="C52" s="54">
        <v>49</v>
      </c>
      <c r="D52" s="46" t="s">
        <v>73</v>
      </c>
      <c r="E52" s="46" t="s">
        <v>176</v>
      </c>
      <c r="F52" s="46" t="s">
        <v>237</v>
      </c>
      <c r="G52" s="72">
        <v>1.29</v>
      </c>
      <c r="H52" s="18"/>
      <c r="I52" s="40">
        <f t="shared" si="0"/>
        <v>0</v>
      </c>
      <c r="J52" s="25" t="str">
        <f t="shared" si="1"/>
        <v>OK</v>
      </c>
      <c r="K52" s="98"/>
      <c r="L52" s="43"/>
      <c r="M52" s="43"/>
      <c r="N52" s="43"/>
      <c r="O52" s="43"/>
      <c r="P52" s="43"/>
      <c r="Q52" s="43"/>
      <c r="R52" s="43"/>
      <c r="S52" s="43"/>
      <c r="T52" s="43"/>
      <c r="U52" s="43"/>
      <c r="V52" s="43"/>
      <c r="W52" s="43"/>
      <c r="X52" s="43"/>
      <c r="Y52" s="43"/>
      <c r="Z52" s="43"/>
      <c r="AA52" s="43"/>
      <c r="AB52" s="43"/>
    </row>
    <row r="53" spans="1:28" ht="45" customHeight="1">
      <c r="A53" s="239">
        <v>14</v>
      </c>
      <c r="B53" s="225" t="s">
        <v>32</v>
      </c>
      <c r="C53" s="53">
        <v>50</v>
      </c>
      <c r="D53" s="35" t="s">
        <v>74</v>
      </c>
      <c r="E53" s="47" t="s">
        <v>177</v>
      </c>
      <c r="F53" s="47" t="s">
        <v>237</v>
      </c>
      <c r="G53" s="74">
        <v>2.91</v>
      </c>
      <c r="H53" s="18"/>
      <c r="I53" s="40">
        <f t="shared" si="0"/>
        <v>0</v>
      </c>
      <c r="J53" s="25" t="str">
        <f t="shared" si="1"/>
        <v>OK</v>
      </c>
      <c r="K53" s="98"/>
      <c r="L53" s="43"/>
      <c r="M53" s="43"/>
      <c r="N53" s="43"/>
      <c r="O53" s="43"/>
      <c r="P53" s="43"/>
      <c r="Q53" s="43"/>
      <c r="R53" s="43"/>
      <c r="S53" s="43"/>
      <c r="T53" s="43"/>
      <c r="U53" s="43"/>
      <c r="V53" s="43"/>
      <c r="W53" s="43"/>
      <c r="X53" s="43"/>
      <c r="Y53" s="43"/>
      <c r="Z53" s="43"/>
      <c r="AA53" s="43"/>
      <c r="AB53" s="43"/>
    </row>
    <row r="54" spans="1:28" ht="45" customHeight="1">
      <c r="A54" s="239"/>
      <c r="B54" s="227"/>
      <c r="C54" s="53">
        <v>51</v>
      </c>
      <c r="D54" s="35" t="s">
        <v>75</v>
      </c>
      <c r="E54" s="47" t="s">
        <v>177</v>
      </c>
      <c r="F54" s="47" t="s">
        <v>237</v>
      </c>
      <c r="G54" s="74">
        <v>5.83</v>
      </c>
      <c r="H54" s="18"/>
      <c r="I54" s="40">
        <f t="shared" si="0"/>
        <v>0</v>
      </c>
      <c r="J54" s="25" t="str">
        <f t="shared" si="1"/>
        <v>OK</v>
      </c>
      <c r="K54" s="98"/>
      <c r="L54" s="43"/>
      <c r="M54" s="43"/>
      <c r="N54" s="43"/>
      <c r="O54" s="43"/>
      <c r="P54" s="43"/>
      <c r="Q54" s="43"/>
      <c r="R54" s="43"/>
      <c r="S54" s="43"/>
      <c r="T54" s="43"/>
      <c r="U54" s="43"/>
      <c r="V54" s="43"/>
      <c r="W54" s="43"/>
      <c r="X54" s="43"/>
      <c r="Y54" s="43"/>
      <c r="Z54" s="43"/>
      <c r="AA54" s="43"/>
      <c r="AB54" s="43"/>
    </row>
    <row r="55" spans="1:28" ht="45" customHeight="1">
      <c r="A55" s="237">
        <v>15</v>
      </c>
      <c r="B55" s="223" t="s">
        <v>28</v>
      </c>
      <c r="C55" s="54">
        <v>52</v>
      </c>
      <c r="D55" s="61" t="s">
        <v>76</v>
      </c>
      <c r="E55" s="46" t="s">
        <v>178</v>
      </c>
      <c r="F55" s="46" t="s">
        <v>237</v>
      </c>
      <c r="G55" s="72">
        <v>47.83</v>
      </c>
      <c r="H55" s="18"/>
      <c r="I55" s="40">
        <f t="shared" si="0"/>
        <v>0</v>
      </c>
      <c r="J55" s="25" t="str">
        <f t="shared" si="1"/>
        <v>OK</v>
      </c>
      <c r="K55" s="98"/>
      <c r="L55" s="43"/>
      <c r="M55" s="43"/>
      <c r="N55" s="43"/>
      <c r="O55" s="43"/>
      <c r="P55" s="43"/>
      <c r="Q55" s="43"/>
      <c r="R55" s="43"/>
      <c r="S55" s="43"/>
      <c r="T55" s="43"/>
      <c r="U55" s="43"/>
      <c r="V55" s="43"/>
      <c r="W55" s="43"/>
      <c r="X55" s="43"/>
      <c r="Y55" s="43"/>
      <c r="Z55" s="43"/>
      <c r="AA55" s="43"/>
      <c r="AB55" s="43"/>
    </row>
    <row r="56" spans="1:28" ht="45" customHeight="1">
      <c r="A56" s="237"/>
      <c r="B56" s="228"/>
      <c r="C56" s="54">
        <v>53</v>
      </c>
      <c r="D56" s="61" t="s">
        <v>77</v>
      </c>
      <c r="E56" s="46" t="s">
        <v>179</v>
      </c>
      <c r="F56" s="46" t="s">
        <v>237</v>
      </c>
      <c r="G56" s="72">
        <v>15.94</v>
      </c>
      <c r="H56" s="18"/>
      <c r="I56" s="40">
        <f t="shared" si="0"/>
        <v>0</v>
      </c>
      <c r="J56" s="25" t="str">
        <f t="shared" si="1"/>
        <v>OK</v>
      </c>
      <c r="K56" s="98"/>
      <c r="L56" s="43"/>
      <c r="M56" s="43"/>
      <c r="N56" s="43"/>
      <c r="O56" s="43"/>
      <c r="P56" s="43"/>
      <c r="Q56" s="43"/>
      <c r="R56" s="43"/>
      <c r="S56" s="43"/>
      <c r="T56" s="43"/>
      <c r="U56" s="43"/>
      <c r="V56" s="43"/>
      <c r="W56" s="43"/>
      <c r="X56" s="43"/>
      <c r="Y56" s="43"/>
      <c r="Z56" s="43"/>
      <c r="AA56" s="43"/>
      <c r="AB56" s="43"/>
    </row>
    <row r="57" spans="1:28" ht="45" customHeight="1">
      <c r="A57" s="237"/>
      <c r="B57" s="228"/>
      <c r="C57" s="54">
        <v>54</v>
      </c>
      <c r="D57" s="61" t="s">
        <v>78</v>
      </c>
      <c r="E57" s="46" t="s">
        <v>180</v>
      </c>
      <c r="F57" s="46" t="s">
        <v>237</v>
      </c>
      <c r="G57" s="72">
        <v>25.51</v>
      </c>
      <c r="H57" s="18"/>
      <c r="I57" s="40">
        <f t="shared" si="0"/>
        <v>0</v>
      </c>
      <c r="J57" s="25" t="str">
        <f t="shared" si="1"/>
        <v>OK</v>
      </c>
      <c r="K57" s="98"/>
      <c r="L57" s="43"/>
      <c r="M57" s="43"/>
      <c r="N57" s="43"/>
      <c r="O57" s="43"/>
      <c r="P57" s="43"/>
      <c r="Q57" s="43"/>
      <c r="R57" s="43"/>
      <c r="S57" s="43"/>
      <c r="T57" s="43"/>
      <c r="U57" s="43"/>
      <c r="V57" s="43"/>
      <c r="W57" s="43"/>
      <c r="X57" s="43"/>
      <c r="Y57" s="43"/>
      <c r="Z57" s="43"/>
      <c r="AA57" s="43"/>
      <c r="AB57" s="43"/>
    </row>
    <row r="58" spans="1:28" ht="45" customHeight="1">
      <c r="A58" s="237"/>
      <c r="B58" s="224"/>
      <c r="C58" s="54">
        <v>55</v>
      </c>
      <c r="D58" s="61" t="s">
        <v>79</v>
      </c>
      <c r="E58" s="46" t="s">
        <v>181</v>
      </c>
      <c r="F58" s="46"/>
      <c r="G58" s="72">
        <v>44.64</v>
      </c>
      <c r="H58" s="18"/>
      <c r="I58" s="40">
        <f t="shared" si="0"/>
        <v>0</v>
      </c>
      <c r="J58" s="25" t="str">
        <f t="shared" si="1"/>
        <v>OK</v>
      </c>
      <c r="K58" s="98"/>
      <c r="L58" s="43"/>
      <c r="M58" s="43"/>
      <c r="N58" s="43"/>
      <c r="O58" s="43"/>
      <c r="P58" s="43"/>
      <c r="Q58" s="43"/>
      <c r="R58" s="43"/>
      <c r="S58" s="43"/>
      <c r="T58" s="43"/>
      <c r="U58" s="43"/>
      <c r="V58" s="43"/>
      <c r="W58" s="43"/>
      <c r="X58" s="43"/>
      <c r="Y58" s="43"/>
      <c r="Z58" s="43"/>
      <c r="AA58" s="43"/>
      <c r="AB58" s="43"/>
    </row>
    <row r="59" spans="1:28" ht="45" customHeight="1">
      <c r="A59" s="240">
        <v>16</v>
      </c>
      <c r="B59" s="225" t="s">
        <v>32</v>
      </c>
      <c r="C59" s="53">
        <v>56</v>
      </c>
      <c r="D59" s="35" t="s">
        <v>80</v>
      </c>
      <c r="E59" s="47" t="s">
        <v>177</v>
      </c>
      <c r="F59" s="47" t="s">
        <v>237</v>
      </c>
      <c r="G59" s="74">
        <v>3.4</v>
      </c>
      <c r="H59" s="18">
        <v>10</v>
      </c>
      <c r="I59" s="40">
        <f t="shared" si="0"/>
        <v>0</v>
      </c>
      <c r="J59" s="25" t="str">
        <f t="shared" si="1"/>
        <v>OK</v>
      </c>
      <c r="K59" s="98">
        <v>10</v>
      </c>
      <c r="L59" s="43"/>
      <c r="M59" s="43"/>
      <c r="N59" s="43"/>
      <c r="O59" s="43"/>
      <c r="P59" s="43"/>
      <c r="Q59" s="43"/>
      <c r="R59" s="43"/>
      <c r="S59" s="43"/>
      <c r="T59" s="43"/>
      <c r="U59" s="43"/>
      <c r="V59" s="43"/>
      <c r="W59" s="43"/>
      <c r="X59" s="43"/>
      <c r="Y59" s="43"/>
      <c r="Z59" s="43"/>
      <c r="AA59" s="43"/>
      <c r="AB59" s="43"/>
    </row>
    <row r="60" spans="1:28" ht="45" customHeight="1">
      <c r="A60" s="241"/>
      <c r="B60" s="226"/>
      <c r="C60" s="53">
        <v>57</v>
      </c>
      <c r="D60" s="35" t="s">
        <v>81</v>
      </c>
      <c r="E60" s="47" t="s">
        <v>177</v>
      </c>
      <c r="F60" s="47" t="s">
        <v>237</v>
      </c>
      <c r="G60" s="74">
        <v>34.049999999999997</v>
      </c>
      <c r="H60" s="18"/>
      <c r="I60" s="40">
        <f t="shared" si="0"/>
        <v>0</v>
      </c>
      <c r="J60" s="25" t="str">
        <f t="shared" si="1"/>
        <v>OK</v>
      </c>
      <c r="K60" s="98"/>
      <c r="L60" s="43"/>
      <c r="M60" s="43"/>
      <c r="N60" s="43"/>
      <c r="O60" s="43"/>
      <c r="P60" s="43"/>
      <c r="Q60" s="43"/>
      <c r="R60" s="43"/>
      <c r="S60" s="43"/>
      <c r="T60" s="43"/>
      <c r="U60" s="43"/>
      <c r="V60" s="43"/>
      <c r="W60" s="43"/>
      <c r="X60" s="43"/>
      <c r="Y60" s="43"/>
      <c r="Z60" s="43"/>
      <c r="AA60" s="43"/>
      <c r="AB60" s="43"/>
    </row>
    <row r="61" spans="1:28" ht="45" customHeight="1">
      <c r="A61" s="242"/>
      <c r="B61" s="227"/>
      <c r="C61" s="53">
        <v>58</v>
      </c>
      <c r="D61" s="35" t="s">
        <v>82</v>
      </c>
      <c r="E61" s="35" t="s">
        <v>177</v>
      </c>
      <c r="F61" s="47" t="s">
        <v>238</v>
      </c>
      <c r="G61" s="74">
        <v>51.07</v>
      </c>
      <c r="H61" s="18"/>
      <c r="I61" s="40">
        <f t="shared" si="0"/>
        <v>0</v>
      </c>
      <c r="J61" s="25" t="str">
        <f t="shared" si="1"/>
        <v>OK</v>
      </c>
      <c r="K61" s="98"/>
      <c r="L61" s="43"/>
      <c r="M61" s="43"/>
      <c r="N61" s="43"/>
      <c r="O61" s="43"/>
      <c r="P61" s="43"/>
      <c r="Q61" s="43"/>
      <c r="R61" s="43"/>
      <c r="S61" s="43"/>
      <c r="T61" s="43"/>
      <c r="U61" s="43"/>
      <c r="V61" s="43"/>
      <c r="W61" s="43"/>
      <c r="X61" s="43"/>
      <c r="Y61" s="43"/>
      <c r="Z61" s="43"/>
      <c r="AA61" s="43"/>
      <c r="AB61" s="43"/>
    </row>
    <row r="62" spans="1:28" ht="45" customHeight="1">
      <c r="A62" s="238">
        <v>17</v>
      </c>
      <c r="B62" s="229" t="s">
        <v>27</v>
      </c>
      <c r="C62" s="51">
        <v>59</v>
      </c>
      <c r="D62" s="62" t="s">
        <v>83</v>
      </c>
      <c r="E62" s="18" t="s">
        <v>182</v>
      </c>
      <c r="F62" s="18" t="s">
        <v>237</v>
      </c>
      <c r="G62" s="73"/>
      <c r="H62" s="18"/>
      <c r="I62" s="40">
        <f t="shared" si="0"/>
        <v>0</v>
      </c>
      <c r="J62" s="25" t="str">
        <f t="shared" si="1"/>
        <v>OK</v>
      </c>
      <c r="K62" s="98"/>
      <c r="L62" s="43"/>
      <c r="M62" s="43"/>
      <c r="N62" s="43"/>
      <c r="O62" s="43"/>
      <c r="P62" s="43"/>
      <c r="Q62" s="43"/>
      <c r="R62" s="43"/>
      <c r="S62" s="43"/>
      <c r="T62" s="43"/>
      <c r="U62" s="43"/>
      <c r="V62" s="43"/>
      <c r="W62" s="43"/>
      <c r="X62" s="43"/>
      <c r="Y62" s="43"/>
      <c r="Z62" s="43"/>
      <c r="AA62" s="43"/>
      <c r="AB62" s="43"/>
    </row>
    <row r="63" spans="1:28" ht="45" customHeight="1">
      <c r="A63" s="238"/>
      <c r="B63" s="236"/>
      <c r="C63" s="51">
        <v>60</v>
      </c>
      <c r="D63" s="62" t="s">
        <v>83</v>
      </c>
      <c r="E63" s="18" t="s">
        <v>183</v>
      </c>
      <c r="F63" s="18" t="s">
        <v>237</v>
      </c>
      <c r="G63" s="73"/>
      <c r="H63" s="18"/>
      <c r="I63" s="40">
        <f t="shared" si="0"/>
        <v>0</v>
      </c>
      <c r="J63" s="25" t="str">
        <f t="shared" si="1"/>
        <v>OK</v>
      </c>
      <c r="K63" s="98"/>
      <c r="L63" s="43"/>
      <c r="M63" s="43"/>
      <c r="N63" s="43"/>
      <c r="O63" s="43"/>
      <c r="P63" s="43"/>
      <c r="Q63" s="43"/>
      <c r="R63" s="43"/>
      <c r="S63" s="43"/>
      <c r="T63" s="43"/>
      <c r="U63" s="43"/>
      <c r="V63" s="43"/>
      <c r="W63" s="43"/>
      <c r="X63" s="43"/>
      <c r="Y63" s="43"/>
      <c r="Z63" s="43"/>
      <c r="AA63" s="43"/>
      <c r="AB63" s="43"/>
    </row>
    <row r="64" spans="1:28" ht="45" customHeight="1">
      <c r="A64" s="238"/>
      <c r="B64" s="230"/>
      <c r="C64" s="51">
        <v>61</v>
      </c>
      <c r="D64" s="62" t="s">
        <v>83</v>
      </c>
      <c r="E64" s="18" t="s">
        <v>184</v>
      </c>
      <c r="F64" s="18" t="s">
        <v>237</v>
      </c>
      <c r="G64" s="73"/>
      <c r="H64" s="18"/>
      <c r="I64" s="40">
        <f t="shared" si="0"/>
        <v>0</v>
      </c>
      <c r="J64" s="25" t="str">
        <f t="shared" si="1"/>
        <v>OK</v>
      </c>
      <c r="K64" s="98"/>
      <c r="L64" s="43"/>
      <c r="M64" s="43"/>
      <c r="N64" s="43"/>
      <c r="O64" s="43"/>
      <c r="P64" s="43"/>
      <c r="Q64" s="43"/>
      <c r="R64" s="43"/>
      <c r="S64" s="43"/>
      <c r="T64" s="43"/>
      <c r="U64" s="43"/>
      <c r="V64" s="43"/>
      <c r="W64" s="43"/>
      <c r="X64" s="43"/>
      <c r="Y64" s="43"/>
      <c r="Z64" s="43"/>
      <c r="AA64" s="43"/>
      <c r="AB64" s="43"/>
    </row>
    <row r="65" spans="1:28" ht="45" customHeight="1">
      <c r="A65" s="50">
        <v>18</v>
      </c>
      <c r="B65" s="59" t="s">
        <v>26</v>
      </c>
      <c r="C65" s="53">
        <v>62</v>
      </c>
      <c r="D65" s="35" t="s">
        <v>84</v>
      </c>
      <c r="E65" s="47" t="s">
        <v>185</v>
      </c>
      <c r="F65" s="47" t="s">
        <v>239</v>
      </c>
      <c r="G65" s="74">
        <v>35.130000000000003</v>
      </c>
      <c r="H65" s="18"/>
      <c r="I65" s="40">
        <f t="shared" si="0"/>
        <v>0</v>
      </c>
      <c r="J65" s="25" t="str">
        <f t="shared" si="1"/>
        <v>OK</v>
      </c>
      <c r="K65" s="98"/>
      <c r="L65" s="43"/>
      <c r="M65" s="43"/>
      <c r="N65" s="43"/>
      <c r="O65" s="43"/>
      <c r="P65" s="43"/>
      <c r="Q65" s="43"/>
      <c r="R65" s="43"/>
      <c r="S65" s="43"/>
      <c r="T65" s="43"/>
      <c r="U65" s="43"/>
      <c r="V65" s="43"/>
      <c r="W65" s="43"/>
      <c r="X65" s="43"/>
      <c r="Y65" s="43"/>
      <c r="Z65" s="43"/>
      <c r="AA65" s="43"/>
      <c r="AB65" s="43"/>
    </row>
    <row r="66" spans="1:28" ht="45" customHeight="1">
      <c r="A66" s="237">
        <v>19</v>
      </c>
      <c r="B66" s="223" t="s">
        <v>32</v>
      </c>
      <c r="C66" s="54">
        <v>63</v>
      </c>
      <c r="D66" s="61" t="s">
        <v>85</v>
      </c>
      <c r="E66" s="46" t="s">
        <v>186</v>
      </c>
      <c r="F66" s="46" t="s">
        <v>5</v>
      </c>
      <c r="G66" s="72">
        <v>11.28</v>
      </c>
      <c r="H66" s="18"/>
      <c r="I66" s="40">
        <f t="shared" si="0"/>
        <v>0</v>
      </c>
      <c r="J66" s="25" t="str">
        <f t="shared" si="1"/>
        <v>OK</v>
      </c>
      <c r="K66" s="98"/>
      <c r="L66" s="43"/>
      <c r="M66" s="43"/>
      <c r="N66" s="43"/>
      <c r="O66" s="43"/>
      <c r="P66" s="43"/>
      <c r="Q66" s="43"/>
      <c r="R66" s="43"/>
      <c r="S66" s="43"/>
      <c r="T66" s="43"/>
      <c r="U66" s="43"/>
      <c r="V66" s="43"/>
      <c r="W66" s="43"/>
      <c r="X66" s="43"/>
      <c r="Y66" s="43"/>
      <c r="Z66" s="43"/>
      <c r="AA66" s="43"/>
      <c r="AB66" s="43"/>
    </row>
    <row r="67" spans="1:28" ht="45" customHeight="1">
      <c r="A67" s="237"/>
      <c r="B67" s="228"/>
      <c r="C67" s="54">
        <v>64</v>
      </c>
      <c r="D67" s="61" t="s">
        <v>86</v>
      </c>
      <c r="E67" s="46" t="s">
        <v>186</v>
      </c>
      <c r="F67" s="46" t="s">
        <v>5</v>
      </c>
      <c r="G67" s="72">
        <v>11.28</v>
      </c>
      <c r="H67" s="18"/>
      <c r="I67" s="40">
        <f t="shared" si="0"/>
        <v>0</v>
      </c>
      <c r="J67" s="25" t="str">
        <f t="shared" si="1"/>
        <v>OK</v>
      </c>
      <c r="K67" s="98"/>
      <c r="L67" s="43"/>
      <c r="M67" s="43"/>
      <c r="N67" s="43"/>
      <c r="O67" s="43"/>
      <c r="P67" s="43"/>
      <c r="Q67" s="43"/>
      <c r="R67" s="43"/>
      <c r="S67" s="43"/>
      <c r="T67" s="43"/>
      <c r="U67" s="43"/>
      <c r="V67" s="43"/>
      <c r="W67" s="43"/>
      <c r="X67" s="43"/>
      <c r="Y67" s="43"/>
      <c r="Z67" s="43"/>
      <c r="AA67" s="43"/>
      <c r="AB67" s="43"/>
    </row>
    <row r="68" spans="1:28" ht="45" customHeight="1">
      <c r="A68" s="237"/>
      <c r="B68" s="228"/>
      <c r="C68" s="54">
        <v>65</v>
      </c>
      <c r="D68" s="61" t="s">
        <v>87</v>
      </c>
      <c r="E68" s="46" t="s">
        <v>186</v>
      </c>
      <c r="F68" s="46" t="s">
        <v>5</v>
      </c>
      <c r="G68" s="72">
        <v>28.22</v>
      </c>
      <c r="H68" s="18">
        <f>20-10</f>
        <v>10</v>
      </c>
      <c r="I68" s="40">
        <f t="shared" si="0"/>
        <v>0</v>
      </c>
      <c r="J68" s="25" t="str">
        <f t="shared" si="1"/>
        <v>OK</v>
      </c>
      <c r="K68" s="98">
        <v>10</v>
      </c>
      <c r="L68" s="43"/>
      <c r="M68" s="43"/>
      <c r="N68" s="43"/>
      <c r="O68" s="43"/>
      <c r="P68" s="43"/>
      <c r="Q68" s="43"/>
      <c r="R68" s="43"/>
      <c r="S68" s="43"/>
      <c r="T68" s="43"/>
      <c r="U68" s="43"/>
      <c r="V68" s="43"/>
      <c r="W68" s="43"/>
      <c r="X68" s="43"/>
      <c r="Y68" s="43"/>
      <c r="Z68" s="43"/>
      <c r="AA68" s="43"/>
      <c r="AB68" s="43"/>
    </row>
    <row r="69" spans="1:28" ht="45" customHeight="1">
      <c r="A69" s="237"/>
      <c r="B69" s="228"/>
      <c r="C69" s="54">
        <v>66</v>
      </c>
      <c r="D69" s="61" t="s">
        <v>87</v>
      </c>
      <c r="E69" s="46" t="s">
        <v>186</v>
      </c>
      <c r="F69" s="46" t="s">
        <v>5</v>
      </c>
      <c r="G69" s="72">
        <v>28.22</v>
      </c>
      <c r="H69" s="18">
        <f>10-5</f>
        <v>5</v>
      </c>
      <c r="I69" s="40">
        <f t="shared" ref="I69:I131" si="2">H69-(SUM(K69:AB69))</f>
        <v>0</v>
      </c>
      <c r="J69" s="25" t="str">
        <f t="shared" ref="J69:J132" si="3">IF(I69&lt;0,"ATENÇÃO","OK")</f>
        <v>OK</v>
      </c>
      <c r="K69" s="98">
        <v>5</v>
      </c>
      <c r="L69" s="43"/>
      <c r="M69" s="43"/>
      <c r="N69" s="43"/>
      <c r="O69" s="43"/>
      <c r="P69" s="43"/>
      <c r="Q69" s="43"/>
      <c r="R69" s="43"/>
      <c r="S69" s="43"/>
      <c r="T69" s="43"/>
      <c r="U69" s="43"/>
      <c r="V69" s="43"/>
      <c r="W69" s="43"/>
      <c r="X69" s="43"/>
      <c r="Y69" s="43"/>
      <c r="Z69" s="43"/>
      <c r="AA69" s="43"/>
      <c r="AB69" s="43"/>
    </row>
    <row r="70" spans="1:28" ht="45" customHeight="1">
      <c r="A70" s="237"/>
      <c r="B70" s="224"/>
      <c r="C70" s="54">
        <v>67</v>
      </c>
      <c r="D70" s="61" t="s">
        <v>88</v>
      </c>
      <c r="E70" s="46" t="s">
        <v>186</v>
      </c>
      <c r="F70" s="46" t="s">
        <v>5</v>
      </c>
      <c r="G70" s="72">
        <v>14.11</v>
      </c>
      <c r="H70" s="18">
        <f>100-20-30</f>
        <v>50</v>
      </c>
      <c r="I70" s="40">
        <f t="shared" si="2"/>
        <v>0</v>
      </c>
      <c r="J70" s="25" t="str">
        <f t="shared" si="3"/>
        <v>OK</v>
      </c>
      <c r="K70" s="98">
        <v>50</v>
      </c>
      <c r="L70" s="43"/>
      <c r="M70" s="43"/>
      <c r="N70" s="43"/>
      <c r="O70" s="43"/>
      <c r="P70" s="43"/>
      <c r="Q70" s="43"/>
      <c r="R70" s="43"/>
      <c r="S70" s="43"/>
      <c r="T70" s="43"/>
      <c r="U70" s="43"/>
      <c r="V70" s="43"/>
      <c r="W70" s="43"/>
      <c r="X70" s="43"/>
      <c r="Y70" s="43"/>
      <c r="Z70" s="43"/>
      <c r="AA70" s="43"/>
      <c r="AB70" s="43"/>
    </row>
    <row r="71" spans="1:28" ht="45" customHeight="1">
      <c r="A71" s="239">
        <v>20</v>
      </c>
      <c r="B71" s="225" t="s">
        <v>33</v>
      </c>
      <c r="C71" s="53">
        <v>68</v>
      </c>
      <c r="D71" s="35" t="s">
        <v>89</v>
      </c>
      <c r="E71" s="47" t="s">
        <v>187</v>
      </c>
      <c r="F71" s="47" t="s">
        <v>237</v>
      </c>
      <c r="G71" s="74">
        <v>61.77</v>
      </c>
      <c r="H71" s="18">
        <f>3-3</f>
        <v>0</v>
      </c>
      <c r="I71" s="40">
        <f t="shared" si="2"/>
        <v>0</v>
      </c>
      <c r="J71" s="25" t="str">
        <f t="shared" si="3"/>
        <v>OK</v>
      </c>
      <c r="K71" s="98"/>
      <c r="L71" s="43"/>
      <c r="M71" s="43"/>
      <c r="N71" s="43"/>
      <c r="O71" s="43"/>
      <c r="P71" s="43"/>
      <c r="Q71" s="43"/>
      <c r="R71" s="43"/>
      <c r="S71" s="43"/>
      <c r="T71" s="43"/>
      <c r="U71" s="43"/>
      <c r="V71" s="43"/>
      <c r="W71" s="43"/>
      <c r="X71" s="43"/>
      <c r="Y71" s="43"/>
      <c r="Z71" s="43"/>
      <c r="AA71" s="43"/>
      <c r="AB71" s="43"/>
    </row>
    <row r="72" spans="1:28" ht="45" customHeight="1">
      <c r="A72" s="239"/>
      <c r="B72" s="226"/>
      <c r="C72" s="53">
        <v>69</v>
      </c>
      <c r="D72" s="35" t="s">
        <v>90</v>
      </c>
      <c r="E72" s="47" t="s">
        <v>188</v>
      </c>
      <c r="F72" s="47" t="s">
        <v>237</v>
      </c>
      <c r="G72" s="74">
        <v>42.55</v>
      </c>
      <c r="H72" s="18">
        <v>4</v>
      </c>
      <c r="I72" s="40">
        <f t="shared" si="2"/>
        <v>4</v>
      </c>
      <c r="J72" s="25" t="str">
        <f t="shared" si="3"/>
        <v>OK</v>
      </c>
      <c r="K72" s="98"/>
      <c r="L72" s="43"/>
      <c r="M72" s="43"/>
      <c r="N72" s="43"/>
      <c r="O72" s="43"/>
      <c r="P72" s="43"/>
      <c r="Q72" s="43"/>
      <c r="R72" s="43"/>
      <c r="S72" s="43"/>
      <c r="T72" s="43"/>
      <c r="U72" s="43"/>
      <c r="V72" s="43"/>
      <c r="W72" s="43"/>
      <c r="X72" s="43"/>
      <c r="Y72" s="43"/>
      <c r="Z72" s="43"/>
      <c r="AA72" s="43"/>
      <c r="AB72" s="43"/>
    </row>
    <row r="73" spans="1:28" ht="45" customHeight="1">
      <c r="A73" s="239"/>
      <c r="B73" s="226"/>
      <c r="C73" s="53">
        <v>70</v>
      </c>
      <c r="D73" s="35" t="s">
        <v>91</v>
      </c>
      <c r="E73" s="47" t="s">
        <v>189</v>
      </c>
      <c r="F73" s="47" t="s">
        <v>237</v>
      </c>
      <c r="G73" s="74">
        <v>69.38</v>
      </c>
      <c r="H73" s="18">
        <v>4</v>
      </c>
      <c r="I73" s="40">
        <f t="shared" si="2"/>
        <v>4</v>
      </c>
      <c r="J73" s="25" t="str">
        <f t="shared" si="3"/>
        <v>OK</v>
      </c>
      <c r="K73" s="98"/>
      <c r="L73" s="43"/>
      <c r="M73" s="43"/>
      <c r="N73" s="43"/>
      <c r="O73" s="43"/>
      <c r="P73" s="43"/>
      <c r="Q73" s="43"/>
      <c r="R73" s="43"/>
      <c r="S73" s="43"/>
      <c r="T73" s="43"/>
      <c r="U73" s="43"/>
      <c r="V73" s="43"/>
      <c r="W73" s="43"/>
      <c r="X73" s="43"/>
      <c r="Y73" s="43"/>
      <c r="Z73" s="43"/>
      <c r="AA73" s="43"/>
      <c r="AB73" s="43"/>
    </row>
    <row r="74" spans="1:28" ht="45" customHeight="1">
      <c r="A74" s="239"/>
      <c r="B74" s="227"/>
      <c r="C74" s="53">
        <v>71</v>
      </c>
      <c r="D74" s="35" t="s">
        <v>92</v>
      </c>
      <c r="E74" s="47" t="s">
        <v>190</v>
      </c>
      <c r="F74" s="47" t="s">
        <v>237</v>
      </c>
      <c r="G74" s="74">
        <v>61.85</v>
      </c>
      <c r="H74" s="18"/>
      <c r="I74" s="40">
        <f t="shared" si="2"/>
        <v>0</v>
      </c>
      <c r="J74" s="25" t="str">
        <f t="shared" si="3"/>
        <v>OK</v>
      </c>
      <c r="K74" s="98"/>
      <c r="L74" s="43"/>
      <c r="M74" s="43"/>
      <c r="N74" s="43"/>
      <c r="O74" s="43"/>
      <c r="P74" s="43"/>
      <c r="Q74" s="43"/>
      <c r="R74" s="43"/>
      <c r="S74" s="43"/>
      <c r="T74" s="43"/>
      <c r="U74" s="43"/>
      <c r="V74" s="43"/>
      <c r="W74" s="43"/>
      <c r="X74" s="43"/>
      <c r="Y74" s="43"/>
      <c r="Z74" s="43"/>
      <c r="AA74" s="43"/>
      <c r="AB74" s="43"/>
    </row>
    <row r="75" spans="1:28" ht="45" customHeight="1">
      <c r="A75" s="51">
        <v>21</v>
      </c>
      <c r="B75" s="55" t="s">
        <v>27</v>
      </c>
      <c r="C75" s="51">
        <v>72</v>
      </c>
      <c r="D75" s="64" t="s">
        <v>93</v>
      </c>
      <c r="E75" s="18" t="s">
        <v>191</v>
      </c>
      <c r="F75" s="18" t="s">
        <v>240</v>
      </c>
      <c r="G75" s="73">
        <v>34</v>
      </c>
      <c r="H75" s="18"/>
      <c r="I75" s="40">
        <f t="shared" si="2"/>
        <v>0</v>
      </c>
      <c r="J75" s="25" t="str">
        <f t="shared" si="3"/>
        <v>OK</v>
      </c>
      <c r="K75" s="98"/>
      <c r="L75" s="43"/>
      <c r="M75" s="43"/>
      <c r="N75" s="43"/>
      <c r="O75" s="43"/>
      <c r="P75" s="43"/>
      <c r="Q75" s="43"/>
      <c r="R75" s="43"/>
      <c r="S75" s="43"/>
      <c r="T75" s="43"/>
      <c r="U75" s="43"/>
      <c r="V75" s="43"/>
      <c r="W75" s="43"/>
      <c r="X75" s="43"/>
      <c r="Y75" s="43"/>
      <c r="Z75" s="43"/>
      <c r="AA75" s="43"/>
      <c r="AB75" s="43"/>
    </row>
    <row r="76" spans="1:28" ht="45" customHeight="1">
      <c r="A76" s="239">
        <v>22</v>
      </c>
      <c r="B76" s="225" t="s">
        <v>33</v>
      </c>
      <c r="C76" s="53">
        <v>73</v>
      </c>
      <c r="D76" s="35" t="s">
        <v>94</v>
      </c>
      <c r="E76" s="47" t="s">
        <v>192</v>
      </c>
      <c r="F76" s="47" t="s">
        <v>237</v>
      </c>
      <c r="G76" s="74">
        <v>29.45</v>
      </c>
      <c r="H76" s="18"/>
      <c r="I76" s="40">
        <f t="shared" si="2"/>
        <v>0</v>
      </c>
      <c r="J76" s="25" t="str">
        <f t="shared" si="3"/>
        <v>OK</v>
      </c>
      <c r="K76" s="98"/>
      <c r="L76" s="43"/>
      <c r="M76" s="43"/>
      <c r="N76" s="43"/>
      <c r="O76" s="43"/>
      <c r="P76" s="43"/>
      <c r="Q76" s="43"/>
      <c r="R76" s="43"/>
      <c r="S76" s="43"/>
      <c r="T76" s="43"/>
      <c r="U76" s="43"/>
      <c r="V76" s="43"/>
      <c r="W76" s="43"/>
      <c r="X76" s="43"/>
      <c r="Y76" s="43"/>
      <c r="Z76" s="43"/>
      <c r="AA76" s="43"/>
      <c r="AB76" s="43"/>
    </row>
    <row r="77" spans="1:28" ht="45" customHeight="1">
      <c r="A77" s="239"/>
      <c r="B77" s="226"/>
      <c r="C77" s="53">
        <v>74</v>
      </c>
      <c r="D77" s="35" t="s">
        <v>95</v>
      </c>
      <c r="E77" s="47" t="s">
        <v>193</v>
      </c>
      <c r="F77" s="47" t="s">
        <v>237</v>
      </c>
      <c r="G77" s="74">
        <v>27.95</v>
      </c>
      <c r="H77" s="18"/>
      <c r="I77" s="40">
        <f t="shared" si="2"/>
        <v>0</v>
      </c>
      <c r="J77" s="25" t="str">
        <f t="shared" si="3"/>
        <v>OK</v>
      </c>
      <c r="K77" s="98"/>
      <c r="L77" s="43"/>
      <c r="M77" s="43"/>
      <c r="N77" s="43"/>
      <c r="O77" s="43"/>
      <c r="P77" s="43"/>
      <c r="Q77" s="43"/>
      <c r="R77" s="43"/>
      <c r="S77" s="43"/>
      <c r="T77" s="43"/>
      <c r="U77" s="43"/>
      <c r="V77" s="43"/>
      <c r="W77" s="43"/>
      <c r="X77" s="43"/>
      <c r="Y77" s="43"/>
      <c r="Z77" s="43"/>
      <c r="AA77" s="43"/>
      <c r="AB77" s="43"/>
    </row>
    <row r="78" spans="1:28" ht="45" customHeight="1">
      <c r="A78" s="239"/>
      <c r="B78" s="226"/>
      <c r="C78" s="53">
        <v>75</v>
      </c>
      <c r="D78" s="35" t="s">
        <v>96</v>
      </c>
      <c r="E78" s="47" t="s">
        <v>194</v>
      </c>
      <c r="F78" s="47" t="s">
        <v>17</v>
      </c>
      <c r="G78" s="74">
        <v>41.45</v>
      </c>
      <c r="H78" s="18"/>
      <c r="I78" s="40">
        <f t="shared" si="2"/>
        <v>0</v>
      </c>
      <c r="J78" s="25" t="str">
        <f t="shared" si="3"/>
        <v>OK</v>
      </c>
      <c r="K78" s="98"/>
      <c r="L78" s="43"/>
      <c r="M78" s="43"/>
      <c r="N78" s="43"/>
      <c r="O78" s="43"/>
      <c r="P78" s="43"/>
      <c r="Q78" s="43"/>
      <c r="R78" s="43"/>
      <c r="S78" s="43"/>
      <c r="T78" s="43"/>
      <c r="U78" s="43"/>
      <c r="V78" s="43"/>
      <c r="W78" s="43"/>
      <c r="X78" s="43"/>
      <c r="Y78" s="43"/>
      <c r="Z78" s="43"/>
      <c r="AA78" s="43"/>
      <c r="AB78" s="43"/>
    </row>
    <row r="79" spans="1:28" ht="45" customHeight="1">
      <c r="A79" s="239"/>
      <c r="B79" s="227"/>
      <c r="C79" s="53">
        <v>76</v>
      </c>
      <c r="D79" s="35" t="s">
        <v>97</v>
      </c>
      <c r="E79" s="47" t="s">
        <v>195</v>
      </c>
      <c r="F79" s="47" t="s">
        <v>17</v>
      </c>
      <c r="G79" s="74">
        <v>93.95</v>
      </c>
      <c r="H79" s="18"/>
      <c r="I79" s="40">
        <f t="shared" si="2"/>
        <v>0</v>
      </c>
      <c r="J79" s="25" t="str">
        <f t="shared" si="3"/>
        <v>OK</v>
      </c>
      <c r="K79" s="98"/>
      <c r="L79" s="43"/>
      <c r="M79" s="43"/>
      <c r="N79" s="43"/>
      <c r="O79" s="43"/>
      <c r="P79" s="43"/>
      <c r="Q79" s="43"/>
      <c r="R79" s="43"/>
      <c r="S79" s="43"/>
      <c r="T79" s="43"/>
      <c r="U79" s="43"/>
      <c r="V79" s="43"/>
      <c r="W79" s="43"/>
      <c r="X79" s="43"/>
      <c r="Y79" s="43"/>
      <c r="Z79" s="43"/>
      <c r="AA79" s="43"/>
      <c r="AB79" s="43"/>
    </row>
    <row r="80" spans="1:28" ht="45" customHeight="1">
      <c r="A80" s="49">
        <v>23</v>
      </c>
      <c r="B80" s="56" t="s">
        <v>30</v>
      </c>
      <c r="C80" s="54">
        <v>77</v>
      </c>
      <c r="D80" s="61" t="s">
        <v>98</v>
      </c>
      <c r="E80" s="46" t="s">
        <v>196</v>
      </c>
      <c r="F80" s="46" t="s">
        <v>17</v>
      </c>
      <c r="G80" s="72">
        <v>13.27</v>
      </c>
      <c r="H80" s="18"/>
      <c r="I80" s="40">
        <f t="shared" si="2"/>
        <v>0</v>
      </c>
      <c r="J80" s="25" t="str">
        <f t="shared" si="3"/>
        <v>OK</v>
      </c>
      <c r="K80" s="98"/>
      <c r="L80" s="43"/>
      <c r="M80" s="43"/>
      <c r="N80" s="43"/>
      <c r="O80" s="43"/>
      <c r="P80" s="43"/>
      <c r="Q80" s="43"/>
      <c r="R80" s="43"/>
      <c r="S80" s="43"/>
      <c r="T80" s="43"/>
      <c r="U80" s="43"/>
      <c r="V80" s="43"/>
      <c r="W80" s="43"/>
      <c r="X80" s="43"/>
      <c r="Y80" s="43"/>
      <c r="Z80" s="43"/>
      <c r="AA80" s="43"/>
      <c r="AB80" s="43"/>
    </row>
    <row r="81" spans="1:28" ht="45" customHeight="1">
      <c r="A81" s="50">
        <v>24</v>
      </c>
      <c r="B81" s="59" t="s">
        <v>34</v>
      </c>
      <c r="C81" s="53">
        <v>78</v>
      </c>
      <c r="D81" s="35" t="s">
        <v>99</v>
      </c>
      <c r="E81" s="47" t="s">
        <v>197</v>
      </c>
      <c r="F81" s="47" t="s">
        <v>17</v>
      </c>
      <c r="G81" s="74">
        <v>127.8</v>
      </c>
      <c r="H81" s="18"/>
      <c r="I81" s="40">
        <f t="shared" si="2"/>
        <v>0</v>
      </c>
      <c r="J81" s="25" t="str">
        <f t="shared" si="3"/>
        <v>OK</v>
      </c>
      <c r="K81" s="98"/>
      <c r="L81" s="43"/>
      <c r="M81" s="43"/>
      <c r="N81" s="43"/>
      <c r="O81" s="43"/>
      <c r="P81" s="43"/>
      <c r="Q81" s="43"/>
      <c r="R81" s="43"/>
      <c r="S81" s="43"/>
      <c r="T81" s="43"/>
      <c r="U81" s="43"/>
      <c r="V81" s="43"/>
      <c r="W81" s="43"/>
      <c r="X81" s="43"/>
      <c r="Y81" s="43"/>
      <c r="Z81" s="43"/>
      <c r="AA81" s="43"/>
      <c r="AB81" s="43"/>
    </row>
    <row r="82" spans="1:28" ht="45" customHeight="1">
      <c r="A82" s="49">
        <v>25</v>
      </c>
      <c r="B82" s="56" t="s">
        <v>35</v>
      </c>
      <c r="C82" s="54">
        <v>79</v>
      </c>
      <c r="D82" s="61" t="s">
        <v>100</v>
      </c>
      <c r="E82" s="46" t="s">
        <v>198</v>
      </c>
      <c r="F82" s="46" t="s">
        <v>17</v>
      </c>
      <c r="G82" s="72">
        <v>117.73</v>
      </c>
      <c r="H82" s="18"/>
      <c r="I82" s="40">
        <f t="shared" si="2"/>
        <v>0</v>
      </c>
      <c r="J82" s="25" t="str">
        <f t="shared" si="3"/>
        <v>OK</v>
      </c>
      <c r="K82" s="98"/>
      <c r="L82" s="43"/>
      <c r="M82" s="43"/>
      <c r="N82" s="43"/>
      <c r="O82" s="43"/>
      <c r="P82" s="43"/>
      <c r="Q82" s="43"/>
      <c r="R82" s="43"/>
      <c r="S82" s="43"/>
      <c r="T82" s="43"/>
      <c r="U82" s="43"/>
      <c r="V82" s="43"/>
      <c r="W82" s="43"/>
      <c r="X82" s="43"/>
      <c r="Y82" s="43"/>
      <c r="Z82" s="43"/>
      <c r="AA82" s="43"/>
      <c r="AB82" s="43"/>
    </row>
    <row r="83" spans="1:28" ht="45" customHeight="1">
      <c r="A83" s="244">
        <v>26</v>
      </c>
      <c r="B83" s="229" t="s">
        <v>27</v>
      </c>
      <c r="C83" s="51">
        <v>80</v>
      </c>
      <c r="D83" s="62" t="s">
        <v>101</v>
      </c>
      <c r="E83" s="18"/>
      <c r="F83" s="18" t="s">
        <v>17</v>
      </c>
      <c r="G83" s="73"/>
      <c r="H83" s="18"/>
      <c r="I83" s="40">
        <f t="shared" si="2"/>
        <v>0</v>
      </c>
      <c r="J83" s="25" t="str">
        <f t="shared" si="3"/>
        <v>OK</v>
      </c>
      <c r="K83" s="98"/>
      <c r="L83" s="43"/>
      <c r="M83" s="43"/>
      <c r="N83" s="43"/>
      <c r="O83" s="43"/>
      <c r="P83" s="43"/>
      <c r="Q83" s="43"/>
      <c r="R83" s="43"/>
      <c r="S83" s="43"/>
      <c r="T83" s="43"/>
      <c r="U83" s="43"/>
      <c r="V83" s="43"/>
      <c r="W83" s="43"/>
      <c r="X83" s="43"/>
      <c r="Y83" s="43"/>
      <c r="Z83" s="43"/>
      <c r="AA83" s="43"/>
      <c r="AB83" s="43"/>
    </row>
    <row r="84" spans="1:28" ht="45" customHeight="1">
      <c r="A84" s="245"/>
      <c r="B84" s="230"/>
      <c r="C84" s="51">
        <v>81</v>
      </c>
      <c r="D84" s="62" t="s">
        <v>102</v>
      </c>
      <c r="E84" s="18"/>
      <c r="F84" s="18" t="s">
        <v>17</v>
      </c>
      <c r="G84" s="73"/>
      <c r="H84" s="18"/>
      <c r="I84" s="40">
        <f t="shared" si="2"/>
        <v>0</v>
      </c>
      <c r="J84" s="25" t="str">
        <f t="shared" si="3"/>
        <v>OK</v>
      </c>
      <c r="K84" s="98"/>
      <c r="L84" s="43"/>
      <c r="M84" s="43"/>
      <c r="N84" s="43"/>
      <c r="O84" s="43"/>
      <c r="P84" s="43"/>
      <c r="Q84" s="43"/>
      <c r="R84" s="43"/>
      <c r="S84" s="43"/>
      <c r="T84" s="43"/>
      <c r="U84" s="43"/>
      <c r="V84" s="43"/>
      <c r="W84" s="43"/>
      <c r="X84" s="43"/>
      <c r="Y84" s="43"/>
      <c r="Z84" s="43"/>
      <c r="AA84" s="43"/>
      <c r="AB84" s="43"/>
    </row>
    <row r="85" spans="1:28" ht="45" customHeight="1">
      <c r="A85" s="246">
        <v>27</v>
      </c>
      <c r="B85" s="229" t="s">
        <v>27</v>
      </c>
      <c r="C85" s="51">
        <v>82</v>
      </c>
      <c r="D85" s="62" t="s">
        <v>103</v>
      </c>
      <c r="E85" s="18"/>
      <c r="F85" s="18" t="s">
        <v>241</v>
      </c>
      <c r="G85" s="73"/>
      <c r="H85" s="18"/>
      <c r="I85" s="40">
        <f t="shared" si="2"/>
        <v>0</v>
      </c>
      <c r="J85" s="25" t="str">
        <f t="shared" si="3"/>
        <v>OK</v>
      </c>
      <c r="K85" s="98"/>
      <c r="L85" s="43"/>
      <c r="M85" s="43"/>
      <c r="N85" s="43"/>
      <c r="O85" s="43"/>
      <c r="P85" s="43"/>
      <c r="Q85" s="43"/>
      <c r="R85" s="43"/>
      <c r="S85" s="43"/>
      <c r="T85" s="43"/>
      <c r="U85" s="43"/>
      <c r="V85" s="43"/>
      <c r="W85" s="43"/>
      <c r="X85" s="43"/>
      <c r="Y85" s="43"/>
      <c r="Z85" s="43"/>
      <c r="AA85" s="43"/>
      <c r="AB85" s="43"/>
    </row>
    <row r="86" spans="1:28" ht="45" customHeight="1">
      <c r="A86" s="246"/>
      <c r="B86" s="230"/>
      <c r="C86" s="51">
        <v>83</v>
      </c>
      <c r="D86" s="62" t="s">
        <v>103</v>
      </c>
      <c r="E86" s="18"/>
      <c r="F86" s="18" t="s">
        <v>241</v>
      </c>
      <c r="G86" s="73"/>
      <c r="H86" s="18"/>
      <c r="I86" s="40">
        <f t="shared" si="2"/>
        <v>0</v>
      </c>
      <c r="J86" s="25" t="str">
        <f t="shared" si="3"/>
        <v>OK</v>
      </c>
      <c r="K86" s="98"/>
      <c r="L86" s="43"/>
      <c r="M86" s="43"/>
      <c r="N86" s="43"/>
      <c r="O86" s="43"/>
      <c r="P86" s="43"/>
      <c r="Q86" s="43"/>
      <c r="R86" s="43"/>
      <c r="S86" s="43"/>
      <c r="T86" s="43"/>
      <c r="U86" s="43"/>
      <c r="V86" s="43"/>
      <c r="W86" s="43"/>
      <c r="X86" s="43"/>
      <c r="Y86" s="43"/>
      <c r="Z86" s="43"/>
      <c r="AA86" s="43"/>
      <c r="AB86" s="43"/>
    </row>
    <row r="87" spans="1:28" ht="45" customHeight="1">
      <c r="A87" s="239">
        <v>28</v>
      </c>
      <c r="B87" s="225" t="s">
        <v>33</v>
      </c>
      <c r="C87" s="53">
        <v>84</v>
      </c>
      <c r="D87" s="35" t="s">
        <v>104</v>
      </c>
      <c r="E87" s="47" t="s">
        <v>199</v>
      </c>
      <c r="F87" s="47" t="s">
        <v>17</v>
      </c>
      <c r="G87" s="74">
        <v>19.21</v>
      </c>
      <c r="H87" s="18"/>
      <c r="I87" s="40">
        <f t="shared" si="2"/>
        <v>0</v>
      </c>
      <c r="J87" s="25" t="str">
        <f t="shared" si="3"/>
        <v>OK</v>
      </c>
      <c r="K87" s="98"/>
      <c r="L87" s="43"/>
      <c r="M87" s="43"/>
      <c r="N87" s="43"/>
      <c r="O87" s="43"/>
      <c r="P87" s="43"/>
      <c r="Q87" s="43"/>
      <c r="R87" s="43"/>
      <c r="S87" s="43"/>
      <c r="T87" s="43"/>
      <c r="U87" s="43"/>
      <c r="V87" s="43"/>
      <c r="W87" s="43"/>
      <c r="X87" s="43"/>
      <c r="Y87" s="43"/>
      <c r="Z87" s="43"/>
      <c r="AA87" s="43"/>
      <c r="AB87" s="43"/>
    </row>
    <row r="88" spans="1:28" ht="45" customHeight="1">
      <c r="A88" s="239"/>
      <c r="B88" s="227"/>
      <c r="C88" s="53">
        <v>85</v>
      </c>
      <c r="D88" s="35" t="s">
        <v>105</v>
      </c>
      <c r="E88" s="47" t="s">
        <v>200</v>
      </c>
      <c r="F88" s="47" t="s">
        <v>17</v>
      </c>
      <c r="G88" s="74">
        <v>19.09</v>
      </c>
      <c r="H88" s="18"/>
      <c r="I88" s="40">
        <f t="shared" si="2"/>
        <v>0</v>
      </c>
      <c r="J88" s="25" t="str">
        <f t="shared" si="3"/>
        <v>OK</v>
      </c>
      <c r="K88" s="98"/>
      <c r="L88" s="43"/>
      <c r="M88" s="43"/>
      <c r="N88" s="43"/>
      <c r="O88" s="43"/>
      <c r="P88" s="43"/>
      <c r="Q88" s="43"/>
      <c r="R88" s="43"/>
      <c r="S88" s="43"/>
      <c r="T88" s="43"/>
      <c r="U88" s="43"/>
      <c r="V88" s="43"/>
      <c r="W88" s="43"/>
      <c r="X88" s="43"/>
      <c r="Y88" s="43"/>
      <c r="Z88" s="43"/>
      <c r="AA88" s="43"/>
      <c r="AB88" s="43"/>
    </row>
    <row r="89" spans="1:28" ht="45" customHeight="1">
      <c r="A89" s="237">
        <v>29</v>
      </c>
      <c r="B89" s="223" t="s">
        <v>36</v>
      </c>
      <c r="C89" s="54">
        <v>86</v>
      </c>
      <c r="D89" s="61" t="s">
        <v>106</v>
      </c>
      <c r="E89" s="46" t="s">
        <v>201</v>
      </c>
      <c r="F89" s="46" t="s">
        <v>17</v>
      </c>
      <c r="G89" s="72">
        <v>91.63</v>
      </c>
      <c r="H89" s="18"/>
      <c r="I89" s="40">
        <f t="shared" si="2"/>
        <v>0</v>
      </c>
      <c r="J89" s="25" t="str">
        <f t="shared" si="3"/>
        <v>OK</v>
      </c>
      <c r="K89" s="98"/>
      <c r="L89" s="43"/>
      <c r="M89" s="43"/>
      <c r="N89" s="43"/>
      <c r="O89" s="43"/>
      <c r="P89" s="43"/>
      <c r="Q89" s="43"/>
      <c r="R89" s="43"/>
      <c r="S89" s="43"/>
      <c r="T89" s="43"/>
      <c r="U89" s="43"/>
      <c r="V89" s="43"/>
      <c r="W89" s="43"/>
      <c r="X89" s="43"/>
      <c r="Y89" s="43"/>
      <c r="Z89" s="43"/>
      <c r="AA89" s="43"/>
      <c r="AB89" s="43"/>
    </row>
    <row r="90" spans="1:28" ht="45" customHeight="1">
      <c r="A90" s="237"/>
      <c r="B90" s="224"/>
      <c r="C90" s="54">
        <v>87</v>
      </c>
      <c r="D90" s="61" t="s">
        <v>107</v>
      </c>
      <c r="E90" s="46" t="s">
        <v>202</v>
      </c>
      <c r="F90" s="46" t="s">
        <v>17</v>
      </c>
      <c r="G90" s="72">
        <v>107.61</v>
      </c>
      <c r="H90" s="18"/>
      <c r="I90" s="40">
        <f t="shared" si="2"/>
        <v>0</v>
      </c>
      <c r="J90" s="25" t="str">
        <f t="shared" si="3"/>
        <v>OK</v>
      </c>
      <c r="K90" s="98"/>
      <c r="L90" s="43"/>
      <c r="M90" s="43"/>
      <c r="N90" s="43"/>
      <c r="O90" s="43"/>
      <c r="P90" s="43"/>
      <c r="Q90" s="43"/>
      <c r="R90" s="43"/>
      <c r="S90" s="43"/>
      <c r="T90" s="43"/>
      <c r="U90" s="43"/>
      <c r="V90" s="43"/>
      <c r="W90" s="43"/>
      <c r="X90" s="43"/>
      <c r="Y90" s="43"/>
      <c r="Z90" s="43"/>
      <c r="AA90" s="43"/>
      <c r="AB90" s="43"/>
    </row>
    <row r="91" spans="1:28" ht="45" customHeight="1">
      <c r="A91" s="239">
        <v>30</v>
      </c>
      <c r="B91" s="225" t="s">
        <v>33</v>
      </c>
      <c r="C91" s="53">
        <v>88</v>
      </c>
      <c r="D91" s="35" t="s">
        <v>108</v>
      </c>
      <c r="E91" s="47" t="s">
        <v>203</v>
      </c>
      <c r="F91" s="47" t="s">
        <v>17</v>
      </c>
      <c r="G91" s="74">
        <v>83.17</v>
      </c>
      <c r="H91" s="18"/>
      <c r="I91" s="40">
        <f t="shared" si="2"/>
        <v>0</v>
      </c>
      <c r="J91" s="25" t="str">
        <f t="shared" si="3"/>
        <v>OK</v>
      </c>
      <c r="K91" s="98"/>
      <c r="L91" s="43"/>
      <c r="M91" s="43"/>
      <c r="N91" s="43"/>
      <c r="O91" s="43"/>
      <c r="P91" s="43"/>
      <c r="Q91" s="43"/>
      <c r="R91" s="43"/>
      <c r="S91" s="43"/>
      <c r="T91" s="43"/>
      <c r="U91" s="43"/>
      <c r="V91" s="43"/>
      <c r="W91" s="43"/>
      <c r="X91" s="43"/>
      <c r="Y91" s="43"/>
      <c r="Z91" s="43"/>
      <c r="AA91" s="43"/>
      <c r="AB91" s="43"/>
    </row>
    <row r="92" spans="1:28" ht="45" customHeight="1">
      <c r="A92" s="239"/>
      <c r="B92" s="226"/>
      <c r="C92" s="53">
        <v>89</v>
      </c>
      <c r="D92" s="35" t="s">
        <v>109</v>
      </c>
      <c r="E92" s="47" t="s">
        <v>204</v>
      </c>
      <c r="F92" s="47" t="s">
        <v>17</v>
      </c>
      <c r="G92" s="74">
        <v>85.12</v>
      </c>
      <c r="H92" s="18"/>
      <c r="I92" s="40">
        <f t="shared" si="2"/>
        <v>0</v>
      </c>
      <c r="J92" s="25" t="str">
        <f t="shared" si="3"/>
        <v>OK</v>
      </c>
      <c r="K92" s="98"/>
      <c r="L92" s="43"/>
      <c r="M92" s="43"/>
      <c r="N92" s="43"/>
      <c r="O92" s="43"/>
      <c r="P92" s="43"/>
      <c r="Q92" s="43"/>
      <c r="R92" s="43"/>
      <c r="S92" s="43"/>
      <c r="T92" s="43"/>
      <c r="U92" s="43"/>
      <c r="V92" s="43"/>
      <c r="W92" s="43"/>
      <c r="X92" s="43"/>
      <c r="Y92" s="43"/>
      <c r="Z92" s="43"/>
      <c r="AA92" s="43"/>
      <c r="AB92" s="43"/>
    </row>
    <row r="93" spans="1:28" ht="45" customHeight="1">
      <c r="A93" s="239"/>
      <c r="B93" s="226"/>
      <c r="C93" s="53">
        <v>90</v>
      </c>
      <c r="D93" s="35" t="s">
        <v>110</v>
      </c>
      <c r="E93" s="47" t="s">
        <v>205</v>
      </c>
      <c r="F93" s="47" t="s">
        <v>17</v>
      </c>
      <c r="G93" s="74">
        <v>195.4</v>
      </c>
      <c r="H93" s="18"/>
      <c r="I93" s="40">
        <f t="shared" si="2"/>
        <v>0</v>
      </c>
      <c r="J93" s="25" t="str">
        <f t="shared" si="3"/>
        <v>OK</v>
      </c>
      <c r="K93" s="98"/>
      <c r="L93" s="43"/>
      <c r="M93" s="43"/>
      <c r="N93" s="43"/>
      <c r="O93" s="43"/>
      <c r="P93" s="43"/>
      <c r="Q93" s="43"/>
      <c r="R93" s="43"/>
      <c r="S93" s="43"/>
      <c r="T93" s="43"/>
      <c r="U93" s="43"/>
      <c r="V93" s="43"/>
      <c r="W93" s="43"/>
      <c r="X93" s="43"/>
      <c r="Y93" s="43"/>
      <c r="Z93" s="43"/>
      <c r="AA93" s="43"/>
      <c r="AB93" s="43"/>
    </row>
    <row r="94" spans="1:28" ht="45" customHeight="1">
      <c r="A94" s="239"/>
      <c r="B94" s="227"/>
      <c r="C94" s="53">
        <v>91</v>
      </c>
      <c r="D94" s="35" t="s">
        <v>111</v>
      </c>
      <c r="E94" s="47" t="s">
        <v>206</v>
      </c>
      <c r="F94" s="47" t="s">
        <v>242</v>
      </c>
      <c r="G94" s="74">
        <v>152.54</v>
      </c>
      <c r="H94" s="18">
        <v>1</v>
      </c>
      <c r="I94" s="40">
        <f t="shared" si="2"/>
        <v>1</v>
      </c>
      <c r="J94" s="25" t="str">
        <f t="shared" si="3"/>
        <v>OK</v>
      </c>
      <c r="K94" s="98"/>
      <c r="L94" s="43"/>
      <c r="M94" s="43"/>
      <c r="N94" s="43"/>
      <c r="O94" s="43"/>
      <c r="P94" s="43"/>
      <c r="Q94" s="43"/>
      <c r="R94" s="43"/>
      <c r="S94" s="43"/>
      <c r="T94" s="43"/>
      <c r="U94" s="43"/>
      <c r="V94" s="43"/>
      <c r="W94" s="43"/>
      <c r="X94" s="43"/>
      <c r="Y94" s="43"/>
      <c r="Z94" s="43"/>
      <c r="AA94" s="43"/>
      <c r="AB94" s="43"/>
    </row>
    <row r="95" spans="1:28" ht="45" customHeight="1">
      <c r="A95" s="49">
        <v>31</v>
      </c>
      <c r="B95" s="56" t="s">
        <v>33</v>
      </c>
      <c r="C95" s="54">
        <v>92</v>
      </c>
      <c r="D95" s="61" t="s">
        <v>112</v>
      </c>
      <c r="E95" s="46" t="s">
        <v>207</v>
      </c>
      <c r="F95" s="46" t="s">
        <v>17</v>
      </c>
      <c r="G95" s="72">
        <v>27.01</v>
      </c>
      <c r="H95" s="18"/>
      <c r="I95" s="40">
        <f t="shared" si="2"/>
        <v>0</v>
      </c>
      <c r="J95" s="25" t="str">
        <f t="shared" si="3"/>
        <v>OK</v>
      </c>
      <c r="K95" s="98"/>
      <c r="L95" s="43"/>
      <c r="M95" s="43"/>
      <c r="N95" s="43"/>
      <c r="O95" s="43"/>
      <c r="P95" s="43"/>
      <c r="Q95" s="43"/>
      <c r="R95" s="43"/>
      <c r="S95" s="43"/>
      <c r="T95" s="43"/>
      <c r="U95" s="43"/>
      <c r="V95" s="43"/>
      <c r="W95" s="43"/>
      <c r="X95" s="43"/>
      <c r="Y95" s="43"/>
      <c r="Z95" s="43"/>
      <c r="AA95" s="43"/>
      <c r="AB95" s="43"/>
    </row>
    <row r="96" spans="1:28" ht="45" customHeight="1">
      <c r="A96" s="50">
        <v>32</v>
      </c>
      <c r="B96" s="59" t="s">
        <v>36</v>
      </c>
      <c r="C96" s="53">
        <v>93</v>
      </c>
      <c r="D96" s="35" t="s">
        <v>113</v>
      </c>
      <c r="E96" s="47" t="s">
        <v>208</v>
      </c>
      <c r="F96" s="47" t="s">
        <v>17</v>
      </c>
      <c r="G96" s="74">
        <v>360.9</v>
      </c>
      <c r="H96" s="18"/>
      <c r="I96" s="40">
        <f t="shared" si="2"/>
        <v>0</v>
      </c>
      <c r="J96" s="25" t="str">
        <f t="shared" si="3"/>
        <v>OK</v>
      </c>
      <c r="K96" s="98"/>
      <c r="L96" s="43"/>
      <c r="M96" s="43"/>
      <c r="N96" s="43"/>
      <c r="O96" s="43"/>
      <c r="P96" s="43"/>
      <c r="Q96" s="43"/>
      <c r="R96" s="43"/>
      <c r="S96" s="43"/>
      <c r="T96" s="43"/>
      <c r="U96" s="43"/>
      <c r="V96" s="43"/>
      <c r="W96" s="43"/>
      <c r="X96" s="43"/>
      <c r="Y96" s="43"/>
      <c r="Z96" s="43"/>
      <c r="AA96" s="43"/>
      <c r="AB96" s="43"/>
    </row>
    <row r="97" spans="1:28" ht="45" customHeight="1">
      <c r="A97" s="238">
        <v>33</v>
      </c>
      <c r="B97" s="231" t="s">
        <v>37</v>
      </c>
      <c r="C97" s="51">
        <v>94</v>
      </c>
      <c r="D97" s="62" t="s">
        <v>114</v>
      </c>
      <c r="E97" s="18"/>
      <c r="F97" s="18" t="s">
        <v>17</v>
      </c>
      <c r="G97" s="73"/>
      <c r="H97" s="18"/>
      <c r="I97" s="40">
        <f t="shared" si="2"/>
        <v>0</v>
      </c>
      <c r="J97" s="25" t="str">
        <f t="shared" si="3"/>
        <v>OK</v>
      </c>
      <c r="K97" s="98"/>
      <c r="L97" s="43"/>
      <c r="M97" s="43"/>
      <c r="N97" s="43"/>
      <c r="O97" s="43"/>
      <c r="P97" s="43"/>
      <c r="Q97" s="43"/>
      <c r="R97" s="43"/>
      <c r="S97" s="43"/>
      <c r="T97" s="43"/>
      <c r="U97" s="43"/>
      <c r="V97" s="43"/>
      <c r="W97" s="43"/>
      <c r="X97" s="43"/>
      <c r="Y97" s="43"/>
      <c r="Z97" s="43"/>
      <c r="AA97" s="43"/>
      <c r="AB97" s="43"/>
    </row>
    <row r="98" spans="1:28" ht="45" customHeight="1">
      <c r="A98" s="238"/>
      <c r="B98" s="231"/>
      <c r="C98" s="51">
        <v>95</v>
      </c>
      <c r="D98" s="62" t="s">
        <v>115</v>
      </c>
      <c r="E98" s="18"/>
      <c r="F98" s="18" t="s">
        <v>243</v>
      </c>
      <c r="G98" s="73"/>
      <c r="H98" s="18">
        <v>1</v>
      </c>
      <c r="I98" s="40">
        <f t="shared" si="2"/>
        <v>1</v>
      </c>
      <c r="J98" s="25" t="str">
        <f t="shared" si="3"/>
        <v>OK</v>
      </c>
      <c r="K98" s="98"/>
      <c r="L98" s="43"/>
      <c r="M98" s="43"/>
      <c r="N98" s="43"/>
      <c r="O98" s="43"/>
      <c r="P98" s="43"/>
      <c r="Q98" s="43"/>
      <c r="R98" s="43"/>
      <c r="S98" s="43"/>
      <c r="T98" s="43"/>
      <c r="U98" s="43"/>
      <c r="V98" s="43"/>
      <c r="W98" s="43"/>
      <c r="X98" s="43"/>
      <c r="Y98" s="43"/>
      <c r="Z98" s="43"/>
      <c r="AA98" s="43"/>
      <c r="AB98" s="43"/>
    </row>
    <row r="99" spans="1:28" ht="45" customHeight="1">
      <c r="A99" s="238"/>
      <c r="B99" s="231"/>
      <c r="C99" s="51">
        <v>96</v>
      </c>
      <c r="D99" s="62" t="s">
        <v>116</v>
      </c>
      <c r="E99" s="18"/>
      <c r="F99" s="18" t="s">
        <v>244</v>
      </c>
      <c r="G99" s="73"/>
      <c r="H99" s="18">
        <v>50</v>
      </c>
      <c r="I99" s="40">
        <f t="shared" si="2"/>
        <v>50</v>
      </c>
      <c r="J99" s="25" t="str">
        <f t="shared" si="3"/>
        <v>OK</v>
      </c>
      <c r="K99" s="98"/>
      <c r="L99" s="43"/>
      <c r="M99" s="43"/>
      <c r="N99" s="43"/>
      <c r="O99" s="43"/>
      <c r="P99" s="43"/>
      <c r="Q99" s="43"/>
      <c r="R99" s="43"/>
      <c r="S99" s="43"/>
      <c r="T99" s="43"/>
      <c r="U99" s="43"/>
      <c r="V99" s="43"/>
      <c r="W99" s="43"/>
      <c r="X99" s="43"/>
      <c r="Y99" s="43"/>
      <c r="Z99" s="43"/>
      <c r="AA99" s="43"/>
      <c r="AB99" s="43"/>
    </row>
    <row r="100" spans="1:28" ht="45" customHeight="1">
      <c r="A100" s="238"/>
      <c r="B100" s="231"/>
      <c r="C100" s="51">
        <v>97</v>
      </c>
      <c r="D100" s="62" t="s">
        <v>117</v>
      </c>
      <c r="E100" s="18"/>
      <c r="F100" s="18" t="s">
        <v>17</v>
      </c>
      <c r="G100" s="73"/>
      <c r="H100" s="18">
        <v>4</v>
      </c>
      <c r="I100" s="40">
        <f t="shared" si="2"/>
        <v>4</v>
      </c>
      <c r="J100" s="25" t="str">
        <f t="shared" si="3"/>
        <v>OK</v>
      </c>
      <c r="K100" s="98"/>
      <c r="L100" s="43"/>
      <c r="M100" s="43"/>
      <c r="N100" s="43"/>
      <c r="O100" s="43"/>
      <c r="P100" s="43"/>
      <c r="Q100" s="43"/>
      <c r="R100" s="43"/>
      <c r="S100" s="43"/>
      <c r="T100" s="43"/>
      <c r="U100" s="43"/>
      <c r="V100" s="43"/>
      <c r="W100" s="43"/>
      <c r="X100" s="43"/>
      <c r="Y100" s="43"/>
      <c r="Z100" s="43"/>
      <c r="AA100" s="43"/>
      <c r="AB100" s="43"/>
    </row>
    <row r="101" spans="1:28" ht="45" customHeight="1">
      <c r="A101" s="238"/>
      <c r="B101" s="231"/>
      <c r="C101" s="51">
        <v>98</v>
      </c>
      <c r="D101" s="62" t="s">
        <v>118</v>
      </c>
      <c r="E101" s="18"/>
      <c r="F101" s="18" t="s">
        <v>17</v>
      </c>
      <c r="G101" s="73"/>
      <c r="H101" s="18">
        <v>1</v>
      </c>
      <c r="I101" s="40">
        <f t="shared" si="2"/>
        <v>1</v>
      </c>
      <c r="J101" s="25" t="str">
        <f t="shared" si="3"/>
        <v>OK</v>
      </c>
      <c r="K101" s="98"/>
      <c r="L101" s="43"/>
      <c r="M101" s="43"/>
      <c r="N101" s="43"/>
      <c r="O101" s="43"/>
      <c r="P101" s="43"/>
      <c r="Q101" s="43"/>
      <c r="R101" s="43"/>
      <c r="S101" s="43"/>
      <c r="T101" s="43"/>
      <c r="U101" s="43"/>
      <c r="V101" s="43"/>
      <c r="W101" s="43"/>
      <c r="X101" s="43"/>
      <c r="Y101" s="43"/>
      <c r="Z101" s="43"/>
      <c r="AA101" s="43"/>
      <c r="AB101" s="43"/>
    </row>
    <row r="102" spans="1:28" ht="45" customHeight="1">
      <c r="A102" s="239">
        <v>34</v>
      </c>
      <c r="B102" s="232" t="s">
        <v>26</v>
      </c>
      <c r="C102" s="53">
        <v>99</v>
      </c>
      <c r="D102" s="35" t="s">
        <v>119</v>
      </c>
      <c r="E102" s="71" t="s">
        <v>209</v>
      </c>
      <c r="F102" s="47" t="s">
        <v>17</v>
      </c>
      <c r="G102" s="74">
        <v>25.85</v>
      </c>
      <c r="H102" s="18">
        <f>20-8</f>
        <v>12</v>
      </c>
      <c r="I102" s="40">
        <f t="shared" si="2"/>
        <v>12</v>
      </c>
      <c r="J102" s="25" t="str">
        <f t="shared" si="3"/>
        <v>OK</v>
      </c>
      <c r="K102" s="98"/>
      <c r="L102" s="43"/>
      <c r="M102" s="43"/>
      <c r="N102" s="43"/>
      <c r="O102" s="43"/>
      <c r="P102" s="43"/>
      <c r="Q102" s="43"/>
      <c r="R102" s="43"/>
      <c r="S102" s="43"/>
      <c r="T102" s="43"/>
      <c r="U102" s="43"/>
      <c r="V102" s="43"/>
      <c r="W102" s="43"/>
      <c r="X102" s="43"/>
      <c r="Y102" s="43"/>
      <c r="Z102" s="43"/>
      <c r="AA102" s="43"/>
      <c r="AB102" s="43"/>
    </row>
    <row r="103" spans="1:28" ht="45" customHeight="1">
      <c r="A103" s="239"/>
      <c r="B103" s="233"/>
      <c r="C103" s="53">
        <v>100</v>
      </c>
      <c r="D103" s="65" t="s">
        <v>120</v>
      </c>
      <c r="E103" s="71" t="s">
        <v>210</v>
      </c>
      <c r="F103" s="63" t="s">
        <v>245</v>
      </c>
      <c r="G103" s="74">
        <v>13.49</v>
      </c>
      <c r="H103" s="18">
        <v>20</v>
      </c>
      <c r="I103" s="40">
        <f t="shared" si="2"/>
        <v>20</v>
      </c>
      <c r="J103" s="25" t="str">
        <f t="shared" si="3"/>
        <v>OK</v>
      </c>
      <c r="K103" s="98"/>
      <c r="L103" s="43"/>
      <c r="M103" s="43"/>
      <c r="N103" s="43"/>
      <c r="O103" s="43"/>
      <c r="P103" s="43"/>
      <c r="Q103" s="43"/>
      <c r="R103" s="43"/>
      <c r="S103" s="43"/>
      <c r="T103" s="43"/>
      <c r="U103" s="43"/>
      <c r="V103" s="43"/>
      <c r="W103" s="43"/>
      <c r="X103" s="43"/>
      <c r="Y103" s="43"/>
      <c r="Z103" s="43"/>
      <c r="AA103" s="43"/>
      <c r="AB103" s="43"/>
    </row>
    <row r="104" spans="1:28" ht="45" customHeight="1">
      <c r="A104" s="239"/>
      <c r="B104" s="233"/>
      <c r="C104" s="53">
        <v>101</v>
      </c>
      <c r="D104" s="35" t="s">
        <v>121</v>
      </c>
      <c r="E104" s="47" t="e">
        <f>+E106+E105</f>
        <v>#VALUE!</v>
      </c>
      <c r="F104" s="47" t="s">
        <v>244</v>
      </c>
      <c r="G104" s="74">
        <v>3.02</v>
      </c>
      <c r="H104" s="18">
        <f>600-20</f>
        <v>580</v>
      </c>
      <c r="I104" s="40">
        <f t="shared" si="2"/>
        <v>580</v>
      </c>
      <c r="J104" s="25" t="str">
        <f t="shared" si="3"/>
        <v>OK</v>
      </c>
      <c r="K104" s="98"/>
      <c r="L104" s="43"/>
      <c r="M104" s="43"/>
      <c r="N104" s="43"/>
      <c r="O104" s="43"/>
      <c r="P104" s="43"/>
      <c r="Q104" s="43"/>
      <c r="R104" s="43"/>
      <c r="S104" s="43"/>
      <c r="T104" s="43"/>
      <c r="U104" s="43"/>
      <c r="V104" s="43"/>
      <c r="W104" s="43"/>
      <c r="X104" s="43"/>
      <c r="Y104" s="43"/>
      <c r="Z104" s="43"/>
      <c r="AA104" s="43"/>
      <c r="AB104" s="43"/>
    </row>
    <row r="105" spans="1:28" ht="45" customHeight="1">
      <c r="A105" s="239"/>
      <c r="B105" s="234"/>
      <c r="C105" s="53">
        <v>102</v>
      </c>
      <c r="D105" s="35" t="s">
        <v>122</v>
      </c>
      <c r="E105" s="47" t="s">
        <v>211</v>
      </c>
      <c r="F105" s="47" t="s">
        <v>17</v>
      </c>
      <c r="G105" s="74">
        <v>202</v>
      </c>
      <c r="H105" s="18"/>
      <c r="I105" s="40">
        <f t="shared" si="2"/>
        <v>0</v>
      </c>
      <c r="J105" s="25" t="str">
        <f t="shared" si="3"/>
        <v>OK</v>
      </c>
      <c r="K105" s="98"/>
      <c r="L105" s="43"/>
      <c r="M105" s="43"/>
      <c r="N105" s="43"/>
      <c r="O105" s="43"/>
      <c r="P105" s="43"/>
      <c r="Q105" s="43"/>
      <c r="R105" s="43"/>
      <c r="S105" s="43"/>
      <c r="T105" s="43"/>
      <c r="U105" s="43"/>
      <c r="V105" s="43"/>
      <c r="W105" s="43"/>
      <c r="X105" s="43"/>
      <c r="Y105" s="43"/>
      <c r="Z105" s="43"/>
      <c r="AA105" s="43"/>
      <c r="AB105" s="43"/>
    </row>
    <row r="106" spans="1:28" ht="45" customHeight="1">
      <c r="A106" s="235">
        <v>35</v>
      </c>
      <c r="B106" s="223" t="s">
        <v>38</v>
      </c>
      <c r="C106" s="54">
        <v>103</v>
      </c>
      <c r="D106" s="61" t="s">
        <v>123</v>
      </c>
      <c r="E106" s="46" t="s">
        <v>212</v>
      </c>
      <c r="F106" s="46" t="s">
        <v>17</v>
      </c>
      <c r="G106" s="72">
        <v>109.5</v>
      </c>
      <c r="H106" s="18"/>
      <c r="I106" s="40">
        <f t="shared" si="2"/>
        <v>0</v>
      </c>
      <c r="J106" s="25" t="str">
        <f t="shared" si="3"/>
        <v>OK</v>
      </c>
      <c r="K106" s="98"/>
      <c r="L106" s="43"/>
      <c r="M106" s="43"/>
      <c r="N106" s="43"/>
      <c r="O106" s="43"/>
      <c r="P106" s="43"/>
      <c r="Q106" s="43"/>
      <c r="R106" s="43"/>
      <c r="S106" s="43"/>
      <c r="T106" s="43"/>
      <c r="U106" s="43"/>
      <c r="V106" s="43"/>
      <c r="W106" s="43"/>
      <c r="X106" s="43"/>
      <c r="Y106" s="43"/>
      <c r="Z106" s="43"/>
      <c r="AA106" s="43"/>
      <c r="AB106" s="43"/>
    </row>
    <row r="107" spans="1:28" ht="45" customHeight="1">
      <c r="A107" s="235"/>
      <c r="B107" s="224"/>
      <c r="C107" s="54">
        <v>104</v>
      </c>
      <c r="D107" s="61" t="s">
        <v>123</v>
      </c>
      <c r="E107" s="46" t="s">
        <v>212</v>
      </c>
      <c r="F107" s="46" t="s">
        <v>17</v>
      </c>
      <c r="G107" s="72">
        <v>143.47999999999999</v>
      </c>
      <c r="H107" s="18"/>
      <c r="I107" s="40">
        <f t="shared" si="2"/>
        <v>0</v>
      </c>
      <c r="J107" s="25" t="str">
        <f t="shared" si="3"/>
        <v>OK</v>
      </c>
      <c r="K107" s="98"/>
      <c r="L107" s="43"/>
      <c r="M107" s="43"/>
      <c r="N107" s="43"/>
      <c r="O107" s="43"/>
      <c r="P107" s="43"/>
      <c r="Q107" s="43"/>
      <c r="R107" s="43"/>
      <c r="S107" s="43"/>
      <c r="T107" s="43"/>
      <c r="U107" s="43"/>
      <c r="V107" s="43"/>
      <c r="W107" s="43"/>
      <c r="X107" s="43"/>
      <c r="Y107" s="43"/>
      <c r="Z107" s="43"/>
      <c r="AA107" s="43"/>
      <c r="AB107" s="43"/>
    </row>
    <row r="108" spans="1:28" ht="45" customHeight="1">
      <c r="A108" s="243">
        <v>36</v>
      </c>
      <c r="B108" s="225" t="s">
        <v>38</v>
      </c>
      <c r="C108" s="53">
        <v>105</v>
      </c>
      <c r="D108" s="35" t="s">
        <v>124</v>
      </c>
      <c r="E108" s="47" t="s">
        <v>213</v>
      </c>
      <c r="F108" s="47" t="s">
        <v>236</v>
      </c>
      <c r="G108" s="74">
        <v>34.39</v>
      </c>
      <c r="H108" s="18"/>
      <c r="I108" s="40">
        <f t="shared" si="2"/>
        <v>0</v>
      </c>
      <c r="J108" s="25" t="str">
        <f t="shared" si="3"/>
        <v>OK</v>
      </c>
      <c r="K108" s="98"/>
      <c r="L108" s="43"/>
      <c r="M108" s="43"/>
      <c r="N108" s="43"/>
      <c r="O108" s="43"/>
      <c r="P108" s="43"/>
      <c r="Q108" s="43"/>
      <c r="R108" s="43"/>
      <c r="S108" s="43"/>
      <c r="T108" s="43"/>
      <c r="U108" s="43"/>
      <c r="V108" s="43"/>
      <c r="W108" s="43"/>
      <c r="X108" s="43"/>
      <c r="Y108" s="43"/>
      <c r="Z108" s="43"/>
      <c r="AA108" s="43"/>
      <c r="AB108" s="43"/>
    </row>
    <row r="109" spans="1:28" ht="45" customHeight="1">
      <c r="A109" s="243"/>
      <c r="B109" s="227"/>
      <c r="C109" s="53">
        <v>106</v>
      </c>
      <c r="D109" s="35" t="s">
        <v>124</v>
      </c>
      <c r="E109" s="47" t="s">
        <v>213</v>
      </c>
      <c r="F109" s="47"/>
      <c r="G109" s="74">
        <v>47.69</v>
      </c>
      <c r="H109" s="18"/>
      <c r="I109" s="40">
        <f t="shared" si="2"/>
        <v>0</v>
      </c>
      <c r="J109" s="25" t="str">
        <f t="shared" si="3"/>
        <v>OK</v>
      </c>
      <c r="K109" s="98"/>
      <c r="L109" s="43"/>
      <c r="M109" s="43"/>
      <c r="N109" s="43"/>
      <c r="O109" s="43"/>
      <c r="P109" s="43"/>
      <c r="Q109" s="43"/>
      <c r="R109" s="43"/>
      <c r="S109" s="43"/>
      <c r="T109" s="43"/>
      <c r="U109" s="43"/>
      <c r="V109" s="43"/>
      <c r="W109" s="43"/>
      <c r="X109" s="43"/>
      <c r="Y109" s="43"/>
      <c r="Z109" s="43"/>
      <c r="AA109" s="43"/>
      <c r="AB109" s="43"/>
    </row>
    <row r="110" spans="1:28" ht="45" customHeight="1">
      <c r="A110" s="235">
        <v>37</v>
      </c>
      <c r="B110" s="223" t="s">
        <v>33</v>
      </c>
      <c r="C110" s="54">
        <v>107</v>
      </c>
      <c r="D110" s="61" t="s">
        <v>125</v>
      </c>
      <c r="E110" s="46" t="s">
        <v>214</v>
      </c>
      <c r="F110" s="46" t="s">
        <v>243</v>
      </c>
      <c r="G110" s="72">
        <v>110.5</v>
      </c>
      <c r="H110" s="18"/>
      <c r="I110" s="40">
        <f t="shared" si="2"/>
        <v>0</v>
      </c>
      <c r="J110" s="25" t="str">
        <f t="shared" si="3"/>
        <v>OK</v>
      </c>
      <c r="K110" s="98"/>
      <c r="L110" s="43"/>
      <c r="M110" s="43"/>
      <c r="N110" s="43"/>
      <c r="O110" s="43"/>
      <c r="P110" s="43"/>
      <c r="Q110" s="43"/>
      <c r="R110" s="43"/>
      <c r="S110" s="43"/>
      <c r="T110" s="43"/>
      <c r="U110" s="43"/>
      <c r="V110" s="43"/>
      <c r="W110" s="43"/>
      <c r="X110" s="43"/>
      <c r="Y110" s="43"/>
      <c r="Z110" s="43"/>
      <c r="AA110" s="43"/>
      <c r="AB110" s="43"/>
    </row>
    <row r="111" spans="1:28" ht="45" customHeight="1">
      <c r="A111" s="235"/>
      <c r="B111" s="224"/>
      <c r="C111" s="54">
        <v>108</v>
      </c>
      <c r="D111" s="61" t="s">
        <v>126</v>
      </c>
      <c r="E111" s="46" t="s">
        <v>215</v>
      </c>
      <c r="F111" s="46" t="s">
        <v>243</v>
      </c>
      <c r="G111" s="72">
        <v>100.15</v>
      </c>
      <c r="H111" s="18"/>
      <c r="I111" s="40">
        <f t="shared" si="2"/>
        <v>0</v>
      </c>
      <c r="J111" s="25" t="str">
        <f t="shared" si="3"/>
        <v>OK</v>
      </c>
      <c r="K111" s="98"/>
      <c r="L111" s="43"/>
      <c r="M111" s="43"/>
      <c r="N111" s="43"/>
      <c r="O111" s="43"/>
      <c r="P111" s="43"/>
      <c r="Q111" s="43"/>
      <c r="R111" s="43"/>
      <c r="S111" s="43"/>
      <c r="T111" s="43"/>
      <c r="U111" s="43"/>
      <c r="V111" s="43"/>
      <c r="W111" s="43"/>
      <c r="X111" s="43"/>
      <c r="Y111" s="43"/>
      <c r="Z111" s="43"/>
      <c r="AA111" s="43"/>
      <c r="AB111" s="43"/>
    </row>
    <row r="112" spans="1:28" ht="45" customHeight="1">
      <c r="A112" s="243">
        <v>38</v>
      </c>
      <c r="B112" s="225" t="s">
        <v>39</v>
      </c>
      <c r="C112" s="53">
        <v>109</v>
      </c>
      <c r="D112" s="35" t="s">
        <v>127</v>
      </c>
      <c r="E112" s="47" t="s">
        <v>216</v>
      </c>
      <c r="F112" s="47" t="s">
        <v>17</v>
      </c>
      <c r="G112" s="74">
        <v>44</v>
      </c>
      <c r="H112" s="18">
        <v>30</v>
      </c>
      <c r="I112" s="40">
        <f t="shared" si="2"/>
        <v>30</v>
      </c>
      <c r="J112" s="25" t="str">
        <f t="shared" si="3"/>
        <v>OK</v>
      </c>
      <c r="K112" s="98"/>
      <c r="L112" s="43"/>
      <c r="M112" s="43"/>
      <c r="N112" s="43"/>
      <c r="O112" s="43"/>
      <c r="P112" s="43"/>
      <c r="Q112" s="43"/>
      <c r="R112" s="43"/>
      <c r="S112" s="43"/>
      <c r="T112" s="43"/>
      <c r="U112" s="43"/>
      <c r="V112" s="43"/>
      <c r="W112" s="43"/>
      <c r="X112" s="43"/>
      <c r="Y112" s="43"/>
      <c r="Z112" s="43"/>
      <c r="AA112" s="43"/>
      <c r="AB112" s="43"/>
    </row>
    <row r="113" spans="1:28" ht="45" customHeight="1">
      <c r="A113" s="243"/>
      <c r="B113" s="226"/>
      <c r="C113" s="53">
        <v>110</v>
      </c>
      <c r="D113" s="35" t="s">
        <v>128</v>
      </c>
      <c r="E113" s="47" t="s">
        <v>217</v>
      </c>
      <c r="F113" s="47" t="s">
        <v>17</v>
      </c>
      <c r="G113" s="74">
        <v>12.9</v>
      </c>
      <c r="H113" s="18">
        <v>20</v>
      </c>
      <c r="I113" s="40">
        <f t="shared" si="2"/>
        <v>20</v>
      </c>
      <c r="J113" s="25" t="str">
        <f t="shared" si="3"/>
        <v>OK</v>
      </c>
      <c r="K113" s="98"/>
      <c r="L113" s="43"/>
      <c r="M113" s="43"/>
      <c r="N113" s="43"/>
      <c r="O113" s="43"/>
      <c r="P113" s="43"/>
      <c r="Q113" s="43"/>
      <c r="R113" s="43"/>
      <c r="S113" s="43"/>
      <c r="T113" s="43"/>
      <c r="U113" s="43"/>
      <c r="V113" s="43"/>
      <c r="W113" s="43"/>
      <c r="X113" s="43"/>
      <c r="Y113" s="43"/>
      <c r="Z113" s="43"/>
      <c r="AA113" s="43"/>
      <c r="AB113" s="43"/>
    </row>
    <row r="114" spans="1:28" ht="45" customHeight="1">
      <c r="A114" s="243"/>
      <c r="B114" s="226"/>
      <c r="C114" s="53">
        <v>111</v>
      </c>
      <c r="D114" s="35" t="s">
        <v>129</v>
      </c>
      <c r="E114" s="47" t="s">
        <v>217</v>
      </c>
      <c r="F114" s="47" t="s">
        <v>17</v>
      </c>
      <c r="G114" s="74">
        <v>35</v>
      </c>
      <c r="H114" s="18">
        <v>10</v>
      </c>
      <c r="I114" s="40">
        <f t="shared" si="2"/>
        <v>10</v>
      </c>
      <c r="J114" s="25" t="str">
        <f t="shared" si="3"/>
        <v>OK</v>
      </c>
      <c r="K114" s="98"/>
      <c r="L114" s="43"/>
      <c r="M114" s="43"/>
      <c r="N114" s="43"/>
      <c r="O114" s="43"/>
      <c r="P114" s="43"/>
      <c r="Q114" s="43"/>
      <c r="R114" s="43"/>
      <c r="S114" s="43"/>
      <c r="T114" s="43"/>
      <c r="U114" s="43"/>
      <c r="V114" s="43"/>
      <c r="W114" s="43"/>
      <c r="X114" s="43"/>
      <c r="Y114" s="43"/>
      <c r="Z114" s="43"/>
      <c r="AA114" s="43"/>
      <c r="AB114" s="43"/>
    </row>
    <row r="115" spans="1:28" ht="45" customHeight="1">
      <c r="A115" s="243"/>
      <c r="B115" s="226"/>
      <c r="C115" s="53">
        <v>112</v>
      </c>
      <c r="D115" s="35" t="s">
        <v>130</v>
      </c>
      <c r="E115" s="47" t="s">
        <v>217</v>
      </c>
      <c r="F115" s="47" t="s">
        <v>17</v>
      </c>
      <c r="G115" s="74">
        <v>14.9</v>
      </c>
      <c r="H115" s="18"/>
      <c r="I115" s="40">
        <f t="shared" si="2"/>
        <v>0</v>
      </c>
      <c r="J115" s="25" t="str">
        <f t="shared" si="3"/>
        <v>OK</v>
      </c>
      <c r="K115" s="98"/>
      <c r="L115" s="43"/>
      <c r="M115" s="43"/>
      <c r="N115" s="43"/>
      <c r="O115" s="43"/>
      <c r="P115" s="43"/>
      <c r="Q115" s="43"/>
      <c r="R115" s="43"/>
      <c r="S115" s="43"/>
      <c r="T115" s="43"/>
      <c r="U115" s="43"/>
      <c r="V115" s="43"/>
      <c r="W115" s="43"/>
      <c r="X115" s="43"/>
      <c r="Y115" s="43"/>
      <c r="Z115" s="43"/>
      <c r="AA115" s="43"/>
      <c r="AB115" s="43"/>
    </row>
    <row r="116" spans="1:28" ht="45" customHeight="1">
      <c r="A116" s="243"/>
      <c r="B116" s="227"/>
      <c r="C116" s="53">
        <v>113</v>
      </c>
      <c r="D116" s="35" t="s">
        <v>131</v>
      </c>
      <c r="E116" s="47" t="s">
        <v>217</v>
      </c>
      <c r="F116" s="47" t="s">
        <v>17</v>
      </c>
      <c r="G116" s="74">
        <v>34.799999999999997</v>
      </c>
      <c r="H116" s="18"/>
      <c r="I116" s="40">
        <f t="shared" si="2"/>
        <v>0</v>
      </c>
      <c r="J116" s="25" t="str">
        <f t="shared" si="3"/>
        <v>OK</v>
      </c>
      <c r="K116" s="98"/>
      <c r="L116" s="43"/>
      <c r="M116" s="43"/>
      <c r="N116" s="43"/>
      <c r="O116" s="43"/>
      <c r="P116" s="43"/>
      <c r="Q116" s="43"/>
      <c r="R116" s="43"/>
      <c r="S116" s="43"/>
      <c r="T116" s="43"/>
      <c r="U116" s="43"/>
      <c r="V116" s="43"/>
      <c r="W116" s="43"/>
      <c r="X116" s="43"/>
      <c r="Y116" s="43"/>
      <c r="Z116" s="43"/>
      <c r="AA116" s="43"/>
      <c r="AB116" s="43"/>
    </row>
    <row r="117" spans="1:28" ht="45" customHeight="1">
      <c r="A117" s="235">
        <v>39</v>
      </c>
      <c r="B117" s="223" t="s">
        <v>30</v>
      </c>
      <c r="C117" s="54">
        <v>114</v>
      </c>
      <c r="D117" s="61" t="s">
        <v>132</v>
      </c>
      <c r="E117" s="46" t="s">
        <v>218</v>
      </c>
      <c r="F117" s="46" t="s">
        <v>17</v>
      </c>
      <c r="G117" s="72">
        <v>119.09</v>
      </c>
      <c r="H117" s="18">
        <v>2</v>
      </c>
      <c r="I117" s="40">
        <f t="shared" si="2"/>
        <v>2</v>
      </c>
      <c r="J117" s="25" t="str">
        <f t="shared" si="3"/>
        <v>OK</v>
      </c>
      <c r="K117" s="98"/>
      <c r="L117" s="43"/>
      <c r="M117" s="43"/>
      <c r="N117" s="43"/>
      <c r="O117" s="43"/>
      <c r="P117" s="43"/>
      <c r="Q117" s="43"/>
      <c r="R117" s="43"/>
      <c r="S117" s="43"/>
      <c r="T117" s="43"/>
      <c r="U117" s="43"/>
      <c r="V117" s="43"/>
      <c r="W117" s="43"/>
      <c r="X117" s="43"/>
      <c r="Y117" s="43"/>
      <c r="Z117" s="43"/>
      <c r="AA117" s="43"/>
      <c r="AB117" s="43"/>
    </row>
    <row r="118" spans="1:28" ht="45" customHeight="1">
      <c r="A118" s="235"/>
      <c r="B118" s="228"/>
      <c r="C118" s="54">
        <v>115</v>
      </c>
      <c r="D118" s="61" t="s">
        <v>132</v>
      </c>
      <c r="E118" s="46" t="s">
        <v>219</v>
      </c>
      <c r="F118" s="46" t="s">
        <v>17</v>
      </c>
      <c r="G118" s="72">
        <v>119.09</v>
      </c>
      <c r="H118" s="18">
        <v>10</v>
      </c>
      <c r="I118" s="40">
        <f t="shared" si="2"/>
        <v>10</v>
      </c>
      <c r="J118" s="25" t="str">
        <f t="shared" si="3"/>
        <v>OK</v>
      </c>
      <c r="K118" s="98"/>
      <c r="L118" s="43"/>
      <c r="M118" s="43"/>
      <c r="N118" s="43"/>
      <c r="O118" s="43"/>
      <c r="P118" s="43"/>
      <c r="Q118" s="43"/>
      <c r="R118" s="43"/>
      <c r="S118" s="43"/>
      <c r="T118" s="43"/>
      <c r="U118" s="43"/>
      <c r="V118" s="43"/>
      <c r="W118" s="43"/>
      <c r="X118" s="43"/>
      <c r="Y118" s="43"/>
      <c r="Z118" s="43"/>
      <c r="AA118" s="43"/>
      <c r="AB118" s="43"/>
    </row>
    <row r="119" spans="1:28" ht="45" customHeight="1">
      <c r="A119" s="235"/>
      <c r="B119" s="228"/>
      <c r="C119" s="54">
        <v>116</v>
      </c>
      <c r="D119" s="61" t="s">
        <v>133</v>
      </c>
      <c r="E119" s="46" t="s">
        <v>220</v>
      </c>
      <c r="F119" s="46" t="s">
        <v>17</v>
      </c>
      <c r="G119" s="72">
        <v>25.52</v>
      </c>
      <c r="H119" s="18">
        <v>6</v>
      </c>
      <c r="I119" s="40">
        <f t="shared" si="2"/>
        <v>6</v>
      </c>
      <c r="J119" s="25" t="str">
        <f t="shared" si="3"/>
        <v>OK</v>
      </c>
      <c r="K119" s="98"/>
      <c r="L119" s="43"/>
      <c r="M119" s="43"/>
      <c r="N119" s="43"/>
      <c r="O119" s="43"/>
      <c r="P119" s="43"/>
      <c r="Q119" s="43"/>
      <c r="R119" s="43"/>
      <c r="S119" s="43"/>
      <c r="T119" s="43"/>
      <c r="U119" s="43"/>
      <c r="V119" s="43"/>
      <c r="W119" s="43"/>
      <c r="X119" s="43"/>
      <c r="Y119" s="43"/>
      <c r="Z119" s="43"/>
      <c r="AA119" s="43"/>
      <c r="AB119" s="43"/>
    </row>
    <row r="120" spans="1:28" ht="45" customHeight="1">
      <c r="A120" s="235"/>
      <c r="B120" s="224"/>
      <c r="C120" s="54">
        <v>117</v>
      </c>
      <c r="D120" s="61" t="s">
        <v>133</v>
      </c>
      <c r="E120" s="46" t="s">
        <v>221</v>
      </c>
      <c r="F120" s="46" t="s">
        <v>17</v>
      </c>
      <c r="G120" s="72">
        <v>27.23</v>
      </c>
      <c r="H120" s="18">
        <v>6</v>
      </c>
      <c r="I120" s="40">
        <f t="shared" si="2"/>
        <v>6</v>
      </c>
      <c r="J120" s="25" t="str">
        <f t="shared" si="3"/>
        <v>OK</v>
      </c>
      <c r="K120" s="98"/>
      <c r="L120" s="43"/>
      <c r="M120" s="43"/>
      <c r="N120" s="43"/>
      <c r="O120" s="43"/>
      <c r="P120" s="43"/>
      <c r="Q120" s="43"/>
      <c r="R120" s="43"/>
      <c r="S120" s="43"/>
      <c r="T120" s="43"/>
      <c r="U120" s="43"/>
      <c r="V120" s="43"/>
      <c r="W120" s="43"/>
      <c r="X120" s="43"/>
      <c r="Y120" s="43"/>
      <c r="Z120" s="43"/>
      <c r="AA120" s="43"/>
      <c r="AB120" s="43"/>
    </row>
    <row r="121" spans="1:28" ht="45" customHeight="1">
      <c r="A121" s="243">
        <v>40</v>
      </c>
      <c r="B121" s="225" t="s">
        <v>39</v>
      </c>
      <c r="C121" s="53">
        <v>118</v>
      </c>
      <c r="D121" s="35" t="s">
        <v>134</v>
      </c>
      <c r="E121" s="47" t="s">
        <v>222</v>
      </c>
      <c r="F121" s="47" t="s">
        <v>17</v>
      </c>
      <c r="G121" s="74">
        <v>1585</v>
      </c>
      <c r="H121" s="18"/>
      <c r="I121" s="40">
        <f t="shared" si="2"/>
        <v>0</v>
      </c>
      <c r="J121" s="25" t="str">
        <f t="shared" si="3"/>
        <v>OK</v>
      </c>
      <c r="K121" s="98"/>
      <c r="L121" s="43"/>
      <c r="M121" s="43"/>
      <c r="N121" s="43"/>
      <c r="O121" s="43"/>
      <c r="P121" s="43"/>
      <c r="Q121" s="43"/>
      <c r="R121" s="43"/>
      <c r="S121" s="43"/>
      <c r="T121" s="43"/>
      <c r="U121" s="43"/>
      <c r="V121" s="43"/>
      <c r="W121" s="43"/>
      <c r="X121" s="43"/>
      <c r="Y121" s="43"/>
      <c r="Z121" s="43"/>
      <c r="AA121" s="43"/>
      <c r="AB121" s="43"/>
    </row>
    <row r="122" spans="1:28" ht="45" customHeight="1">
      <c r="A122" s="243"/>
      <c r="B122" s="226"/>
      <c r="C122" s="53">
        <v>119</v>
      </c>
      <c r="D122" s="35" t="s">
        <v>135</v>
      </c>
      <c r="E122" s="47" t="s">
        <v>222</v>
      </c>
      <c r="F122" s="47" t="s">
        <v>17</v>
      </c>
      <c r="G122" s="74">
        <v>1040</v>
      </c>
      <c r="H122" s="18"/>
      <c r="I122" s="40">
        <f t="shared" si="2"/>
        <v>0</v>
      </c>
      <c r="J122" s="25" t="str">
        <f t="shared" si="3"/>
        <v>OK</v>
      </c>
      <c r="K122" s="98"/>
      <c r="L122" s="43"/>
      <c r="M122" s="43"/>
      <c r="N122" s="43"/>
      <c r="O122" s="43"/>
      <c r="P122" s="43"/>
      <c r="Q122" s="43"/>
      <c r="R122" s="43"/>
      <c r="S122" s="43"/>
      <c r="T122" s="43"/>
      <c r="U122" s="43"/>
      <c r="V122" s="43"/>
      <c r="W122" s="43"/>
      <c r="X122" s="43"/>
      <c r="Y122" s="43"/>
      <c r="Z122" s="43"/>
      <c r="AA122" s="43"/>
      <c r="AB122" s="43"/>
    </row>
    <row r="123" spans="1:28" ht="45" customHeight="1">
      <c r="A123" s="243"/>
      <c r="B123" s="227"/>
      <c r="C123" s="53">
        <v>120</v>
      </c>
      <c r="D123" s="35" t="s">
        <v>136</v>
      </c>
      <c r="E123" s="47" t="s">
        <v>223</v>
      </c>
      <c r="F123" s="47" t="s">
        <v>17</v>
      </c>
      <c r="G123" s="74">
        <v>111</v>
      </c>
      <c r="H123" s="18"/>
      <c r="I123" s="40">
        <f t="shared" si="2"/>
        <v>0</v>
      </c>
      <c r="J123" s="25" t="str">
        <f t="shared" si="3"/>
        <v>OK</v>
      </c>
      <c r="K123" s="98"/>
      <c r="L123" s="43"/>
      <c r="M123" s="43"/>
      <c r="N123" s="43"/>
      <c r="O123" s="43"/>
      <c r="P123" s="43"/>
      <c r="Q123" s="43"/>
      <c r="R123" s="43"/>
      <c r="S123" s="43"/>
      <c r="T123" s="43"/>
      <c r="U123" s="43"/>
      <c r="V123" s="43"/>
      <c r="W123" s="43"/>
      <c r="X123" s="43"/>
      <c r="Y123" s="43"/>
      <c r="Z123" s="43"/>
      <c r="AA123" s="43"/>
      <c r="AB123" s="43"/>
    </row>
    <row r="124" spans="1:28" ht="45" customHeight="1">
      <c r="A124" s="52">
        <v>41</v>
      </c>
      <c r="B124" s="60" t="s">
        <v>40</v>
      </c>
      <c r="C124" s="54">
        <v>121</v>
      </c>
      <c r="D124" s="66" t="s">
        <v>137</v>
      </c>
      <c r="E124" s="45" t="s">
        <v>224</v>
      </c>
      <c r="F124" s="46" t="s">
        <v>17</v>
      </c>
      <c r="G124" s="75">
        <v>192.51</v>
      </c>
      <c r="H124" s="18">
        <v>6</v>
      </c>
      <c r="I124" s="40">
        <f t="shared" si="2"/>
        <v>6</v>
      </c>
      <c r="J124" s="25" t="str">
        <f t="shared" si="3"/>
        <v>OK</v>
      </c>
      <c r="K124" s="98"/>
      <c r="L124" s="43"/>
      <c r="M124" s="43"/>
      <c r="N124" s="43"/>
      <c r="O124" s="43"/>
      <c r="P124" s="43"/>
      <c r="Q124" s="43"/>
      <c r="R124" s="43"/>
      <c r="S124" s="43"/>
      <c r="T124" s="43"/>
      <c r="U124" s="43"/>
      <c r="V124" s="43"/>
      <c r="W124" s="43"/>
      <c r="X124" s="43"/>
      <c r="Y124" s="43"/>
      <c r="Z124" s="43"/>
      <c r="AA124" s="43"/>
      <c r="AB124" s="43"/>
    </row>
    <row r="125" spans="1:28" ht="45" customHeight="1">
      <c r="A125" s="53">
        <v>42</v>
      </c>
      <c r="B125" s="58" t="s">
        <v>41</v>
      </c>
      <c r="C125" s="53">
        <v>122</v>
      </c>
      <c r="D125" s="67" t="s">
        <v>138</v>
      </c>
      <c r="E125" s="44" t="s">
        <v>225</v>
      </c>
      <c r="F125" s="47" t="s">
        <v>17</v>
      </c>
      <c r="G125" s="76">
        <v>25.01</v>
      </c>
      <c r="H125" s="18">
        <v>20</v>
      </c>
      <c r="I125" s="40">
        <f t="shared" si="2"/>
        <v>20</v>
      </c>
      <c r="J125" s="25" t="str">
        <f t="shared" si="3"/>
        <v>OK</v>
      </c>
      <c r="K125" s="98"/>
      <c r="L125" s="43"/>
      <c r="M125" s="43"/>
      <c r="N125" s="43"/>
      <c r="O125" s="43"/>
      <c r="P125" s="43"/>
      <c r="Q125" s="43"/>
      <c r="R125" s="43"/>
      <c r="S125" s="43"/>
      <c r="T125" s="43"/>
      <c r="U125" s="43"/>
      <c r="V125" s="43"/>
      <c r="W125" s="43"/>
      <c r="X125" s="43"/>
      <c r="Y125" s="43"/>
      <c r="Z125" s="43"/>
      <c r="AA125" s="43"/>
      <c r="AB125" s="43"/>
    </row>
    <row r="126" spans="1:28" ht="45" customHeight="1">
      <c r="A126" s="51">
        <v>43</v>
      </c>
      <c r="B126" s="55" t="s">
        <v>37</v>
      </c>
      <c r="C126" s="51">
        <v>123</v>
      </c>
      <c r="D126" s="62" t="s">
        <v>139</v>
      </c>
      <c r="E126" s="62"/>
      <c r="F126" s="18" t="s">
        <v>246</v>
      </c>
      <c r="G126" s="73"/>
      <c r="H126" s="18">
        <v>4</v>
      </c>
      <c r="I126" s="40">
        <f t="shared" si="2"/>
        <v>4</v>
      </c>
      <c r="J126" s="25" t="str">
        <f t="shared" si="3"/>
        <v>OK</v>
      </c>
      <c r="K126" s="98"/>
      <c r="L126" s="43"/>
      <c r="M126" s="43"/>
      <c r="N126" s="43"/>
      <c r="O126" s="43"/>
      <c r="P126" s="43"/>
      <c r="Q126" s="43"/>
      <c r="R126" s="43"/>
      <c r="S126" s="43"/>
      <c r="T126" s="43"/>
      <c r="U126" s="43"/>
      <c r="V126" s="43"/>
      <c r="W126" s="43"/>
      <c r="X126" s="43"/>
      <c r="Y126" s="43"/>
      <c r="Z126" s="43"/>
      <c r="AA126" s="43"/>
      <c r="AB126" s="43"/>
    </row>
    <row r="127" spans="1:28" ht="45" customHeight="1">
      <c r="A127" s="51">
        <v>44</v>
      </c>
      <c r="B127" s="55" t="s">
        <v>37</v>
      </c>
      <c r="C127" s="51">
        <v>124</v>
      </c>
      <c r="D127" s="62" t="s">
        <v>140</v>
      </c>
      <c r="E127" s="62"/>
      <c r="F127" s="18"/>
      <c r="G127" s="73"/>
      <c r="H127" s="18"/>
      <c r="I127" s="40">
        <f t="shared" si="2"/>
        <v>0</v>
      </c>
      <c r="J127" s="25" t="str">
        <f t="shared" si="3"/>
        <v>OK</v>
      </c>
      <c r="K127" s="98"/>
      <c r="L127" s="43"/>
      <c r="M127" s="43"/>
      <c r="N127" s="43"/>
      <c r="O127" s="43"/>
      <c r="P127" s="43"/>
      <c r="Q127" s="43"/>
      <c r="R127" s="43"/>
      <c r="S127" s="43"/>
      <c r="T127" s="43"/>
      <c r="U127" s="43"/>
      <c r="V127" s="43"/>
      <c r="W127" s="43"/>
      <c r="X127" s="43"/>
      <c r="Y127" s="43"/>
      <c r="Z127" s="43"/>
      <c r="AA127" s="43"/>
      <c r="AB127" s="43"/>
    </row>
    <row r="128" spans="1:28" ht="45" customHeight="1">
      <c r="A128" s="51">
        <v>45</v>
      </c>
      <c r="B128" s="55" t="s">
        <v>37</v>
      </c>
      <c r="C128" s="51">
        <v>125</v>
      </c>
      <c r="D128" s="62" t="s">
        <v>141</v>
      </c>
      <c r="E128" s="62"/>
      <c r="F128" s="18"/>
      <c r="G128" s="73"/>
      <c r="H128" s="18"/>
      <c r="I128" s="40">
        <f t="shared" si="2"/>
        <v>0</v>
      </c>
      <c r="J128" s="25" t="str">
        <f t="shared" si="3"/>
        <v>OK</v>
      </c>
      <c r="K128" s="98"/>
      <c r="L128" s="43"/>
      <c r="M128" s="43"/>
      <c r="N128" s="43"/>
      <c r="O128" s="43"/>
      <c r="P128" s="43"/>
      <c r="Q128" s="43"/>
      <c r="R128" s="43"/>
      <c r="S128" s="43"/>
      <c r="T128" s="43"/>
      <c r="U128" s="43"/>
      <c r="V128" s="43"/>
      <c r="W128" s="43"/>
      <c r="X128" s="43"/>
      <c r="Y128" s="43"/>
      <c r="Z128" s="43"/>
      <c r="AA128" s="43"/>
      <c r="AB128" s="43"/>
    </row>
    <row r="129" spans="1:28" ht="45" customHeight="1">
      <c r="A129" s="51">
        <v>46</v>
      </c>
      <c r="B129" s="55" t="s">
        <v>37</v>
      </c>
      <c r="C129" s="51">
        <v>126</v>
      </c>
      <c r="D129" s="62" t="s">
        <v>142</v>
      </c>
      <c r="E129" s="62"/>
      <c r="F129" s="18"/>
      <c r="G129" s="73"/>
      <c r="H129" s="18"/>
      <c r="I129" s="40">
        <f t="shared" si="2"/>
        <v>0</v>
      </c>
      <c r="J129" s="25" t="str">
        <f t="shared" si="3"/>
        <v>OK</v>
      </c>
      <c r="K129" s="98"/>
      <c r="L129" s="43"/>
      <c r="M129" s="43"/>
      <c r="N129" s="43"/>
      <c r="O129" s="43"/>
      <c r="P129" s="43"/>
      <c r="Q129" s="43"/>
      <c r="R129" s="43"/>
      <c r="S129" s="43"/>
      <c r="T129" s="43"/>
      <c r="U129" s="43"/>
      <c r="V129" s="43"/>
      <c r="W129" s="43"/>
      <c r="X129" s="43"/>
      <c r="Y129" s="43"/>
      <c r="Z129" s="43"/>
      <c r="AA129" s="43"/>
      <c r="AB129" s="43"/>
    </row>
    <row r="130" spans="1:28" ht="45" customHeight="1">
      <c r="A130" s="235">
        <v>47</v>
      </c>
      <c r="B130" s="223" t="s">
        <v>42</v>
      </c>
      <c r="C130" s="54">
        <v>127</v>
      </c>
      <c r="D130" s="61" t="s">
        <v>143</v>
      </c>
      <c r="E130" s="61" t="s">
        <v>226</v>
      </c>
      <c r="F130" s="46"/>
      <c r="G130" s="72">
        <v>3245.49</v>
      </c>
      <c r="H130" s="18"/>
      <c r="I130" s="40">
        <f t="shared" si="2"/>
        <v>0</v>
      </c>
      <c r="J130" s="25" t="str">
        <f t="shared" si="3"/>
        <v>OK</v>
      </c>
      <c r="K130" s="98"/>
      <c r="L130" s="43"/>
      <c r="M130" s="43"/>
      <c r="N130" s="43"/>
      <c r="O130" s="43"/>
      <c r="P130" s="43"/>
      <c r="Q130" s="43"/>
      <c r="R130" s="43"/>
      <c r="S130" s="43"/>
      <c r="T130" s="43"/>
      <c r="U130" s="43"/>
      <c r="V130" s="43"/>
      <c r="W130" s="43"/>
      <c r="X130" s="43"/>
      <c r="Y130" s="43"/>
      <c r="Z130" s="43"/>
      <c r="AA130" s="43"/>
      <c r="AB130" s="43"/>
    </row>
    <row r="131" spans="1:28" ht="45" customHeight="1">
      <c r="A131" s="235"/>
      <c r="B131" s="224"/>
      <c r="C131" s="54">
        <v>128</v>
      </c>
      <c r="D131" s="61" t="s">
        <v>144</v>
      </c>
      <c r="E131" s="61" t="s">
        <v>227</v>
      </c>
      <c r="F131" s="46" t="s">
        <v>247</v>
      </c>
      <c r="G131" s="72">
        <v>1054.19</v>
      </c>
      <c r="H131" s="18"/>
      <c r="I131" s="40">
        <f t="shared" si="2"/>
        <v>0</v>
      </c>
      <c r="J131" s="25" t="str">
        <f t="shared" si="3"/>
        <v>OK</v>
      </c>
      <c r="K131" s="98"/>
      <c r="L131" s="43"/>
      <c r="M131" s="43"/>
      <c r="N131" s="43"/>
      <c r="O131" s="43"/>
      <c r="P131" s="43"/>
      <c r="Q131" s="43"/>
      <c r="R131" s="43"/>
      <c r="S131" s="43"/>
      <c r="T131" s="43"/>
      <c r="U131" s="43"/>
      <c r="V131" s="43"/>
      <c r="W131" s="43"/>
      <c r="X131" s="43"/>
      <c r="Y131" s="43"/>
      <c r="Z131" s="43"/>
      <c r="AA131" s="43"/>
      <c r="AB131" s="43"/>
    </row>
    <row r="132" spans="1:28" ht="45" customHeight="1">
      <c r="A132" s="51">
        <v>48</v>
      </c>
      <c r="B132" s="55" t="s">
        <v>37</v>
      </c>
      <c r="C132" s="51">
        <v>129</v>
      </c>
      <c r="D132" s="62" t="s">
        <v>145</v>
      </c>
      <c r="E132" s="62"/>
      <c r="F132" s="18" t="s">
        <v>21</v>
      </c>
      <c r="G132" s="73"/>
      <c r="H132" s="18"/>
      <c r="I132" s="40">
        <f>H132-(SUM(K132:AB132))</f>
        <v>0</v>
      </c>
      <c r="J132" s="25" t="str">
        <f t="shared" si="3"/>
        <v>OK</v>
      </c>
      <c r="K132" s="98"/>
      <c r="L132" s="43"/>
      <c r="M132" s="43"/>
      <c r="N132" s="43"/>
      <c r="O132" s="43"/>
      <c r="P132" s="43"/>
      <c r="Q132" s="43"/>
      <c r="R132" s="43"/>
      <c r="S132" s="43"/>
      <c r="T132" s="43"/>
      <c r="U132" s="43"/>
      <c r="V132" s="43"/>
      <c r="W132" s="43"/>
      <c r="X132" s="43"/>
      <c r="Y132" s="43"/>
      <c r="Z132" s="43"/>
      <c r="AA132" s="43"/>
      <c r="AB132" s="43"/>
    </row>
    <row r="133" spans="1:28" ht="14.5">
      <c r="H133" s="4">
        <f>SUM(H4:H132)</f>
        <v>880</v>
      </c>
      <c r="I133" s="4">
        <f>SUM(I4:I132)</f>
        <v>805</v>
      </c>
      <c r="K133" s="123">
        <f>SUMPRODUCT($G$4:$G$132,K4:K132)</f>
        <v>1162.8</v>
      </c>
      <c r="L133" s="123">
        <f t="shared" ref="L133:AB133" si="4">SUMPRODUCT($G$4:$G$132,L4:L132)</f>
        <v>0</v>
      </c>
      <c r="M133" s="123">
        <f t="shared" si="4"/>
        <v>0</v>
      </c>
      <c r="N133" s="123">
        <f t="shared" si="4"/>
        <v>0</v>
      </c>
      <c r="O133" s="123">
        <f t="shared" si="4"/>
        <v>0</v>
      </c>
      <c r="P133" s="123">
        <f t="shared" si="4"/>
        <v>0</v>
      </c>
      <c r="Q133" s="123">
        <f t="shared" si="4"/>
        <v>0</v>
      </c>
      <c r="R133" s="123">
        <f t="shared" si="4"/>
        <v>0</v>
      </c>
      <c r="S133" s="123">
        <f t="shared" si="4"/>
        <v>0</v>
      </c>
      <c r="T133" s="123">
        <f t="shared" si="4"/>
        <v>0</v>
      </c>
      <c r="U133" s="123">
        <f t="shared" si="4"/>
        <v>0</v>
      </c>
      <c r="V133" s="123">
        <f t="shared" si="4"/>
        <v>0</v>
      </c>
      <c r="W133" s="123">
        <f t="shared" si="4"/>
        <v>0</v>
      </c>
      <c r="X133" s="123">
        <f t="shared" si="4"/>
        <v>0</v>
      </c>
      <c r="Y133" s="123">
        <f t="shared" si="4"/>
        <v>0</v>
      </c>
      <c r="Z133" s="123">
        <f t="shared" si="4"/>
        <v>0</v>
      </c>
      <c r="AA133" s="123">
        <f t="shared" si="4"/>
        <v>0</v>
      </c>
      <c r="AB133" s="123">
        <f t="shared" si="4"/>
        <v>0</v>
      </c>
    </row>
  </sheetData>
  <mergeCells count="82">
    <mergeCell ref="AB1:AB2"/>
    <mergeCell ref="A1:C1"/>
    <mergeCell ref="W1:W2"/>
    <mergeCell ref="AA1:AA2"/>
    <mergeCell ref="X1:X2"/>
    <mergeCell ref="N1:N2"/>
    <mergeCell ref="O1:O2"/>
    <mergeCell ref="P1:P2"/>
    <mergeCell ref="V1:V2"/>
    <mergeCell ref="Y1:Y2"/>
    <mergeCell ref="Z1:Z2"/>
    <mergeCell ref="Q1:Q2"/>
    <mergeCell ref="R1:R2"/>
    <mergeCell ref="S1:S2"/>
    <mergeCell ref="T1:T2"/>
    <mergeCell ref="U1:U2"/>
    <mergeCell ref="A19:A21"/>
    <mergeCell ref="B19:B21"/>
    <mergeCell ref="A22:A24"/>
    <mergeCell ref="B22:B24"/>
    <mergeCell ref="A25:A32"/>
    <mergeCell ref="B25:B32"/>
    <mergeCell ref="D1:G1"/>
    <mergeCell ref="H1:J1"/>
    <mergeCell ref="K1:K2"/>
    <mergeCell ref="L1:L2"/>
    <mergeCell ref="M1:M2"/>
    <mergeCell ref="A2:J2"/>
    <mergeCell ref="A4:A6"/>
    <mergeCell ref="B4:B6"/>
    <mergeCell ref="A9:A10"/>
    <mergeCell ref="B9:B10"/>
    <mergeCell ref="A11:A17"/>
    <mergeCell ref="B11:B17"/>
    <mergeCell ref="A34:A44"/>
    <mergeCell ref="B34:B44"/>
    <mergeCell ref="A45:A48"/>
    <mergeCell ref="B45:B48"/>
    <mergeCell ref="A49:A52"/>
    <mergeCell ref="B49:B52"/>
    <mergeCell ref="A53:A54"/>
    <mergeCell ref="B53:B54"/>
    <mergeCell ref="A55:A58"/>
    <mergeCell ref="B55:B58"/>
    <mergeCell ref="A59:A61"/>
    <mergeCell ref="B59:B61"/>
    <mergeCell ref="A62:A64"/>
    <mergeCell ref="B62:B64"/>
    <mergeCell ref="A66:A70"/>
    <mergeCell ref="B66:B70"/>
    <mergeCell ref="A71:A74"/>
    <mergeCell ref="B71:B74"/>
    <mergeCell ref="A76:A79"/>
    <mergeCell ref="B76:B79"/>
    <mergeCell ref="A83:A84"/>
    <mergeCell ref="B83:B84"/>
    <mergeCell ref="A85:A86"/>
    <mergeCell ref="B85:B86"/>
    <mergeCell ref="A87:A88"/>
    <mergeCell ref="B87:B88"/>
    <mergeCell ref="A89:A90"/>
    <mergeCell ref="B89:B90"/>
    <mergeCell ref="A91:A94"/>
    <mergeCell ref="B91:B94"/>
    <mergeCell ref="A97:A101"/>
    <mergeCell ref="B97:B101"/>
    <mergeCell ref="A102:A105"/>
    <mergeCell ref="B102:B105"/>
    <mergeCell ref="A106:A107"/>
    <mergeCell ref="B106:B107"/>
    <mergeCell ref="A108:A109"/>
    <mergeCell ref="B108:B109"/>
    <mergeCell ref="A110:A111"/>
    <mergeCell ref="B110:B111"/>
    <mergeCell ref="A112:A116"/>
    <mergeCell ref="B112:B116"/>
    <mergeCell ref="A117:A120"/>
    <mergeCell ref="B117:B120"/>
    <mergeCell ref="A121:A123"/>
    <mergeCell ref="B121:B123"/>
    <mergeCell ref="A130:A131"/>
    <mergeCell ref="B130:B131"/>
  </mergeCells>
  <conditionalFormatting sqref="R4:T4">
    <cfRule type="cellIs" dxfId="158" priority="7" stopIfTrue="1" operator="greaterThan">
      <formula>0</formula>
    </cfRule>
    <cfRule type="cellIs" dxfId="157" priority="8" stopIfTrue="1" operator="greaterThan">
      <formula>0</formula>
    </cfRule>
    <cfRule type="cellIs" dxfId="156" priority="9" stopIfTrue="1" operator="greaterThan">
      <formula>0</formula>
    </cfRule>
  </conditionalFormatting>
  <conditionalFormatting sqref="U4:AB132 R5:T132 L4:Q132">
    <cfRule type="cellIs" dxfId="155" priority="10" stopIfTrue="1" operator="greaterThan">
      <formula>0</formula>
    </cfRule>
    <cfRule type="cellIs" dxfId="154" priority="11" stopIfTrue="1" operator="greaterThan">
      <formula>0</formula>
    </cfRule>
    <cfRule type="cellIs" dxfId="153" priority="12" stopIfTrue="1" operator="greaterThan">
      <formula>0</formula>
    </cfRule>
  </conditionalFormatting>
  <conditionalFormatting sqref="K4:K132">
    <cfRule type="cellIs" dxfId="152" priority="1" stopIfTrue="1" operator="greaterThan">
      <formula>0</formula>
    </cfRule>
    <cfRule type="cellIs" dxfId="151" priority="2" stopIfTrue="1" operator="greaterThan">
      <formula>0</formula>
    </cfRule>
    <cfRule type="cellIs" dxfId="150" priority="3" stopIfTrue="1" operator="greaterThan">
      <formula>0</formula>
    </cfRule>
  </conditionalFormatting>
  <pageMargins left="0.511811024" right="0.511811024" top="0.78740157499999996" bottom="0.78740157499999996" header="0.31496062000000002" footer="0.31496062000000002"/>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C133"/>
  <sheetViews>
    <sheetView topLeftCell="A118" zoomScale="80" zoomScaleNormal="80" workbookViewId="0">
      <selection activeCell="L4" sqref="L4"/>
    </sheetView>
  </sheetViews>
  <sheetFormatPr defaultColWidth="9.7265625" defaultRowHeight="14.5"/>
  <cols>
    <col min="1" max="1" width="7.1796875" style="31" customWidth="1"/>
    <col min="2" max="2" width="31.26953125" style="31" customWidth="1"/>
    <col min="3" max="3" width="6.7265625" style="26" bestFit="1" customWidth="1"/>
    <col min="4" max="4" width="36" style="31" customWidth="1"/>
    <col min="5" max="5" width="19" style="31" customWidth="1"/>
    <col min="6" max="6" width="8.81640625" style="31" customWidth="1"/>
    <col min="7" max="7" width="13.453125" style="33" bestFit="1" customWidth="1"/>
    <col min="8" max="8" width="12.7265625" style="4" customWidth="1"/>
    <col min="9" max="9" width="13.26953125" style="27" customWidth="1"/>
    <col min="10" max="10" width="12.54296875" style="5" customWidth="1"/>
    <col min="11" max="11" width="13.81640625" style="95" customWidth="1"/>
    <col min="12" max="12" width="14.1796875" style="95" customWidth="1"/>
    <col min="13" max="13" width="15.26953125" style="95" customWidth="1"/>
    <col min="14" max="14" width="15.453125" style="95" customWidth="1"/>
    <col min="15" max="15" width="13.26953125" style="95" customWidth="1"/>
    <col min="16" max="16" width="14" style="95" customWidth="1"/>
    <col min="17" max="17" width="13.54296875" style="95" customWidth="1"/>
    <col min="18" max="18" width="14" style="6" customWidth="1"/>
    <col min="19" max="19" width="13.54296875" style="6" customWidth="1"/>
    <col min="20" max="20" width="14.54296875" style="6" customWidth="1"/>
    <col min="21" max="21" width="14" style="6" customWidth="1"/>
    <col min="22" max="22" width="14.26953125" style="6" customWidth="1"/>
    <col min="23" max="28" width="12.7265625" style="2" customWidth="1"/>
    <col min="29" max="16384" width="9.7265625" style="2"/>
  </cols>
  <sheetData>
    <row r="1" spans="1:28" ht="31.75" customHeight="1">
      <c r="A1" s="249" t="s">
        <v>22</v>
      </c>
      <c r="B1" s="249"/>
      <c r="C1" s="249"/>
      <c r="D1" s="249" t="s">
        <v>23</v>
      </c>
      <c r="E1" s="249"/>
      <c r="F1" s="249"/>
      <c r="G1" s="249"/>
      <c r="H1" s="249" t="s">
        <v>24</v>
      </c>
      <c r="I1" s="249"/>
      <c r="J1" s="249"/>
      <c r="K1" s="222" t="s">
        <v>275</v>
      </c>
      <c r="L1" s="222" t="s">
        <v>556</v>
      </c>
      <c r="M1" s="222" t="s">
        <v>557</v>
      </c>
      <c r="N1" s="254" t="s">
        <v>558</v>
      </c>
      <c r="O1" s="254" t="s">
        <v>559</v>
      </c>
      <c r="P1" s="254" t="s">
        <v>560</v>
      </c>
      <c r="Q1" s="254" t="s">
        <v>561</v>
      </c>
      <c r="R1" s="247" t="s">
        <v>20</v>
      </c>
      <c r="S1" s="247" t="s">
        <v>20</v>
      </c>
      <c r="T1" s="247" t="s">
        <v>20</v>
      </c>
      <c r="U1" s="247" t="s">
        <v>20</v>
      </c>
      <c r="V1" s="247" t="s">
        <v>20</v>
      </c>
      <c r="W1" s="247" t="s">
        <v>20</v>
      </c>
      <c r="X1" s="247" t="s">
        <v>20</v>
      </c>
      <c r="Y1" s="247" t="s">
        <v>20</v>
      </c>
      <c r="Z1" s="247" t="s">
        <v>20</v>
      </c>
      <c r="AA1" s="247" t="s">
        <v>20</v>
      </c>
      <c r="AB1" s="247" t="s">
        <v>20</v>
      </c>
    </row>
    <row r="2" spans="1:28" ht="24" customHeight="1">
      <c r="A2" s="249" t="s">
        <v>16</v>
      </c>
      <c r="B2" s="249"/>
      <c r="C2" s="249"/>
      <c r="D2" s="249"/>
      <c r="E2" s="249"/>
      <c r="F2" s="249"/>
      <c r="G2" s="249"/>
      <c r="H2" s="249"/>
      <c r="I2" s="249"/>
      <c r="J2" s="249"/>
      <c r="K2" s="222"/>
      <c r="L2" s="222"/>
      <c r="M2" s="222"/>
      <c r="N2" s="254"/>
      <c r="O2" s="254"/>
      <c r="P2" s="254"/>
      <c r="Q2" s="254"/>
      <c r="R2" s="247"/>
      <c r="S2" s="247"/>
      <c r="T2" s="247"/>
      <c r="U2" s="247"/>
      <c r="V2" s="247"/>
      <c r="W2" s="247"/>
      <c r="X2" s="247"/>
      <c r="Y2" s="247"/>
      <c r="Z2" s="247"/>
      <c r="AA2" s="247"/>
      <c r="AB2" s="247"/>
    </row>
    <row r="3" spans="1:28" s="3" customFormat="1" ht="47.25" customHeight="1">
      <c r="A3" s="36" t="s">
        <v>25</v>
      </c>
      <c r="B3" s="39" t="s">
        <v>18</v>
      </c>
      <c r="C3" s="36" t="s">
        <v>4</v>
      </c>
      <c r="D3" s="39" t="s">
        <v>146</v>
      </c>
      <c r="E3" s="37" t="s">
        <v>19</v>
      </c>
      <c r="F3" s="36" t="s">
        <v>5</v>
      </c>
      <c r="G3" s="32" t="s">
        <v>2</v>
      </c>
      <c r="H3" s="21" t="s">
        <v>7</v>
      </c>
      <c r="I3" s="22" t="s">
        <v>0</v>
      </c>
      <c r="J3" s="19" t="s">
        <v>3</v>
      </c>
      <c r="K3" s="86">
        <v>45215</v>
      </c>
      <c r="L3" s="86">
        <v>45401</v>
      </c>
      <c r="M3" s="86">
        <v>45482</v>
      </c>
      <c r="N3" s="86">
        <v>45485</v>
      </c>
      <c r="O3" s="86">
        <v>45485</v>
      </c>
      <c r="P3" s="86">
        <v>45485</v>
      </c>
      <c r="Q3" s="86">
        <v>45485</v>
      </c>
      <c r="R3" s="42" t="s">
        <v>1</v>
      </c>
      <c r="S3" s="42" t="s">
        <v>1</v>
      </c>
      <c r="T3" s="42" t="s">
        <v>1</v>
      </c>
      <c r="U3" s="42" t="s">
        <v>1</v>
      </c>
      <c r="V3" s="42" t="s">
        <v>1</v>
      </c>
      <c r="W3" s="42" t="s">
        <v>1</v>
      </c>
      <c r="X3" s="42" t="s">
        <v>1</v>
      </c>
      <c r="Y3" s="42" t="s">
        <v>1</v>
      </c>
      <c r="Z3" s="42" t="s">
        <v>1</v>
      </c>
      <c r="AA3" s="42" t="s">
        <v>1</v>
      </c>
      <c r="AB3" s="42" t="s">
        <v>1</v>
      </c>
    </row>
    <row r="4" spans="1:28" ht="50.15" customHeight="1">
      <c r="A4" s="237">
        <v>1</v>
      </c>
      <c r="B4" s="223" t="s">
        <v>26</v>
      </c>
      <c r="C4" s="54">
        <v>1</v>
      </c>
      <c r="D4" s="61" t="s">
        <v>43</v>
      </c>
      <c r="E4" s="46" t="s">
        <v>147</v>
      </c>
      <c r="F4" s="46" t="s">
        <v>17</v>
      </c>
      <c r="G4" s="72">
        <v>62.41</v>
      </c>
      <c r="H4" s="18"/>
      <c r="I4" s="40">
        <f>H4-(SUM(K4:AB4))</f>
        <v>0</v>
      </c>
      <c r="J4" s="25" t="str">
        <f>IF(I4&lt;0,"ATENÇÃO","OK")</f>
        <v>OK</v>
      </c>
      <c r="K4" s="98"/>
      <c r="L4" s="98"/>
      <c r="M4" s="98"/>
      <c r="N4" s="98"/>
      <c r="O4" s="98"/>
      <c r="P4" s="98"/>
      <c r="Q4" s="98"/>
      <c r="R4" s="43"/>
      <c r="S4" s="43"/>
      <c r="T4" s="43"/>
      <c r="U4" s="43"/>
      <c r="V4" s="43"/>
      <c r="W4" s="43"/>
      <c r="X4" s="43"/>
      <c r="Y4" s="43"/>
      <c r="Z4" s="43"/>
      <c r="AA4" s="43"/>
      <c r="AB4" s="43"/>
    </row>
    <row r="5" spans="1:28" ht="27" customHeight="1">
      <c r="A5" s="237"/>
      <c r="B5" s="228"/>
      <c r="C5" s="54">
        <v>2</v>
      </c>
      <c r="D5" s="61" t="s">
        <v>44</v>
      </c>
      <c r="E5" s="46" t="s">
        <v>148</v>
      </c>
      <c r="F5" s="46" t="s">
        <v>17</v>
      </c>
      <c r="G5" s="72">
        <v>58.41</v>
      </c>
      <c r="H5" s="18">
        <f>12-6-1</f>
        <v>5</v>
      </c>
      <c r="I5" s="40">
        <f t="shared" ref="I5:I68" si="0">H5-(SUM(K5:AB5))</f>
        <v>5</v>
      </c>
      <c r="J5" s="25" t="str">
        <f t="shared" ref="J5:J68" si="1">IF(I5&lt;0,"ATENÇÃO","OK")</f>
        <v>OK</v>
      </c>
      <c r="K5" s="98"/>
      <c r="L5" s="98"/>
      <c r="M5" s="98"/>
      <c r="N5" s="98"/>
      <c r="O5" s="98"/>
      <c r="P5" s="98"/>
      <c r="Q5" s="98"/>
      <c r="R5" s="43"/>
      <c r="S5" s="43"/>
      <c r="T5" s="43"/>
      <c r="U5" s="43"/>
      <c r="V5" s="43"/>
      <c r="W5" s="43"/>
      <c r="X5" s="43"/>
      <c r="Y5" s="43"/>
      <c r="Z5" s="43"/>
      <c r="AA5" s="43"/>
      <c r="AB5" s="43"/>
    </row>
    <row r="6" spans="1:28" ht="50.15" customHeight="1">
      <c r="A6" s="237"/>
      <c r="B6" s="224"/>
      <c r="C6" s="54">
        <v>3</v>
      </c>
      <c r="D6" s="61" t="s">
        <v>45</v>
      </c>
      <c r="E6" s="110" t="s">
        <v>149</v>
      </c>
      <c r="F6" s="46" t="s">
        <v>17</v>
      </c>
      <c r="G6" s="72">
        <v>181.86</v>
      </c>
      <c r="H6" s="18"/>
      <c r="I6" s="40">
        <f t="shared" si="0"/>
        <v>0</v>
      </c>
      <c r="J6" s="25" t="str">
        <f t="shared" si="1"/>
        <v>OK</v>
      </c>
      <c r="K6" s="98"/>
      <c r="L6" s="98"/>
      <c r="M6" s="98"/>
      <c r="N6" s="98"/>
      <c r="O6" s="98"/>
      <c r="P6" s="98"/>
      <c r="Q6" s="98"/>
      <c r="R6" s="43"/>
      <c r="S6" s="43"/>
      <c r="T6" s="43"/>
      <c r="U6" s="43"/>
      <c r="V6" s="43"/>
      <c r="W6" s="43"/>
      <c r="X6" s="43"/>
      <c r="Y6" s="43"/>
      <c r="Z6" s="43"/>
      <c r="AA6" s="43"/>
      <c r="AB6" s="43"/>
    </row>
    <row r="7" spans="1:28" ht="50.15" customHeight="1">
      <c r="A7" s="48">
        <v>2</v>
      </c>
      <c r="B7" s="55" t="s">
        <v>27</v>
      </c>
      <c r="C7" s="102">
        <v>4</v>
      </c>
      <c r="D7" s="62" t="s">
        <v>46</v>
      </c>
      <c r="E7" s="18"/>
      <c r="F7" s="18" t="s">
        <v>17</v>
      </c>
      <c r="G7" s="73"/>
      <c r="H7" s="18"/>
      <c r="I7" s="40">
        <f t="shared" si="0"/>
        <v>0</v>
      </c>
      <c r="J7" s="25" t="str">
        <f t="shared" si="1"/>
        <v>OK</v>
      </c>
      <c r="K7" s="98"/>
      <c r="L7" s="98"/>
      <c r="M7" s="98"/>
      <c r="N7" s="98"/>
      <c r="O7" s="98"/>
      <c r="P7" s="98"/>
      <c r="Q7" s="98"/>
      <c r="R7" s="43"/>
      <c r="S7" s="43"/>
      <c r="T7" s="43"/>
      <c r="U7" s="43"/>
      <c r="V7" s="43"/>
      <c r="W7" s="43"/>
      <c r="X7" s="43"/>
      <c r="Y7" s="43"/>
      <c r="Z7" s="43"/>
      <c r="AA7" s="43"/>
      <c r="AB7" s="43"/>
    </row>
    <row r="8" spans="1:28" ht="50.15" customHeight="1">
      <c r="A8" s="49">
        <v>3</v>
      </c>
      <c r="B8" s="56" t="s">
        <v>28</v>
      </c>
      <c r="C8" s="54">
        <v>5</v>
      </c>
      <c r="D8" s="61" t="s">
        <v>47</v>
      </c>
      <c r="E8" s="46" t="s">
        <v>150</v>
      </c>
      <c r="F8" s="46" t="s">
        <v>17</v>
      </c>
      <c r="G8" s="72">
        <v>30.46</v>
      </c>
      <c r="H8" s="18"/>
      <c r="I8" s="40">
        <f t="shared" si="0"/>
        <v>0</v>
      </c>
      <c r="J8" s="25" t="str">
        <f t="shared" si="1"/>
        <v>OK</v>
      </c>
      <c r="K8" s="98"/>
      <c r="L8" s="98"/>
      <c r="M8" s="98"/>
      <c r="N8" s="98"/>
      <c r="O8" s="98"/>
      <c r="P8" s="98"/>
      <c r="Q8" s="98"/>
      <c r="R8" s="43"/>
      <c r="S8" s="43"/>
      <c r="T8" s="43"/>
      <c r="U8" s="43"/>
      <c r="V8" s="43"/>
      <c r="W8" s="43"/>
      <c r="X8" s="43"/>
      <c r="Y8" s="43"/>
      <c r="Z8" s="43"/>
      <c r="AA8" s="43"/>
      <c r="AB8" s="43"/>
    </row>
    <row r="9" spans="1:28" ht="50.15" customHeight="1">
      <c r="A9" s="238">
        <v>4</v>
      </c>
      <c r="B9" s="229" t="s">
        <v>27</v>
      </c>
      <c r="C9" s="102">
        <v>6</v>
      </c>
      <c r="D9" s="62" t="s">
        <v>48</v>
      </c>
      <c r="E9" s="18" t="s">
        <v>151</v>
      </c>
      <c r="F9" s="18" t="s">
        <v>228</v>
      </c>
      <c r="G9" s="73"/>
      <c r="H9" s="18"/>
      <c r="I9" s="40">
        <f t="shared" si="0"/>
        <v>0</v>
      </c>
      <c r="J9" s="25" t="str">
        <f t="shared" si="1"/>
        <v>OK</v>
      </c>
      <c r="K9" s="98"/>
      <c r="L9" s="98"/>
      <c r="M9" s="98"/>
      <c r="N9" s="98"/>
      <c r="O9" s="98"/>
      <c r="P9" s="98"/>
      <c r="Q9" s="98"/>
      <c r="R9" s="43"/>
      <c r="S9" s="43"/>
      <c r="T9" s="43"/>
      <c r="U9" s="43"/>
      <c r="V9" s="43"/>
      <c r="W9" s="43"/>
      <c r="X9" s="43"/>
      <c r="Y9" s="43"/>
      <c r="Z9" s="43"/>
      <c r="AA9" s="43"/>
      <c r="AB9" s="43"/>
    </row>
    <row r="10" spans="1:28" ht="50.15" customHeight="1">
      <c r="A10" s="238"/>
      <c r="B10" s="230"/>
      <c r="C10" s="102">
        <v>7</v>
      </c>
      <c r="D10" s="62" t="s">
        <v>48</v>
      </c>
      <c r="E10" s="18" t="s">
        <v>151</v>
      </c>
      <c r="F10" s="18" t="s">
        <v>229</v>
      </c>
      <c r="G10" s="73"/>
      <c r="H10" s="18"/>
      <c r="I10" s="40">
        <f t="shared" si="0"/>
        <v>0</v>
      </c>
      <c r="J10" s="25" t="str">
        <f t="shared" si="1"/>
        <v>OK</v>
      </c>
      <c r="K10" s="98"/>
      <c r="L10" s="98"/>
      <c r="M10" s="98"/>
      <c r="N10" s="98"/>
      <c r="O10" s="98"/>
      <c r="P10" s="98"/>
      <c r="Q10" s="98"/>
      <c r="R10" s="43"/>
      <c r="S10" s="43"/>
      <c r="T10" s="43"/>
      <c r="U10" s="43"/>
      <c r="V10" s="43"/>
      <c r="W10" s="43"/>
      <c r="X10" s="43"/>
      <c r="Y10" s="43"/>
      <c r="Z10" s="43"/>
      <c r="AA10" s="43"/>
      <c r="AB10" s="43"/>
    </row>
    <row r="11" spans="1:28" ht="50.15" customHeight="1">
      <c r="A11" s="237">
        <v>5</v>
      </c>
      <c r="B11" s="223" t="s">
        <v>29</v>
      </c>
      <c r="C11" s="54">
        <v>8</v>
      </c>
      <c r="D11" s="61" t="s">
        <v>49</v>
      </c>
      <c r="E11" s="46" t="s">
        <v>152</v>
      </c>
      <c r="F11" s="46" t="s">
        <v>17</v>
      </c>
      <c r="G11" s="72">
        <v>4</v>
      </c>
      <c r="H11" s="18">
        <v>10</v>
      </c>
      <c r="I11" s="40">
        <f t="shared" si="0"/>
        <v>10</v>
      </c>
      <c r="J11" s="25" t="str">
        <f t="shared" si="1"/>
        <v>OK</v>
      </c>
      <c r="K11" s="98"/>
      <c r="L11" s="98"/>
      <c r="M11" s="98"/>
      <c r="N11" s="98"/>
      <c r="O11" s="98"/>
      <c r="P11" s="98"/>
      <c r="Q11" s="98"/>
      <c r="R11" s="43"/>
      <c r="S11" s="43"/>
      <c r="T11" s="43"/>
      <c r="U11" s="43"/>
      <c r="V11" s="43"/>
      <c r="W11" s="43"/>
      <c r="X11" s="43"/>
      <c r="Y11" s="43"/>
      <c r="Z11" s="43"/>
      <c r="AA11" s="43"/>
      <c r="AB11" s="43"/>
    </row>
    <row r="12" spans="1:28" ht="50.15" customHeight="1">
      <c r="A12" s="237"/>
      <c r="B12" s="228"/>
      <c r="C12" s="54">
        <v>9</v>
      </c>
      <c r="D12" s="61" t="s">
        <v>49</v>
      </c>
      <c r="E12" s="46" t="s">
        <v>152</v>
      </c>
      <c r="F12" s="46" t="s">
        <v>17</v>
      </c>
      <c r="G12" s="72">
        <v>4</v>
      </c>
      <c r="H12" s="18"/>
      <c r="I12" s="40">
        <f t="shared" si="0"/>
        <v>0</v>
      </c>
      <c r="J12" s="25" t="str">
        <f t="shared" si="1"/>
        <v>OK</v>
      </c>
      <c r="K12" s="98"/>
      <c r="L12" s="98"/>
      <c r="M12" s="98"/>
      <c r="N12" s="98"/>
      <c r="O12" s="98"/>
      <c r="P12" s="98"/>
      <c r="Q12" s="98"/>
      <c r="R12" s="43"/>
      <c r="S12" s="43"/>
      <c r="T12" s="43"/>
      <c r="U12" s="43"/>
      <c r="V12" s="43"/>
      <c r="W12" s="43"/>
      <c r="X12" s="43"/>
      <c r="Y12" s="43"/>
      <c r="Z12" s="43"/>
      <c r="AA12" s="43"/>
      <c r="AB12" s="43"/>
    </row>
    <row r="13" spans="1:28" ht="34.5" customHeight="1">
      <c r="A13" s="237"/>
      <c r="B13" s="228"/>
      <c r="C13" s="54">
        <v>10</v>
      </c>
      <c r="D13" s="61" t="s">
        <v>49</v>
      </c>
      <c r="E13" s="46" t="s">
        <v>152</v>
      </c>
      <c r="F13" s="46" t="s">
        <v>17</v>
      </c>
      <c r="G13" s="72">
        <v>4</v>
      </c>
      <c r="H13" s="18"/>
      <c r="I13" s="40">
        <f t="shared" si="0"/>
        <v>0</v>
      </c>
      <c r="J13" s="25" t="str">
        <f t="shared" si="1"/>
        <v>OK</v>
      </c>
      <c r="K13" s="98"/>
      <c r="L13" s="98"/>
      <c r="M13" s="98"/>
      <c r="N13" s="98"/>
      <c r="O13" s="98"/>
      <c r="P13" s="98"/>
      <c r="Q13" s="98"/>
      <c r="R13" s="43"/>
      <c r="S13" s="43"/>
      <c r="T13" s="43"/>
      <c r="U13" s="43"/>
      <c r="V13" s="43"/>
      <c r="W13" s="43"/>
      <c r="X13" s="43"/>
      <c r="Y13" s="43"/>
      <c r="Z13" s="43"/>
      <c r="AA13" s="43"/>
      <c r="AB13" s="43"/>
    </row>
    <row r="14" spans="1:28" ht="39.75" customHeight="1">
      <c r="A14" s="237"/>
      <c r="B14" s="228"/>
      <c r="C14" s="54">
        <v>11</v>
      </c>
      <c r="D14" s="61" t="s">
        <v>49</v>
      </c>
      <c r="E14" s="46" t="s">
        <v>152</v>
      </c>
      <c r="F14" s="46" t="s">
        <v>17</v>
      </c>
      <c r="G14" s="72">
        <v>6</v>
      </c>
      <c r="H14" s="18"/>
      <c r="I14" s="40">
        <f t="shared" si="0"/>
        <v>0</v>
      </c>
      <c r="J14" s="25" t="str">
        <f t="shared" si="1"/>
        <v>OK</v>
      </c>
      <c r="K14" s="98"/>
      <c r="L14" s="98"/>
      <c r="M14" s="98"/>
      <c r="N14" s="98"/>
      <c r="O14" s="98"/>
      <c r="P14" s="98"/>
      <c r="Q14" s="98"/>
      <c r="R14" s="43"/>
      <c r="S14" s="43"/>
      <c r="T14" s="43"/>
      <c r="U14" s="43"/>
      <c r="V14" s="43"/>
      <c r="W14" s="43"/>
      <c r="X14" s="43"/>
      <c r="Y14" s="43"/>
      <c r="Z14" s="43"/>
      <c r="AA14" s="43"/>
      <c r="AB14" s="43"/>
    </row>
    <row r="15" spans="1:28" ht="50.15" customHeight="1">
      <c r="A15" s="237"/>
      <c r="B15" s="228"/>
      <c r="C15" s="54">
        <v>12</v>
      </c>
      <c r="D15" s="46" t="s">
        <v>50</v>
      </c>
      <c r="E15" s="46" t="s">
        <v>153</v>
      </c>
      <c r="F15" s="46" t="s">
        <v>17</v>
      </c>
      <c r="G15" s="72">
        <v>8</v>
      </c>
      <c r="H15" s="18"/>
      <c r="I15" s="40">
        <f t="shared" si="0"/>
        <v>0</v>
      </c>
      <c r="J15" s="25" t="str">
        <f t="shared" si="1"/>
        <v>OK</v>
      </c>
      <c r="K15" s="98"/>
      <c r="L15" s="98"/>
      <c r="M15" s="98"/>
      <c r="N15" s="98"/>
      <c r="O15" s="98"/>
      <c r="P15" s="98"/>
      <c r="Q15" s="98"/>
      <c r="R15" s="43"/>
      <c r="S15" s="43"/>
      <c r="T15" s="43"/>
      <c r="U15" s="43"/>
      <c r="V15" s="43"/>
      <c r="W15" s="43"/>
      <c r="X15" s="43"/>
      <c r="Y15" s="43"/>
      <c r="Z15" s="43"/>
      <c r="AA15" s="43"/>
      <c r="AB15" s="43"/>
    </row>
    <row r="16" spans="1:28" ht="50.15" customHeight="1">
      <c r="A16" s="237"/>
      <c r="B16" s="228"/>
      <c r="C16" s="54">
        <v>13</v>
      </c>
      <c r="D16" s="46" t="s">
        <v>50</v>
      </c>
      <c r="E16" s="46" t="s">
        <v>153</v>
      </c>
      <c r="F16" s="46" t="s">
        <v>17</v>
      </c>
      <c r="G16" s="72">
        <v>8</v>
      </c>
      <c r="H16" s="18"/>
      <c r="I16" s="40">
        <f t="shared" si="0"/>
        <v>0</v>
      </c>
      <c r="J16" s="25" t="str">
        <f t="shared" si="1"/>
        <v>OK</v>
      </c>
      <c r="K16" s="98"/>
      <c r="L16" s="98"/>
      <c r="M16" s="98"/>
      <c r="N16" s="98"/>
      <c r="O16" s="98"/>
      <c r="P16" s="98"/>
      <c r="Q16" s="98"/>
      <c r="R16" s="43"/>
      <c r="S16" s="43"/>
      <c r="T16" s="43"/>
      <c r="U16" s="43"/>
      <c r="V16" s="43"/>
      <c r="W16" s="43"/>
      <c r="X16" s="43"/>
      <c r="Y16" s="43"/>
      <c r="Z16" s="43"/>
      <c r="AA16" s="43"/>
      <c r="AB16" s="43"/>
    </row>
    <row r="17" spans="1:28" ht="50.15" customHeight="1">
      <c r="A17" s="237"/>
      <c r="B17" s="224"/>
      <c r="C17" s="54">
        <v>14</v>
      </c>
      <c r="D17" s="46" t="s">
        <v>51</v>
      </c>
      <c r="E17" s="46" t="s">
        <v>154</v>
      </c>
      <c r="F17" s="46" t="s">
        <v>17</v>
      </c>
      <c r="G17" s="72">
        <v>14</v>
      </c>
      <c r="H17" s="18">
        <v>10</v>
      </c>
      <c r="I17" s="40">
        <f t="shared" si="0"/>
        <v>7</v>
      </c>
      <c r="J17" s="25" t="str">
        <f t="shared" si="1"/>
        <v>OK</v>
      </c>
      <c r="K17" s="98"/>
      <c r="L17" s="98"/>
      <c r="M17" s="98">
        <v>3</v>
      </c>
      <c r="N17" s="98"/>
      <c r="O17" s="98"/>
      <c r="P17" s="98"/>
      <c r="Q17" s="98"/>
      <c r="R17" s="43"/>
      <c r="S17" s="43"/>
      <c r="T17" s="43"/>
      <c r="U17" s="43"/>
      <c r="V17" s="43"/>
      <c r="W17" s="43"/>
      <c r="X17" s="43"/>
      <c r="Y17" s="43"/>
      <c r="Z17" s="43"/>
      <c r="AA17" s="43"/>
      <c r="AB17" s="43"/>
    </row>
    <row r="18" spans="1:28" ht="29">
      <c r="A18" s="48">
        <v>6</v>
      </c>
      <c r="B18" s="57" t="s">
        <v>27</v>
      </c>
      <c r="C18" s="102">
        <v>15</v>
      </c>
      <c r="D18" s="62" t="s">
        <v>52</v>
      </c>
      <c r="E18" s="111"/>
      <c r="F18" s="18" t="s">
        <v>17</v>
      </c>
      <c r="G18" s="73"/>
      <c r="H18" s="18"/>
      <c r="I18" s="40">
        <f t="shared" si="0"/>
        <v>0</v>
      </c>
      <c r="J18" s="25" t="str">
        <f t="shared" si="1"/>
        <v>OK</v>
      </c>
      <c r="K18" s="98"/>
      <c r="L18" s="98"/>
      <c r="M18" s="98"/>
      <c r="N18" s="98"/>
      <c r="O18" s="98"/>
      <c r="P18" s="98"/>
      <c r="Q18" s="98"/>
      <c r="R18" s="43"/>
      <c r="S18" s="43"/>
      <c r="T18" s="43"/>
      <c r="U18" s="43"/>
      <c r="V18" s="43"/>
      <c r="W18" s="43"/>
      <c r="X18" s="43"/>
      <c r="Y18" s="43"/>
      <c r="Z18" s="43"/>
      <c r="AA18" s="43"/>
      <c r="AB18" s="43"/>
    </row>
    <row r="19" spans="1:28" ht="50.15" customHeight="1">
      <c r="A19" s="237">
        <v>7</v>
      </c>
      <c r="B19" s="223" t="s">
        <v>26</v>
      </c>
      <c r="C19" s="54">
        <v>16</v>
      </c>
      <c r="D19" s="46" t="s">
        <v>53</v>
      </c>
      <c r="E19" s="46" t="s">
        <v>155</v>
      </c>
      <c r="F19" s="46" t="s">
        <v>17</v>
      </c>
      <c r="G19" s="72">
        <v>30.24</v>
      </c>
      <c r="H19" s="18"/>
      <c r="I19" s="40">
        <f t="shared" si="0"/>
        <v>0</v>
      </c>
      <c r="J19" s="25" t="str">
        <f t="shared" si="1"/>
        <v>OK</v>
      </c>
      <c r="K19" s="98"/>
      <c r="L19" s="98"/>
      <c r="M19" s="98"/>
      <c r="N19" s="98"/>
      <c r="O19" s="98"/>
      <c r="P19" s="98"/>
      <c r="Q19" s="98"/>
      <c r="R19" s="43"/>
      <c r="S19" s="43"/>
      <c r="T19" s="43"/>
      <c r="U19" s="43"/>
      <c r="V19" s="43"/>
      <c r="W19" s="43"/>
      <c r="X19" s="43"/>
      <c r="Y19" s="43"/>
      <c r="Z19" s="43"/>
      <c r="AA19" s="43"/>
      <c r="AB19" s="43"/>
    </row>
    <row r="20" spans="1:28" ht="50.15" customHeight="1">
      <c r="A20" s="237"/>
      <c r="B20" s="228"/>
      <c r="C20" s="54">
        <v>17</v>
      </c>
      <c r="D20" s="61" t="s">
        <v>54</v>
      </c>
      <c r="E20" s="46" t="s">
        <v>156</v>
      </c>
      <c r="F20" s="46" t="s">
        <v>17</v>
      </c>
      <c r="G20" s="72">
        <v>88.38</v>
      </c>
      <c r="H20" s="18">
        <v>3</v>
      </c>
      <c r="I20" s="40">
        <f t="shared" si="0"/>
        <v>3</v>
      </c>
      <c r="J20" s="25" t="str">
        <f t="shared" si="1"/>
        <v>OK</v>
      </c>
      <c r="K20" s="98"/>
      <c r="L20" s="98"/>
      <c r="M20" s="98"/>
      <c r="N20" s="98"/>
      <c r="O20" s="98"/>
      <c r="P20" s="98"/>
      <c r="Q20" s="98"/>
      <c r="R20" s="43"/>
      <c r="S20" s="43"/>
      <c r="T20" s="43"/>
      <c r="U20" s="43"/>
      <c r="V20" s="43"/>
      <c r="W20" s="43"/>
      <c r="X20" s="43"/>
      <c r="Y20" s="43"/>
      <c r="Z20" s="43"/>
      <c r="AA20" s="43"/>
      <c r="AB20" s="43"/>
    </row>
    <row r="21" spans="1:28" ht="50.15" customHeight="1">
      <c r="A21" s="237"/>
      <c r="B21" s="224"/>
      <c r="C21" s="54">
        <v>18</v>
      </c>
      <c r="D21" s="61" t="s">
        <v>55</v>
      </c>
      <c r="E21" s="110" t="s">
        <v>157</v>
      </c>
      <c r="F21" s="46" t="s">
        <v>17</v>
      </c>
      <c r="G21" s="72">
        <v>159.52000000000001</v>
      </c>
      <c r="H21" s="18"/>
      <c r="I21" s="40">
        <f t="shared" si="0"/>
        <v>0</v>
      </c>
      <c r="J21" s="25" t="str">
        <f t="shared" si="1"/>
        <v>OK</v>
      </c>
      <c r="K21" s="98"/>
      <c r="L21" s="98"/>
      <c r="M21" s="98"/>
      <c r="N21" s="98"/>
      <c r="O21" s="98"/>
      <c r="P21" s="98"/>
      <c r="Q21" s="98"/>
      <c r="R21" s="43"/>
      <c r="S21" s="43"/>
      <c r="T21" s="43"/>
      <c r="U21" s="43"/>
      <c r="V21" s="43"/>
      <c r="W21" s="43"/>
      <c r="X21" s="43"/>
      <c r="Y21" s="43"/>
      <c r="Z21" s="43"/>
      <c r="AA21" s="43"/>
      <c r="AB21" s="43"/>
    </row>
    <row r="22" spans="1:28" ht="56.25" customHeight="1">
      <c r="A22" s="239">
        <v>8</v>
      </c>
      <c r="B22" s="225" t="s">
        <v>30</v>
      </c>
      <c r="C22" s="101">
        <v>19</v>
      </c>
      <c r="D22" s="35" t="s">
        <v>56</v>
      </c>
      <c r="E22" s="47" t="s">
        <v>158</v>
      </c>
      <c r="F22" s="63" t="s">
        <v>17</v>
      </c>
      <c r="G22" s="74">
        <v>32.39</v>
      </c>
      <c r="H22" s="18">
        <v>4</v>
      </c>
      <c r="I22" s="40">
        <f t="shared" si="0"/>
        <v>4</v>
      </c>
      <c r="J22" s="25" t="str">
        <f t="shared" si="1"/>
        <v>OK</v>
      </c>
      <c r="K22" s="98"/>
      <c r="L22" s="98"/>
      <c r="M22" s="98"/>
      <c r="N22" s="98"/>
      <c r="O22" s="98"/>
      <c r="P22" s="98"/>
      <c r="Q22" s="98"/>
      <c r="R22" s="43"/>
      <c r="S22" s="43"/>
      <c r="T22" s="43"/>
      <c r="U22" s="43"/>
      <c r="V22" s="43"/>
      <c r="W22" s="43"/>
      <c r="X22" s="43"/>
      <c r="Y22" s="43"/>
      <c r="Z22" s="43"/>
      <c r="AA22" s="43"/>
      <c r="AB22" s="43"/>
    </row>
    <row r="23" spans="1:28" ht="50.15" customHeight="1">
      <c r="A23" s="239"/>
      <c r="B23" s="226"/>
      <c r="C23" s="101">
        <v>20</v>
      </c>
      <c r="D23" s="35" t="s">
        <v>57</v>
      </c>
      <c r="E23" s="47" t="s">
        <v>159</v>
      </c>
      <c r="F23" s="47" t="s">
        <v>230</v>
      </c>
      <c r="G23" s="74">
        <v>199.81</v>
      </c>
      <c r="H23" s="18">
        <v>2</v>
      </c>
      <c r="I23" s="40">
        <f t="shared" si="0"/>
        <v>2</v>
      </c>
      <c r="J23" s="25" t="str">
        <f t="shared" si="1"/>
        <v>OK</v>
      </c>
      <c r="K23" s="98"/>
      <c r="L23" s="98"/>
      <c r="M23" s="98"/>
      <c r="N23" s="98"/>
      <c r="O23" s="98"/>
      <c r="P23" s="98"/>
      <c r="Q23" s="98"/>
      <c r="R23" s="43"/>
      <c r="S23" s="43"/>
      <c r="T23" s="43"/>
      <c r="U23" s="43"/>
      <c r="V23" s="43"/>
      <c r="W23" s="43"/>
      <c r="X23" s="43"/>
      <c r="Y23" s="43"/>
      <c r="Z23" s="43"/>
      <c r="AA23" s="43"/>
      <c r="AB23" s="43"/>
    </row>
    <row r="24" spans="1:28" ht="50.15" customHeight="1">
      <c r="A24" s="239"/>
      <c r="B24" s="227"/>
      <c r="C24" s="101">
        <v>21</v>
      </c>
      <c r="D24" s="35" t="s">
        <v>58</v>
      </c>
      <c r="E24" s="47" t="s">
        <v>160</v>
      </c>
      <c r="F24" s="47" t="s">
        <v>231</v>
      </c>
      <c r="G24" s="74">
        <v>310.83999999999997</v>
      </c>
      <c r="H24" s="18"/>
      <c r="I24" s="40">
        <f t="shared" si="0"/>
        <v>0</v>
      </c>
      <c r="J24" s="25" t="str">
        <f t="shared" si="1"/>
        <v>OK</v>
      </c>
      <c r="K24" s="98"/>
      <c r="L24" s="98"/>
      <c r="M24" s="98"/>
      <c r="N24" s="98"/>
      <c r="O24" s="98"/>
      <c r="P24" s="98"/>
      <c r="Q24" s="98"/>
      <c r="R24" s="43"/>
      <c r="S24" s="43"/>
      <c r="T24" s="43"/>
      <c r="U24" s="43"/>
      <c r="V24" s="43"/>
      <c r="W24" s="43"/>
      <c r="X24" s="43"/>
      <c r="Y24" s="43"/>
      <c r="Z24" s="43"/>
      <c r="AA24" s="43"/>
      <c r="AB24" s="43"/>
    </row>
    <row r="25" spans="1:28" ht="50.15" customHeight="1">
      <c r="A25" s="237">
        <v>9</v>
      </c>
      <c r="B25" s="223" t="s">
        <v>30</v>
      </c>
      <c r="C25" s="54">
        <v>22</v>
      </c>
      <c r="D25" s="46" t="s">
        <v>59</v>
      </c>
      <c r="E25" s="46" t="s">
        <v>161</v>
      </c>
      <c r="F25" s="46" t="s">
        <v>17</v>
      </c>
      <c r="G25" s="72">
        <v>2.25</v>
      </c>
      <c r="H25" s="18"/>
      <c r="I25" s="40">
        <f t="shared" si="0"/>
        <v>0</v>
      </c>
      <c r="J25" s="25" t="str">
        <f t="shared" si="1"/>
        <v>OK</v>
      </c>
      <c r="K25" s="98"/>
      <c r="L25" s="98"/>
      <c r="M25" s="98"/>
      <c r="N25" s="98"/>
      <c r="O25" s="98"/>
      <c r="P25" s="98"/>
      <c r="Q25" s="98"/>
      <c r="R25" s="43"/>
      <c r="S25" s="43"/>
      <c r="T25" s="43"/>
      <c r="U25" s="43"/>
      <c r="V25" s="43"/>
      <c r="W25" s="43"/>
      <c r="X25" s="43"/>
      <c r="Y25" s="43"/>
      <c r="Z25" s="43"/>
      <c r="AA25" s="43"/>
      <c r="AB25" s="43"/>
    </row>
    <row r="26" spans="1:28" ht="72.5">
      <c r="A26" s="237"/>
      <c r="B26" s="228"/>
      <c r="C26" s="54">
        <v>23</v>
      </c>
      <c r="D26" s="46" t="s">
        <v>59</v>
      </c>
      <c r="E26" s="46" t="s">
        <v>162</v>
      </c>
      <c r="F26" s="46" t="s">
        <v>17</v>
      </c>
      <c r="G26" s="72">
        <v>1.68</v>
      </c>
      <c r="H26" s="18"/>
      <c r="I26" s="40">
        <f t="shared" si="0"/>
        <v>0</v>
      </c>
      <c r="J26" s="25" t="str">
        <f t="shared" si="1"/>
        <v>OK</v>
      </c>
      <c r="K26" s="98"/>
      <c r="L26" s="98"/>
      <c r="M26" s="98"/>
      <c r="N26" s="98"/>
      <c r="O26" s="98"/>
      <c r="P26" s="98"/>
      <c r="Q26" s="98"/>
      <c r="R26" s="43"/>
      <c r="S26" s="43"/>
      <c r="T26" s="43"/>
      <c r="U26" s="43"/>
      <c r="V26" s="43"/>
      <c r="W26" s="43"/>
      <c r="X26" s="43"/>
      <c r="Y26" s="43"/>
      <c r="Z26" s="43"/>
      <c r="AA26" s="43"/>
      <c r="AB26" s="43"/>
    </row>
    <row r="27" spans="1:28" ht="72.5">
      <c r="A27" s="237"/>
      <c r="B27" s="228"/>
      <c r="C27" s="54">
        <v>24</v>
      </c>
      <c r="D27" s="46" t="s">
        <v>60</v>
      </c>
      <c r="E27" s="46" t="s">
        <v>163</v>
      </c>
      <c r="F27" s="46" t="s">
        <v>17</v>
      </c>
      <c r="G27" s="72">
        <v>2.4900000000000002</v>
      </c>
      <c r="H27" s="18">
        <v>50</v>
      </c>
      <c r="I27" s="40">
        <f t="shared" si="0"/>
        <v>50</v>
      </c>
      <c r="J27" s="25" t="str">
        <f t="shared" si="1"/>
        <v>OK</v>
      </c>
      <c r="K27" s="98"/>
      <c r="L27" s="98"/>
      <c r="M27" s="98"/>
      <c r="N27" s="98"/>
      <c r="O27" s="98"/>
      <c r="P27" s="98"/>
      <c r="Q27" s="98"/>
      <c r="R27" s="43"/>
      <c r="S27" s="43"/>
      <c r="T27" s="43"/>
      <c r="U27" s="43"/>
      <c r="V27" s="43"/>
      <c r="W27" s="43"/>
      <c r="X27" s="43"/>
      <c r="Y27" s="43"/>
      <c r="Z27" s="43"/>
      <c r="AA27" s="43"/>
      <c r="AB27" s="43"/>
    </row>
    <row r="28" spans="1:28" ht="72.5">
      <c r="A28" s="237"/>
      <c r="B28" s="228"/>
      <c r="C28" s="54">
        <v>25</v>
      </c>
      <c r="D28" s="46" t="s">
        <v>60</v>
      </c>
      <c r="E28" s="46" t="s">
        <v>164</v>
      </c>
      <c r="F28" s="46" t="s">
        <v>17</v>
      </c>
      <c r="G28" s="72">
        <v>1.57</v>
      </c>
      <c r="H28" s="18"/>
      <c r="I28" s="40">
        <f t="shared" si="0"/>
        <v>0</v>
      </c>
      <c r="J28" s="25" t="str">
        <f t="shared" si="1"/>
        <v>OK</v>
      </c>
      <c r="K28" s="98"/>
      <c r="L28" s="98"/>
      <c r="M28" s="98"/>
      <c r="N28" s="98"/>
      <c r="O28" s="98"/>
      <c r="P28" s="98"/>
      <c r="Q28" s="98"/>
      <c r="R28" s="43"/>
      <c r="S28" s="43"/>
      <c r="T28" s="43"/>
      <c r="U28" s="43"/>
      <c r="V28" s="43"/>
      <c r="W28" s="43"/>
      <c r="X28" s="43"/>
      <c r="Y28" s="43"/>
      <c r="Z28" s="43"/>
      <c r="AA28" s="43"/>
      <c r="AB28" s="43"/>
    </row>
    <row r="29" spans="1:28" ht="87">
      <c r="A29" s="237"/>
      <c r="B29" s="228"/>
      <c r="C29" s="54">
        <v>26</v>
      </c>
      <c r="D29" s="46" t="s">
        <v>61</v>
      </c>
      <c r="E29" s="110" t="s">
        <v>165</v>
      </c>
      <c r="F29" s="46" t="s">
        <v>17</v>
      </c>
      <c r="G29" s="72">
        <v>5.37</v>
      </c>
      <c r="H29" s="18"/>
      <c r="I29" s="40">
        <f t="shared" si="0"/>
        <v>0</v>
      </c>
      <c r="J29" s="25" t="str">
        <f t="shared" si="1"/>
        <v>OK</v>
      </c>
      <c r="K29" s="98"/>
      <c r="L29" s="98"/>
      <c r="M29" s="98"/>
      <c r="N29" s="98"/>
      <c r="O29" s="98"/>
      <c r="P29" s="98"/>
      <c r="Q29" s="98"/>
      <c r="R29" s="43"/>
      <c r="S29" s="43"/>
      <c r="T29" s="43"/>
      <c r="U29" s="43"/>
      <c r="V29" s="43"/>
      <c r="W29" s="43"/>
      <c r="X29" s="43"/>
      <c r="Y29" s="43"/>
      <c r="Z29" s="43"/>
      <c r="AA29" s="43"/>
      <c r="AB29" s="43"/>
    </row>
    <row r="30" spans="1:28" ht="87">
      <c r="A30" s="237"/>
      <c r="B30" s="228"/>
      <c r="C30" s="54">
        <v>27</v>
      </c>
      <c r="D30" s="46" t="s">
        <v>61</v>
      </c>
      <c r="E30" s="110" t="s">
        <v>166</v>
      </c>
      <c r="F30" s="46" t="s">
        <v>17</v>
      </c>
      <c r="G30" s="72">
        <v>2.6</v>
      </c>
      <c r="H30" s="18"/>
      <c r="I30" s="40">
        <f t="shared" si="0"/>
        <v>0</v>
      </c>
      <c r="J30" s="25" t="str">
        <f t="shared" si="1"/>
        <v>OK</v>
      </c>
      <c r="K30" s="98"/>
      <c r="L30" s="98"/>
      <c r="M30" s="98"/>
      <c r="N30" s="98"/>
      <c r="O30" s="98"/>
      <c r="P30" s="98"/>
      <c r="Q30" s="98"/>
      <c r="R30" s="43"/>
      <c r="S30" s="43"/>
      <c r="T30" s="43"/>
      <c r="U30" s="43"/>
      <c r="V30" s="43"/>
      <c r="W30" s="43"/>
      <c r="X30" s="43"/>
      <c r="Y30" s="43"/>
      <c r="Z30" s="43"/>
      <c r="AA30" s="43"/>
      <c r="AB30" s="43"/>
    </row>
    <row r="31" spans="1:28" ht="58">
      <c r="A31" s="237"/>
      <c r="B31" s="228"/>
      <c r="C31" s="54">
        <v>28</v>
      </c>
      <c r="D31" s="46" t="s">
        <v>62</v>
      </c>
      <c r="E31" s="110" t="s">
        <v>167</v>
      </c>
      <c r="F31" s="46" t="s">
        <v>232</v>
      </c>
      <c r="G31" s="72">
        <v>15.99</v>
      </c>
      <c r="H31" s="18"/>
      <c r="I31" s="40">
        <f t="shared" si="0"/>
        <v>0</v>
      </c>
      <c r="J31" s="25" t="str">
        <f t="shared" si="1"/>
        <v>OK</v>
      </c>
      <c r="K31" s="98"/>
      <c r="L31" s="98"/>
      <c r="M31" s="98"/>
      <c r="N31" s="98"/>
      <c r="O31" s="98"/>
      <c r="P31" s="98"/>
      <c r="Q31" s="98"/>
      <c r="R31" s="43"/>
      <c r="S31" s="43"/>
      <c r="T31" s="43"/>
      <c r="U31" s="43"/>
      <c r="V31" s="43"/>
      <c r="W31" s="43"/>
      <c r="X31" s="43"/>
      <c r="Y31" s="43"/>
      <c r="Z31" s="43"/>
      <c r="AA31" s="43"/>
      <c r="AB31" s="43"/>
    </row>
    <row r="32" spans="1:28" ht="87">
      <c r="A32" s="237"/>
      <c r="B32" s="224"/>
      <c r="C32" s="54">
        <v>29</v>
      </c>
      <c r="D32" s="46" t="s">
        <v>63</v>
      </c>
      <c r="E32" s="46" t="s">
        <v>168</v>
      </c>
      <c r="F32" s="46" t="s">
        <v>17</v>
      </c>
      <c r="G32" s="72">
        <v>4.9000000000000004</v>
      </c>
      <c r="H32" s="18"/>
      <c r="I32" s="40">
        <f t="shared" si="0"/>
        <v>0</v>
      </c>
      <c r="J32" s="25" t="str">
        <f t="shared" si="1"/>
        <v>OK</v>
      </c>
      <c r="K32" s="98"/>
      <c r="L32" s="98"/>
      <c r="M32" s="98"/>
      <c r="N32" s="98"/>
      <c r="O32" s="98"/>
      <c r="P32" s="98"/>
      <c r="Q32" s="98"/>
      <c r="R32" s="43"/>
      <c r="S32" s="43"/>
      <c r="T32" s="43"/>
      <c r="U32" s="43"/>
      <c r="V32" s="43"/>
      <c r="W32" s="43"/>
      <c r="X32" s="43"/>
      <c r="Y32" s="43"/>
      <c r="Z32" s="43"/>
      <c r="AA32" s="43"/>
      <c r="AB32" s="43"/>
    </row>
    <row r="33" spans="1:28" ht="58">
      <c r="A33" s="50">
        <v>10</v>
      </c>
      <c r="B33" s="58" t="s">
        <v>31</v>
      </c>
      <c r="C33" s="101">
        <v>30</v>
      </c>
      <c r="D33" s="47" t="s">
        <v>62</v>
      </c>
      <c r="E33" s="112" t="s">
        <v>169</v>
      </c>
      <c r="F33" s="47" t="s">
        <v>232</v>
      </c>
      <c r="G33" s="74">
        <v>5.64</v>
      </c>
      <c r="H33" s="18">
        <v>300</v>
      </c>
      <c r="I33" s="40">
        <f t="shared" si="0"/>
        <v>225</v>
      </c>
      <c r="J33" s="25" t="str">
        <f t="shared" si="1"/>
        <v>OK</v>
      </c>
      <c r="K33" s="98"/>
      <c r="L33" s="98"/>
      <c r="M33" s="98"/>
      <c r="N33" s="98">
        <v>75</v>
      </c>
      <c r="O33" s="98"/>
      <c r="P33" s="98"/>
      <c r="Q33" s="98"/>
      <c r="R33" s="43"/>
      <c r="S33" s="43"/>
      <c r="T33" s="43"/>
      <c r="U33" s="43"/>
      <c r="V33" s="43"/>
      <c r="W33" s="43"/>
      <c r="X33" s="43"/>
      <c r="Y33" s="43"/>
      <c r="Z33" s="43"/>
      <c r="AA33" s="43"/>
      <c r="AB33" s="43"/>
    </row>
    <row r="34" spans="1:28" ht="43.5">
      <c r="A34" s="238">
        <v>11</v>
      </c>
      <c r="B34" s="229" t="s">
        <v>27</v>
      </c>
      <c r="C34" s="102">
        <v>31</v>
      </c>
      <c r="D34" s="18" t="s">
        <v>64</v>
      </c>
      <c r="E34" s="18"/>
      <c r="F34" s="18" t="s">
        <v>17</v>
      </c>
      <c r="G34" s="73"/>
      <c r="H34" s="18"/>
      <c r="I34" s="40">
        <f t="shared" si="0"/>
        <v>0</v>
      </c>
      <c r="J34" s="25" t="str">
        <f t="shared" si="1"/>
        <v>OK</v>
      </c>
      <c r="K34" s="98"/>
      <c r="L34" s="98"/>
      <c r="M34" s="98"/>
      <c r="N34" s="98"/>
      <c r="O34" s="98"/>
      <c r="P34" s="98"/>
      <c r="Q34" s="98"/>
      <c r="R34" s="43"/>
      <c r="S34" s="43"/>
      <c r="T34" s="43"/>
      <c r="U34" s="43"/>
      <c r="V34" s="43"/>
      <c r="W34" s="43"/>
      <c r="X34" s="43"/>
      <c r="Y34" s="43"/>
      <c r="Z34" s="43"/>
      <c r="AA34" s="43"/>
      <c r="AB34" s="43"/>
    </row>
    <row r="35" spans="1:28" ht="23.5">
      <c r="A35" s="238"/>
      <c r="B35" s="236"/>
      <c r="C35" s="102">
        <v>32</v>
      </c>
      <c r="D35" s="18"/>
      <c r="E35" s="111"/>
      <c r="F35" s="18" t="s">
        <v>17</v>
      </c>
      <c r="G35" s="73"/>
      <c r="H35" s="18"/>
      <c r="I35" s="40">
        <f t="shared" si="0"/>
        <v>0</v>
      </c>
      <c r="J35" s="25" t="str">
        <f t="shared" si="1"/>
        <v>OK</v>
      </c>
      <c r="K35" s="98"/>
      <c r="L35" s="98"/>
      <c r="M35" s="98"/>
      <c r="N35" s="98"/>
      <c r="O35" s="98"/>
      <c r="P35" s="98"/>
      <c r="Q35" s="98"/>
      <c r="R35" s="43"/>
      <c r="S35" s="43"/>
      <c r="T35" s="43"/>
      <c r="U35" s="43"/>
      <c r="V35" s="43"/>
      <c r="W35" s="43"/>
      <c r="X35" s="43"/>
      <c r="Y35" s="43"/>
      <c r="Z35" s="43"/>
      <c r="AA35" s="43"/>
      <c r="AB35" s="43"/>
    </row>
    <row r="36" spans="1:28" ht="72.5">
      <c r="A36" s="238"/>
      <c r="B36" s="236"/>
      <c r="C36" s="102">
        <v>33</v>
      </c>
      <c r="D36" s="62" t="s">
        <v>65</v>
      </c>
      <c r="E36" s="111"/>
      <c r="F36" s="18" t="s">
        <v>233</v>
      </c>
      <c r="G36" s="73"/>
      <c r="H36" s="18"/>
      <c r="I36" s="40">
        <f t="shared" si="0"/>
        <v>0</v>
      </c>
      <c r="J36" s="25" t="str">
        <f t="shared" si="1"/>
        <v>OK</v>
      </c>
      <c r="K36" s="98"/>
      <c r="L36" s="98"/>
      <c r="M36" s="98"/>
      <c r="N36" s="98"/>
      <c r="O36" s="98"/>
      <c r="P36" s="98"/>
      <c r="Q36" s="98"/>
      <c r="R36" s="43"/>
      <c r="S36" s="43"/>
      <c r="T36" s="43"/>
      <c r="U36" s="43"/>
      <c r="V36" s="43"/>
      <c r="W36" s="43"/>
      <c r="X36" s="43"/>
      <c r="Y36" s="43"/>
      <c r="Z36" s="43"/>
      <c r="AA36" s="43"/>
      <c r="AB36" s="43"/>
    </row>
    <row r="37" spans="1:28" ht="72.5">
      <c r="A37" s="238"/>
      <c r="B37" s="236"/>
      <c r="C37" s="102">
        <v>34</v>
      </c>
      <c r="D37" s="62" t="s">
        <v>65</v>
      </c>
      <c r="E37" s="111"/>
      <c r="F37" s="18" t="s">
        <v>233</v>
      </c>
      <c r="G37" s="73"/>
      <c r="H37" s="18"/>
      <c r="I37" s="40">
        <f t="shared" si="0"/>
        <v>0</v>
      </c>
      <c r="J37" s="25" t="str">
        <f t="shared" si="1"/>
        <v>OK</v>
      </c>
      <c r="K37" s="98"/>
      <c r="L37" s="98"/>
      <c r="M37" s="98"/>
      <c r="N37" s="98"/>
      <c r="O37" s="98"/>
      <c r="P37" s="98"/>
      <c r="Q37" s="98"/>
      <c r="R37" s="43"/>
      <c r="S37" s="43"/>
      <c r="T37" s="43"/>
      <c r="U37" s="43"/>
      <c r="V37" s="43"/>
      <c r="W37" s="43"/>
      <c r="X37" s="43"/>
      <c r="Y37" s="43"/>
      <c r="Z37" s="43"/>
      <c r="AA37" s="43"/>
      <c r="AB37" s="43"/>
    </row>
    <row r="38" spans="1:28" ht="58">
      <c r="A38" s="238"/>
      <c r="B38" s="236"/>
      <c r="C38" s="102">
        <v>35</v>
      </c>
      <c r="D38" s="62" t="s">
        <v>65</v>
      </c>
      <c r="E38" s="111"/>
      <c r="F38" s="18" t="s">
        <v>234</v>
      </c>
      <c r="G38" s="73"/>
      <c r="H38" s="18"/>
      <c r="I38" s="40">
        <f t="shared" si="0"/>
        <v>0</v>
      </c>
      <c r="J38" s="25" t="str">
        <f t="shared" si="1"/>
        <v>OK</v>
      </c>
      <c r="K38" s="98"/>
      <c r="L38" s="98"/>
      <c r="M38" s="98"/>
      <c r="N38" s="98"/>
      <c r="O38" s="98"/>
      <c r="P38" s="98"/>
      <c r="Q38" s="98"/>
      <c r="R38" s="43"/>
      <c r="S38" s="43"/>
      <c r="T38" s="43"/>
      <c r="U38" s="43"/>
      <c r="V38" s="43"/>
      <c r="W38" s="43"/>
      <c r="X38" s="43"/>
      <c r="Y38" s="43"/>
      <c r="Z38" s="43"/>
      <c r="AA38" s="43"/>
      <c r="AB38" s="43"/>
    </row>
    <row r="39" spans="1:28" ht="58">
      <c r="A39" s="238"/>
      <c r="B39" s="236"/>
      <c r="C39" s="102">
        <v>36</v>
      </c>
      <c r="D39" s="62" t="s">
        <v>66</v>
      </c>
      <c r="E39" s="18"/>
      <c r="F39" s="18" t="s">
        <v>234</v>
      </c>
      <c r="G39" s="73"/>
      <c r="H39" s="18"/>
      <c r="I39" s="40">
        <f t="shared" si="0"/>
        <v>0</v>
      </c>
      <c r="J39" s="25" t="str">
        <f t="shared" si="1"/>
        <v>OK</v>
      </c>
      <c r="K39" s="98"/>
      <c r="L39" s="98"/>
      <c r="M39" s="98"/>
      <c r="N39" s="98"/>
      <c r="O39" s="98"/>
      <c r="P39" s="98"/>
      <c r="Q39" s="98"/>
      <c r="R39" s="43"/>
      <c r="S39" s="43"/>
      <c r="T39" s="43"/>
      <c r="U39" s="43"/>
      <c r="V39" s="43"/>
      <c r="W39" s="43"/>
      <c r="X39" s="43"/>
      <c r="Y39" s="43"/>
      <c r="Z39" s="43"/>
      <c r="AA39" s="43"/>
      <c r="AB39" s="43"/>
    </row>
    <row r="40" spans="1:28" ht="58">
      <c r="A40" s="238"/>
      <c r="B40" s="236"/>
      <c r="C40" s="102">
        <v>37</v>
      </c>
      <c r="D40" s="62" t="s">
        <v>66</v>
      </c>
      <c r="E40" s="18"/>
      <c r="F40" s="18" t="s">
        <v>234</v>
      </c>
      <c r="G40" s="73"/>
      <c r="H40" s="18"/>
      <c r="I40" s="40">
        <f t="shared" si="0"/>
        <v>0</v>
      </c>
      <c r="J40" s="25" t="str">
        <f t="shared" si="1"/>
        <v>OK</v>
      </c>
      <c r="K40" s="98"/>
      <c r="L40" s="98"/>
      <c r="M40" s="98"/>
      <c r="N40" s="98"/>
      <c r="O40" s="98"/>
      <c r="P40" s="98"/>
      <c r="Q40" s="98"/>
      <c r="R40" s="43"/>
      <c r="S40" s="43"/>
      <c r="T40" s="43"/>
      <c r="U40" s="43"/>
      <c r="V40" s="43"/>
      <c r="W40" s="43"/>
      <c r="X40" s="43"/>
      <c r="Y40" s="43"/>
      <c r="Z40" s="43"/>
      <c r="AA40" s="43"/>
      <c r="AB40" s="43"/>
    </row>
    <row r="41" spans="1:28" ht="58">
      <c r="A41" s="238"/>
      <c r="B41" s="236"/>
      <c r="C41" s="102">
        <v>38</v>
      </c>
      <c r="D41" s="62" t="s">
        <v>66</v>
      </c>
      <c r="E41" s="18"/>
      <c r="F41" s="18" t="s">
        <v>234</v>
      </c>
      <c r="G41" s="73"/>
      <c r="H41" s="18"/>
      <c r="I41" s="40">
        <f t="shared" si="0"/>
        <v>0</v>
      </c>
      <c r="J41" s="25" t="str">
        <f t="shared" si="1"/>
        <v>OK</v>
      </c>
      <c r="K41" s="98"/>
      <c r="L41" s="98"/>
      <c r="M41" s="98"/>
      <c r="N41" s="98"/>
      <c r="O41" s="98"/>
      <c r="P41" s="98"/>
      <c r="Q41" s="98"/>
      <c r="R41" s="43"/>
      <c r="S41" s="43"/>
      <c r="T41" s="43"/>
      <c r="U41" s="43"/>
      <c r="V41" s="43"/>
      <c r="W41" s="43"/>
      <c r="X41" s="43"/>
      <c r="Y41" s="43"/>
      <c r="Z41" s="43"/>
      <c r="AA41" s="43"/>
      <c r="AB41" s="43"/>
    </row>
    <row r="42" spans="1:28" ht="58">
      <c r="A42" s="238"/>
      <c r="B42" s="236"/>
      <c r="C42" s="102">
        <v>39</v>
      </c>
      <c r="D42" s="62" t="s">
        <v>66</v>
      </c>
      <c r="E42" s="18"/>
      <c r="F42" s="18" t="s">
        <v>234</v>
      </c>
      <c r="G42" s="73"/>
      <c r="H42" s="18"/>
      <c r="I42" s="40">
        <f t="shared" si="0"/>
        <v>0</v>
      </c>
      <c r="J42" s="25" t="str">
        <f t="shared" si="1"/>
        <v>OK</v>
      </c>
      <c r="K42" s="98"/>
      <c r="L42" s="98"/>
      <c r="M42" s="98"/>
      <c r="N42" s="98"/>
      <c r="O42" s="98"/>
      <c r="P42" s="98"/>
      <c r="Q42" s="98"/>
      <c r="R42" s="43"/>
      <c r="S42" s="43"/>
      <c r="T42" s="43"/>
      <c r="U42" s="43"/>
      <c r="V42" s="43"/>
      <c r="W42" s="43"/>
      <c r="X42" s="43"/>
      <c r="Y42" s="43"/>
      <c r="Z42" s="43"/>
      <c r="AA42" s="43"/>
      <c r="AB42" s="43"/>
    </row>
    <row r="43" spans="1:28" ht="58">
      <c r="A43" s="238"/>
      <c r="B43" s="236"/>
      <c r="C43" s="102">
        <v>40</v>
      </c>
      <c r="D43" s="62" t="s">
        <v>66</v>
      </c>
      <c r="E43" s="18"/>
      <c r="F43" s="18" t="s">
        <v>234</v>
      </c>
      <c r="G43" s="73"/>
      <c r="H43" s="18"/>
      <c r="I43" s="40">
        <f t="shared" si="0"/>
        <v>0</v>
      </c>
      <c r="J43" s="25" t="str">
        <f t="shared" si="1"/>
        <v>OK</v>
      </c>
      <c r="K43" s="98"/>
      <c r="L43" s="98"/>
      <c r="M43" s="98"/>
      <c r="N43" s="98"/>
      <c r="O43" s="98"/>
      <c r="P43" s="98"/>
      <c r="Q43" s="98"/>
      <c r="R43" s="43"/>
      <c r="S43" s="43"/>
      <c r="T43" s="43"/>
      <c r="U43" s="43"/>
      <c r="V43" s="43"/>
      <c r="W43" s="43"/>
      <c r="X43" s="43"/>
      <c r="Y43" s="43"/>
      <c r="Z43" s="43"/>
      <c r="AA43" s="43"/>
      <c r="AB43" s="43"/>
    </row>
    <row r="44" spans="1:28" ht="58">
      <c r="A44" s="238"/>
      <c r="B44" s="230"/>
      <c r="C44" s="102">
        <v>41</v>
      </c>
      <c r="D44" s="62" t="s">
        <v>67</v>
      </c>
      <c r="E44" s="18"/>
      <c r="F44" s="18" t="s">
        <v>235</v>
      </c>
      <c r="G44" s="73"/>
      <c r="H44" s="18"/>
      <c r="I44" s="40">
        <f t="shared" si="0"/>
        <v>0</v>
      </c>
      <c r="J44" s="25" t="str">
        <f t="shared" si="1"/>
        <v>OK</v>
      </c>
      <c r="K44" s="98"/>
      <c r="L44" s="98"/>
      <c r="M44" s="98"/>
      <c r="N44" s="98"/>
      <c r="O44" s="98"/>
      <c r="P44" s="98"/>
      <c r="Q44" s="98"/>
      <c r="R44" s="43"/>
      <c r="S44" s="43"/>
      <c r="T44" s="43"/>
      <c r="U44" s="43"/>
      <c r="V44" s="43"/>
      <c r="W44" s="43"/>
      <c r="X44" s="43"/>
      <c r="Y44" s="43"/>
      <c r="Z44" s="43"/>
      <c r="AA44" s="43"/>
      <c r="AB44" s="43"/>
    </row>
    <row r="45" spans="1:28" ht="58">
      <c r="A45" s="239">
        <v>12</v>
      </c>
      <c r="B45" s="225" t="s">
        <v>30</v>
      </c>
      <c r="C45" s="101">
        <v>42</v>
      </c>
      <c r="D45" s="47" t="s">
        <v>68</v>
      </c>
      <c r="E45" s="47" t="s">
        <v>170</v>
      </c>
      <c r="F45" s="47" t="s">
        <v>236</v>
      </c>
      <c r="G45" s="74">
        <v>28</v>
      </c>
      <c r="H45" s="18">
        <v>2</v>
      </c>
      <c r="I45" s="40">
        <f t="shared" si="0"/>
        <v>2</v>
      </c>
      <c r="J45" s="25" t="str">
        <f t="shared" si="1"/>
        <v>OK</v>
      </c>
      <c r="K45" s="98"/>
      <c r="L45" s="98"/>
      <c r="M45" s="98"/>
      <c r="N45" s="98"/>
      <c r="O45" s="98"/>
      <c r="P45" s="98"/>
      <c r="Q45" s="98"/>
      <c r="R45" s="43"/>
      <c r="S45" s="43"/>
      <c r="T45" s="43"/>
      <c r="U45" s="43"/>
      <c r="V45" s="43"/>
      <c r="W45" s="43"/>
      <c r="X45" s="43"/>
      <c r="Y45" s="43"/>
      <c r="Z45" s="43"/>
      <c r="AA45" s="43"/>
      <c r="AB45" s="43"/>
    </row>
    <row r="46" spans="1:28" ht="58">
      <c r="A46" s="239"/>
      <c r="B46" s="226"/>
      <c r="C46" s="101">
        <v>43</v>
      </c>
      <c r="D46" s="47" t="s">
        <v>69</v>
      </c>
      <c r="E46" s="47" t="s">
        <v>171</v>
      </c>
      <c r="F46" s="47" t="s">
        <v>236</v>
      </c>
      <c r="G46" s="74">
        <v>28.14</v>
      </c>
      <c r="H46" s="18">
        <v>2</v>
      </c>
      <c r="I46" s="40">
        <f t="shared" si="0"/>
        <v>2</v>
      </c>
      <c r="J46" s="25" t="str">
        <f t="shared" si="1"/>
        <v>OK</v>
      </c>
      <c r="K46" s="98"/>
      <c r="L46" s="98"/>
      <c r="M46" s="98"/>
      <c r="N46" s="98"/>
      <c r="O46" s="98"/>
      <c r="P46" s="98"/>
      <c r="Q46" s="98"/>
      <c r="R46" s="43"/>
      <c r="S46" s="43"/>
      <c r="T46" s="43"/>
      <c r="U46" s="43"/>
      <c r="V46" s="43"/>
      <c r="W46" s="43"/>
      <c r="X46" s="43"/>
      <c r="Y46" s="43"/>
      <c r="Z46" s="43"/>
      <c r="AA46" s="43"/>
      <c r="AB46" s="43"/>
    </row>
    <row r="47" spans="1:28" ht="58">
      <c r="A47" s="239"/>
      <c r="B47" s="226"/>
      <c r="C47" s="101">
        <v>44</v>
      </c>
      <c r="D47" s="63" t="s">
        <v>70</v>
      </c>
      <c r="E47" s="47" t="s">
        <v>172</v>
      </c>
      <c r="F47" s="47" t="s">
        <v>236</v>
      </c>
      <c r="G47" s="74">
        <v>19</v>
      </c>
      <c r="H47" s="18"/>
      <c r="I47" s="40">
        <f t="shared" si="0"/>
        <v>0</v>
      </c>
      <c r="J47" s="25" t="str">
        <f t="shared" si="1"/>
        <v>OK</v>
      </c>
      <c r="K47" s="98"/>
      <c r="L47" s="98"/>
      <c r="M47" s="98"/>
      <c r="N47" s="98"/>
      <c r="O47" s="98"/>
      <c r="P47" s="98"/>
      <c r="Q47" s="98"/>
      <c r="R47" s="43"/>
      <c r="S47" s="43"/>
      <c r="T47" s="43"/>
      <c r="U47" s="43"/>
      <c r="V47" s="43"/>
      <c r="W47" s="43"/>
      <c r="X47" s="43"/>
      <c r="Y47" s="43"/>
      <c r="Z47" s="43"/>
      <c r="AA47" s="43"/>
      <c r="AB47" s="43"/>
    </row>
    <row r="48" spans="1:28" ht="58">
      <c r="A48" s="239"/>
      <c r="B48" s="227"/>
      <c r="C48" s="101">
        <v>45</v>
      </c>
      <c r="D48" s="63" t="s">
        <v>70</v>
      </c>
      <c r="E48" s="47" t="s">
        <v>173</v>
      </c>
      <c r="F48" s="47" t="s">
        <v>236</v>
      </c>
      <c r="G48" s="74">
        <v>19</v>
      </c>
      <c r="H48" s="18">
        <v>2</v>
      </c>
      <c r="I48" s="40">
        <f t="shared" si="0"/>
        <v>2</v>
      </c>
      <c r="J48" s="25" t="str">
        <f t="shared" si="1"/>
        <v>OK</v>
      </c>
      <c r="K48" s="98"/>
      <c r="L48" s="98"/>
      <c r="M48" s="98"/>
      <c r="N48" s="98"/>
      <c r="O48" s="98"/>
      <c r="P48" s="98"/>
      <c r="Q48" s="98"/>
      <c r="R48" s="43"/>
      <c r="S48" s="43"/>
      <c r="T48" s="43"/>
      <c r="U48" s="43"/>
      <c r="V48" s="43"/>
      <c r="W48" s="43"/>
      <c r="X48" s="43"/>
      <c r="Y48" s="43"/>
      <c r="Z48" s="43"/>
      <c r="AA48" s="43"/>
      <c r="AB48" s="43"/>
    </row>
    <row r="49" spans="1:28" ht="58">
      <c r="A49" s="237">
        <v>13</v>
      </c>
      <c r="B49" s="223" t="s">
        <v>30</v>
      </c>
      <c r="C49" s="54">
        <v>46</v>
      </c>
      <c r="D49" s="46" t="s">
        <v>71</v>
      </c>
      <c r="E49" s="46" t="s">
        <v>174</v>
      </c>
      <c r="F49" s="46" t="s">
        <v>236</v>
      </c>
      <c r="G49" s="72">
        <v>15.41</v>
      </c>
      <c r="H49" s="18">
        <v>5</v>
      </c>
      <c r="I49" s="40">
        <f t="shared" si="0"/>
        <v>5</v>
      </c>
      <c r="J49" s="25" t="str">
        <f t="shared" si="1"/>
        <v>OK</v>
      </c>
      <c r="K49" s="98"/>
      <c r="L49" s="98"/>
      <c r="M49" s="98"/>
      <c r="N49" s="98"/>
      <c r="O49" s="98"/>
      <c r="P49" s="98"/>
      <c r="Q49" s="98"/>
      <c r="R49" s="43"/>
      <c r="S49" s="43"/>
      <c r="T49" s="43"/>
      <c r="U49" s="43"/>
      <c r="V49" s="43"/>
      <c r="W49" s="43"/>
      <c r="X49" s="43"/>
      <c r="Y49" s="43"/>
      <c r="Z49" s="43"/>
      <c r="AA49" s="43"/>
      <c r="AB49" s="43"/>
    </row>
    <row r="50" spans="1:28" ht="58">
      <c r="A50" s="237"/>
      <c r="B50" s="228"/>
      <c r="C50" s="54">
        <v>47</v>
      </c>
      <c r="D50" s="46" t="s">
        <v>72</v>
      </c>
      <c r="E50" s="46" t="s">
        <v>175</v>
      </c>
      <c r="F50" s="46" t="s">
        <v>236</v>
      </c>
      <c r="G50" s="72">
        <v>15.41</v>
      </c>
      <c r="H50" s="18">
        <f>25+5</f>
        <v>30</v>
      </c>
      <c r="I50" s="40">
        <f t="shared" si="0"/>
        <v>0</v>
      </c>
      <c r="J50" s="25" t="str">
        <f t="shared" si="1"/>
        <v>OK</v>
      </c>
      <c r="K50" s="98"/>
      <c r="L50" s="98"/>
      <c r="M50" s="98"/>
      <c r="N50" s="98"/>
      <c r="O50" s="98">
        <v>30</v>
      </c>
      <c r="P50" s="98"/>
      <c r="Q50" s="98"/>
      <c r="R50" s="43"/>
      <c r="S50" s="43"/>
      <c r="T50" s="43"/>
      <c r="U50" s="43"/>
      <c r="V50" s="43"/>
      <c r="W50" s="43"/>
      <c r="X50" s="43"/>
      <c r="Y50" s="43"/>
      <c r="Z50" s="43"/>
      <c r="AA50" s="43"/>
      <c r="AB50" s="43"/>
    </row>
    <row r="51" spans="1:28" ht="58">
      <c r="A51" s="237"/>
      <c r="B51" s="228"/>
      <c r="C51" s="54">
        <v>48</v>
      </c>
      <c r="D51" s="46" t="s">
        <v>72</v>
      </c>
      <c r="E51" s="46" t="s">
        <v>175</v>
      </c>
      <c r="F51" s="46" t="s">
        <v>236</v>
      </c>
      <c r="G51" s="72">
        <v>15.41</v>
      </c>
      <c r="H51" s="18">
        <f>30</f>
        <v>30</v>
      </c>
      <c r="I51" s="40">
        <f t="shared" si="0"/>
        <v>0</v>
      </c>
      <c r="J51" s="25" t="str">
        <f t="shared" si="1"/>
        <v>OK</v>
      </c>
      <c r="K51" s="98"/>
      <c r="L51" s="98"/>
      <c r="M51" s="98"/>
      <c r="N51" s="98"/>
      <c r="O51" s="98">
        <v>30</v>
      </c>
      <c r="P51" s="98"/>
      <c r="Q51" s="98"/>
      <c r="R51" s="43"/>
      <c r="S51" s="43"/>
      <c r="T51" s="43"/>
      <c r="U51" s="43"/>
      <c r="V51" s="43"/>
      <c r="W51" s="43"/>
      <c r="X51" s="43"/>
      <c r="Y51" s="43"/>
      <c r="Z51" s="43"/>
      <c r="AA51" s="43"/>
      <c r="AB51" s="43"/>
    </row>
    <row r="52" spans="1:28" ht="43.5">
      <c r="A52" s="237"/>
      <c r="B52" s="224"/>
      <c r="C52" s="54">
        <v>49</v>
      </c>
      <c r="D52" s="46" t="s">
        <v>73</v>
      </c>
      <c r="E52" s="46" t="s">
        <v>176</v>
      </c>
      <c r="F52" s="46" t="s">
        <v>237</v>
      </c>
      <c r="G52" s="72">
        <v>1.29</v>
      </c>
      <c r="H52" s="18">
        <v>100</v>
      </c>
      <c r="I52" s="40">
        <f t="shared" si="0"/>
        <v>100</v>
      </c>
      <c r="J52" s="25" t="str">
        <f t="shared" si="1"/>
        <v>OK</v>
      </c>
      <c r="K52" s="98"/>
      <c r="L52" s="98"/>
      <c r="M52" s="98"/>
      <c r="N52" s="98"/>
      <c r="O52" s="98"/>
      <c r="P52" s="98"/>
      <c r="Q52" s="98"/>
      <c r="R52" s="43"/>
      <c r="S52" s="43"/>
      <c r="T52" s="43"/>
      <c r="U52" s="43"/>
      <c r="V52" s="43"/>
      <c r="W52" s="43"/>
      <c r="X52" s="43"/>
      <c r="Y52" s="43"/>
      <c r="Z52" s="43"/>
      <c r="AA52" s="43"/>
      <c r="AB52" s="43"/>
    </row>
    <row r="53" spans="1:28" ht="43.5">
      <c r="A53" s="239">
        <v>14</v>
      </c>
      <c r="B53" s="225" t="s">
        <v>32</v>
      </c>
      <c r="C53" s="101">
        <v>50</v>
      </c>
      <c r="D53" s="35" t="s">
        <v>74</v>
      </c>
      <c r="E53" s="47" t="s">
        <v>177</v>
      </c>
      <c r="F53" s="47" t="s">
        <v>237</v>
      </c>
      <c r="G53" s="74">
        <v>2.91</v>
      </c>
      <c r="H53" s="18">
        <v>154</v>
      </c>
      <c r="I53" s="40">
        <f t="shared" si="0"/>
        <v>154</v>
      </c>
      <c r="J53" s="25" t="str">
        <f t="shared" si="1"/>
        <v>OK</v>
      </c>
      <c r="K53" s="98"/>
      <c r="L53" s="98"/>
      <c r="M53" s="98"/>
      <c r="N53" s="98"/>
      <c r="O53" s="98"/>
      <c r="P53" s="98"/>
      <c r="Q53" s="98"/>
      <c r="R53" s="43"/>
      <c r="S53" s="43"/>
      <c r="T53" s="43"/>
      <c r="U53" s="43"/>
      <c r="V53" s="43"/>
      <c r="W53" s="43"/>
      <c r="X53" s="43"/>
      <c r="Y53" s="43"/>
      <c r="Z53" s="43"/>
      <c r="AA53" s="43"/>
      <c r="AB53" s="43"/>
    </row>
    <row r="54" spans="1:28" ht="43.5">
      <c r="A54" s="239"/>
      <c r="B54" s="227"/>
      <c r="C54" s="101">
        <v>51</v>
      </c>
      <c r="D54" s="35" t="s">
        <v>75</v>
      </c>
      <c r="E54" s="47" t="s">
        <v>177</v>
      </c>
      <c r="F54" s="47" t="s">
        <v>237</v>
      </c>
      <c r="G54" s="74">
        <v>5.83</v>
      </c>
      <c r="H54" s="18">
        <v>10</v>
      </c>
      <c r="I54" s="40">
        <f t="shared" si="0"/>
        <v>10</v>
      </c>
      <c r="J54" s="25" t="str">
        <f t="shared" si="1"/>
        <v>OK</v>
      </c>
      <c r="K54" s="98"/>
      <c r="L54" s="98"/>
      <c r="M54" s="98"/>
      <c r="N54" s="98"/>
      <c r="O54" s="98"/>
      <c r="P54" s="98"/>
      <c r="Q54" s="98"/>
      <c r="R54" s="43"/>
      <c r="S54" s="43"/>
      <c r="T54" s="43"/>
      <c r="U54" s="43"/>
      <c r="V54" s="43"/>
      <c r="W54" s="43"/>
      <c r="X54" s="43"/>
      <c r="Y54" s="43"/>
      <c r="Z54" s="43"/>
      <c r="AA54" s="43"/>
      <c r="AB54" s="43"/>
    </row>
    <row r="55" spans="1:28" ht="43.5">
      <c r="A55" s="237">
        <v>15</v>
      </c>
      <c r="B55" s="223" t="s">
        <v>28</v>
      </c>
      <c r="C55" s="54">
        <v>52</v>
      </c>
      <c r="D55" s="61" t="s">
        <v>76</v>
      </c>
      <c r="E55" s="46" t="s">
        <v>178</v>
      </c>
      <c r="F55" s="46" t="s">
        <v>237</v>
      </c>
      <c r="G55" s="72">
        <v>47.83</v>
      </c>
      <c r="H55" s="18"/>
      <c r="I55" s="40">
        <f t="shared" si="0"/>
        <v>0</v>
      </c>
      <c r="J55" s="25" t="str">
        <f t="shared" si="1"/>
        <v>OK</v>
      </c>
      <c r="K55" s="98"/>
      <c r="L55" s="98"/>
      <c r="M55" s="98"/>
      <c r="N55" s="98"/>
      <c r="O55" s="98"/>
      <c r="P55" s="98"/>
      <c r="Q55" s="98"/>
      <c r="R55" s="43"/>
      <c r="S55" s="43"/>
      <c r="T55" s="43"/>
      <c r="U55" s="43"/>
      <c r="V55" s="43"/>
      <c r="W55" s="43"/>
      <c r="X55" s="43"/>
      <c r="Y55" s="43"/>
      <c r="Z55" s="43"/>
      <c r="AA55" s="43"/>
      <c r="AB55" s="43"/>
    </row>
    <row r="56" spans="1:28" ht="43.5">
      <c r="A56" s="237"/>
      <c r="B56" s="228"/>
      <c r="C56" s="54">
        <v>53</v>
      </c>
      <c r="D56" s="61" t="s">
        <v>77</v>
      </c>
      <c r="E56" s="46" t="s">
        <v>179</v>
      </c>
      <c r="F56" s="46" t="s">
        <v>237</v>
      </c>
      <c r="G56" s="72">
        <v>15.94</v>
      </c>
      <c r="H56" s="18"/>
      <c r="I56" s="40">
        <f t="shared" si="0"/>
        <v>0</v>
      </c>
      <c r="J56" s="25" t="str">
        <f t="shared" si="1"/>
        <v>OK</v>
      </c>
      <c r="K56" s="98"/>
      <c r="L56" s="98"/>
      <c r="M56" s="98"/>
      <c r="N56" s="98"/>
      <c r="O56" s="98"/>
      <c r="P56" s="98"/>
      <c r="Q56" s="98"/>
      <c r="R56" s="43"/>
      <c r="S56" s="43"/>
      <c r="T56" s="43"/>
      <c r="U56" s="43"/>
      <c r="V56" s="43"/>
      <c r="W56" s="43"/>
      <c r="X56" s="43"/>
      <c r="Y56" s="43"/>
      <c r="Z56" s="43"/>
      <c r="AA56" s="43"/>
      <c r="AB56" s="43"/>
    </row>
    <row r="57" spans="1:28" ht="43.5">
      <c r="A57" s="237"/>
      <c r="B57" s="228"/>
      <c r="C57" s="54">
        <v>54</v>
      </c>
      <c r="D57" s="61" t="s">
        <v>78</v>
      </c>
      <c r="E57" s="46" t="s">
        <v>180</v>
      </c>
      <c r="F57" s="46" t="s">
        <v>237</v>
      </c>
      <c r="G57" s="72">
        <v>25.51</v>
      </c>
      <c r="H57" s="18">
        <v>10</v>
      </c>
      <c r="I57" s="40">
        <f t="shared" si="0"/>
        <v>10</v>
      </c>
      <c r="J57" s="25" t="str">
        <f t="shared" si="1"/>
        <v>OK</v>
      </c>
      <c r="K57" s="98"/>
      <c r="L57" s="98"/>
      <c r="M57" s="98"/>
      <c r="N57" s="98"/>
      <c r="O57" s="98"/>
      <c r="P57" s="98"/>
      <c r="Q57" s="98"/>
      <c r="R57" s="43"/>
      <c r="S57" s="43"/>
      <c r="T57" s="43"/>
      <c r="U57" s="43"/>
      <c r="V57" s="43"/>
      <c r="W57" s="43"/>
      <c r="X57" s="43"/>
      <c r="Y57" s="43"/>
      <c r="Z57" s="43"/>
      <c r="AA57" s="43"/>
      <c r="AB57" s="43"/>
    </row>
    <row r="58" spans="1:28" ht="29">
      <c r="A58" s="237"/>
      <c r="B58" s="224"/>
      <c r="C58" s="54">
        <v>55</v>
      </c>
      <c r="D58" s="61" t="s">
        <v>79</v>
      </c>
      <c r="E58" s="46" t="s">
        <v>181</v>
      </c>
      <c r="F58" s="46"/>
      <c r="G58" s="72">
        <v>44.64</v>
      </c>
      <c r="H58" s="18"/>
      <c r="I58" s="40">
        <f t="shared" si="0"/>
        <v>0</v>
      </c>
      <c r="J58" s="25" t="str">
        <f t="shared" si="1"/>
        <v>OK</v>
      </c>
      <c r="K58" s="98"/>
      <c r="L58" s="98"/>
      <c r="M58" s="98"/>
      <c r="N58" s="98"/>
      <c r="O58" s="98"/>
      <c r="P58" s="98"/>
      <c r="Q58" s="98"/>
      <c r="R58" s="43"/>
      <c r="S58" s="43"/>
      <c r="T58" s="43"/>
      <c r="U58" s="43"/>
      <c r="V58" s="43"/>
      <c r="W58" s="43"/>
      <c r="X58" s="43"/>
      <c r="Y58" s="43"/>
      <c r="Z58" s="43"/>
      <c r="AA58" s="43"/>
      <c r="AB58" s="43"/>
    </row>
    <row r="59" spans="1:28" ht="43.5">
      <c r="A59" s="240">
        <v>16</v>
      </c>
      <c r="B59" s="225" t="s">
        <v>32</v>
      </c>
      <c r="C59" s="101">
        <v>56</v>
      </c>
      <c r="D59" s="35" t="s">
        <v>80</v>
      </c>
      <c r="E59" s="47" t="s">
        <v>177</v>
      </c>
      <c r="F59" s="47" t="s">
        <v>237</v>
      </c>
      <c r="G59" s="74">
        <v>3.4</v>
      </c>
      <c r="H59" s="18">
        <v>10</v>
      </c>
      <c r="I59" s="40">
        <f t="shared" si="0"/>
        <v>10</v>
      </c>
      <c r="J59" s="25" t="str">
        <f t="shared" si="1"/>
        <v>OK</v>
      </c>
      <c r="K59" s="98"/>
      <c r="L59" s="98"/>
      <c r="M59" s="98"/>
      <c r="N59" s="98"/>
      <c r="O59" s="98"/>
      <c r="P59" s="98"/>
      <c r="Q59" s="98"/>
      <c r="R59" s="43"/>
      <c r="S59" s="43"/>
      <c r="T59" s="43"/>
      <c r="U59" s="43"/>
      <c r="V59" s="43"/>
      <c r="W59" s="43"/>
      <c r="X59" s="43"/>
      <c r="Y59" s="43"/>
      <c r="Z59" s="43"/>
      <c r="AA59" s="43"/>
      <c r="AB59" s="43"/>
    </row>
    <row r="60" spans="1:28" ht="43.5">
      <c r="A60" s="241"/>
      <c r="B60" s="226"/>
      <c r="C60" s="101">
        <v>57</v>
      </c>
      <c r="D60" s="35" t="s">
        <v>81</v>
      </c>
      <c r="E60" s="47" t="s">
        <v>177</v>
      </c>
      <c r="F60" s="47" t="s">
        <v>237</v>
      </c>
      <c r="G60" s="74">
        <v>34.049999999999997</v>
      </c>
      <c r="H60" s="18">
        <v>10</v>
      </c>
      <c r="I60" s="40">
        <f t="shared" si="0"/>
        <v>10</v>
      </c>
      <c r="J60" s="25" t="str">
        <f t="shared" si="1"/>
        <v>OK</v>
      </c>
      <c r="K60" s="98"/>
      <c r="L60" s="98"/>
      <c r="M60" s="98"/>
      <c r="N60" s="98"/>
      <c r="O60" s="98"/>
      <c r="P60" s="98"/>
      <c r="Q60" s="98"/>
      <c r="R60" s="43"/>
      <c r="S60" s="43"/>
      <c r="T60" s="43"/>
      <c r="U60" s="43"/>
      <c r="V60" s="43"/>
      <c r="W60" s="43"/>
      <c r="X60" s="43"/>
      <c r="Y60" s="43"/>
      <c r="Z60" s="43"/>
      <c r="AA60" s="43"/>
      <c r="AB60" s="43"/>
    </row>
    <row r="61" spans="1:28" ht="43.5">
      <c r="A61" s="242"/>
      <c r="B61" s="227"/>
      <c r="C61" s="101">
        <v>58</v>
      </c>
      <c r="D61" s="35" t="s">
        <v>82</v>
      </c>
      <c r="E61" s="35" t="s">
        <v>177</v>
      </c>
      <c r="F61" s="47" t="s">
        <v>238</v>
      </c>
      <c r="G61" s="74">
        <v>51.07</v>
      </c>
      <c r="H61" s="18"/>
      <c r="I61" s="40">
        <f t="shared" si="0"/>
        <v>0</v>
      </c>
      <c r="J61" s="25" t="str">
        <f t="shared" si="1"/>
        <v>OK</v>
      </c>
      <c r="K61" s="98"/>
      <c r="L61" s="98"/>
      <c r="M61" s="98"/>
      <c r="N61" s="98"/>
      <c r="O61" s="98"/>
      <c r="P61" s="98"/>
      <c r="Q61" s="98"/>
      <c r="R61" s="43"/>
      <c r="S61" s="43"/>
      <c r="T61" s="43"/>
      <c r="U61" s="43"/>
      <c r="V61" s="43"/>
      <c r="W61" s="43"/>
      <c r="X61" s="43"/>
      <c r="Y61" s="43"/>
      <c r="Z61" s="43"/>
      <c r="AA61" s="43"/>
      <c r="AB61" s="43"/>
    </row>
    <row r="62" spans="1:28" ht="43.5">
      <c r="A62" s="238">
        <v>17</v>
      </c>
      <c r="B62" s="229" t="s">
        <v>27</v>
      </c>
      <c r="C62" s="102">
        <v>59</v>
      </c>
      <c r="D62" s="62" t="s">
        <v>83</v>
      </c>
      <c r="E62" s="18" t="s">
        <v>182</v>
      </c>
      <c r="F62" s="18" t="s">
        <v>237</v>
      </c>
      <c r="G62" s="73"/>
      <c r="H62" s="18"/>
      <c r="I62" s="40">
        <f t="shared" si="0"/>
        <v>0</v>
      </c>
      <c r="J62" s="25" t="str">
        <f t="shared" si="1"/>
        <v>OK</v>
      </c>
      <c r="K62" s="98"/>
      <c r="L62" s="98"/>
      <c r="M62" s="98"/>
      <c r="N62" s="98"/>
      <c r="O62" s="98"/>
      <c r="P62" s="98"/>
      <c r="Q62" s="98"/>
      <c r="R62" s="43"/>
      <c r="S62" s="43"/>
      <c r="T62" s="43"/>
      <c r="U62" s="43"/>
      <c r="V62" s="43"/>
      <c r="W62" s="43"/>
      <c r="X62" s="43"/>
      <c r="Y62" s="43"/>
      <c r="Z62" s="43"/>
      <c r="AA62" s="43"/>
      <c r="AB62" s="43"/>
    </row>
    <row r="63" spans="1:28" ht="43.5">
      <c r="A63" s="238"/>
      <c r="B63" s="236"/>
      <c r="C63" s="102">
        <v>60</v>
      </c>
      <c r="D63" s="62" t="s">
        <v>83</v>
      </c>
      <c r="E63" s="18" t="s">
        <v>183</v>
      </c>
      <c r="F63" s="18" t="s">
        <v>237</v>
      </c>
      <c r="G63" s="73"/>
      <c r="H63" s="18"/>
      <c r="I63" s="40">
        <f t="shared" si="0"/>
        <v>0</v>
      </c>
      <c r="J63" s="25" t="str">
        <f t="shared" si="1"/>
        <v>OK</v>
      </c>
      <c r="K63" s="98"/>
      <c r="L63" s="98"/>
      <c r="M63" s="98"/>
      <c r="N63" s="98"/>
      <c r="O63" s="98"/>
      <c r="P63" s="98"/>
      <c r="Q63" s="98"/>
      <c r="R63" s="43"/>
      <c r="S63" s="43"/>
      <c r="T63" s="43"/>
      <c r="U63" s="43"/>
      <c r="V63" s="43"/>
      <c r="W63" s="43"/>
      <c r="X63" s="43"/>
      <c r="Y63" s="43"/>
      <c r="Z63" s="43"/>
      <c r="AA63" s="43"/>
      <c r="AB63" s="43"/>
    </row>
    <row r="64" spans="1:28" ht="43.5">
      <c r="A64" s="238"/>
      <c r="B64" s="230"/>
      <c r="C64" s="102">
        <v>61</v>
      </c>
      <c r="D64" s="62" t="s">
        <v>83</v>
      </c>
      <c r="E64" s="18" t="s">
        <v>184</v>
      </c>
      <c r="F64" s="18" t="s">
        <v>237</v>
      </c>
      <c r="G64" s="73"/>
      <c r="H64" s="18"/>
      <c r="I64" s="40">
        <f t="shared" si="0"/>
        <v>0</v>
      </c>
      <c r="J64" s="25" t="str">
        <f t="shared" si="1"/>
        <v>OK</v>
      </c>
      <c r="K64" s="98"/>
      <c r="L64" s="98"/>
      <c r="M64" s="98"/>
      <c r="N64" s="98"/>
      <c r="O64" s="98"/>
      <c r="P64" s="98"/>
      <c r="Q64" s="98"/>
      <c r="R64" s="43"/>
      <c r="S64" s="43"/>
      <c r="T64" s="43"/>
      <c r="U64" s="43"/>
      <c r="V64" s="43"/>
      <c r="W64" s="43"/>
      <c r="X64" s="43"/>
      <c r="Y64" s="43"/>
      <c r="Z64" s="43"/>
      <c r="AA64" s="43"/>
      <c r="AB64" s="43"/>
    </row>
    <row r="65" spans="1:28" ht="43.5">
      <c r="A65" s="50">
        <v>18</v>
      </c>
      <c r="B65" s="59" t="s">
        <v>26</v>
      </c>
      <c r="C65" s="101">
        <v>62</v>
      </c>
      <c r="D65" s="35" t="s">
        <v>84</v>
      </c>
      <c r="E65" s="47" t="s">
        <v>185</v>
      </c>
      <c r="F65" s="47" t="s">
        <v>239</v>
      </c>
      <c r="G65" s="74">
        <v>35.130000000000003</v>
      </c>
      <c r="H65" s="18"/>
      <c r="I65" s="40">
        <f t="shared" si="0"/>
        <v>0</v>
      </c>
      <c r="J65" s="25" t="str">
        <f t="shared" si="1"/>
        <v>OK</v>
      </c>
      <c r="K65" s="98"/>
      <c r="L65" s="98"/>
      <c r="M65" s="98"/>
      <c r="N65" s="98"/>
      <c r="O65" s="98"/>
      <c r="P65" s="98"/>
      <c r="Q65" s="98"/>
      <c r="R65" s="43"/>
      <c r="S65" s="43"/>
      <c r="T65" s="43"/>
      <c r="U65" s="43"/>
      <c r="V65" s="43"/>
      <c r="W65" s="43"/>
      <c r="X65" s="43"/>
      <c r="Y65" s="43"/>
      <c r="Z65" s="43"/>
      <c r="AA65" s="43"/>
      <c r="AB65" s="43"/>
    </row>
    <row r="66" spans="1:28" ht="29">
      <c r="A66" s="237">
        <v>19</v>
      </c>
      <c r="B66" s="223" t="s">
        <v>32</v>
      </c>
      <c r="C66" s="54">
        <v>63</v>
      </c>
      <c r="D66" s="61" t="s">
        <v>85</v>
      </c>
      <c r="E66" s="46" t="s">
        <v>186</v>
      </c>
      <c r="F66" s="46" t="s">
        <v>5</v>
      </c>
      <c r="G66" s="72">
        <v>11.28</v>
      </c>
      <c r="H66" s="18"/>
      <c r="I66" s="40">
        <f t="shared" si="0"/>
        <v>0</v>
      </c>
      <c r="J66" s="25" t="str">
        <f t="shared" si="1"/>
        <v>OK</v>
      </c>
      <c r="K66" s="98"/>
      <c r="L66" s="98"/>
      <c r="M66" s="98"/>
      <c r="N66" s="98"/>
      <c r="O66" s="98"/>
      <c r="P66" s="98"/>
      <c r="Q66" s="98"/>
      <c r="R66" s="43"/>
      <c r="S66" s="43"/>
      <c r="T66" s="43"/>
      <c r="U66" s="43"/>
      <c r="V66" s="43"/>
      <c r="W66" s="43"/>
      <c r="X66" s="43"/>
      <c r="Y66" s="43"/>
      <c r="Z66" s="43"/>
      <c r="AA66" s="43"/>
      <c r="AB66" s="43"/>
    </row>
    <row r="67" spans="1:28" ht="29">
      <c r="A67" s="237"/>
      <c r="B67" s="228"/>
      <c r="C67" s="54">
        <v>64</v>
      </c>
      <c r="D67" s="61" t="s">
        <v>86</v>
      </c>
      <c r="E67" s="46" t="s">
        <v>186</v>
      </c>
      <c r="F67" s="46" t="s">
        <v>5</v>
      </c>
      <c r="G67" s="72">
        <v>11.28</v>
      </c>
      <c r="H67" s="18"/>
      <c r="I67" s="40">
        <f t="shared" si="0"/>
        <v>0</v>
      </c>
      <c r="J67" s="25" t="str">
        <f t="shared" si="1"/>
        <v>OK</v>
      </c>
      <c r="K67" s="98"/>
      <c r="L67" s="98"/>
      <c r="M67" s="98"/>
      <c r="N67" s="98"/>
      <c r="O67" s="98"/>
      <c r="P67" s="98"/>
      <c r="Q67" s="98"/>
      <c r="R67" s="43"/>
      <c r="S67" s="43"/>
      <c r="T67" s="43"/>
      <c r="U67" s="43"/>
      <c r="V67" s="43"/>
      <c r="W67" s="43"/>
      <c r="X67" s="43"/>
      <c r="Y67" s="43"/>
      <c r="Z67" s="43"/>
      <c r="AA67" s="43"/>
      <c r="AB67" s="43"/>
    </row>
    <row r="68" spans="1:28" ht="23.5">
      <c r="A68" s="237"/>
      <c r="B68" s="228"/>
      <c r="C68" s="54">
        <v>65</v>
      </c>
      <c r="D68" s="61" t="s">
        <v>87</v>
      </c>
      <c r="E68" s="46" t="s">
        <v>186</v>
      </c>
      <c r="F68" s="46" t="s">
        <v>5</v>
      </c>
      <c r="G68" s="72">
        <v>28.22</v>
      </c>
      <c r="H68" s="18"/>
      <c r="I68" s="40">
        <f t="shared" si="0"/>
        <v>0</v>
      </c>
      <c r="J68" s="25" t="str">
        <f t="shared" si="1"/>
        <v>OK</v>
      </c>
      <c r="K68" s="98"/>
      <c r="L68" s="98"/>
      <c r="M68" s="98"/>
      <c r="N68" s="98"/>
      <c r="O68" s="98"/>
      <c r="P68" s="98"/>
      <c r="Q68" s="98"/>
      <c r="R68" s="43"/>
      <c r="S68" s="43"/>
      <c r="T68" s="43"/>
      <c r="U68" s="43"/>
      <c r="V68" s="43"/>
      <c r="W68" s="43"/>
      <c r="X68" s="43"/>
      <c r="Y68" s="43"/>
      <c r="Z68" s="43"/>
      <c r="AA68" s="43"/>
      <c r="AB68" s="43"/>
    </row>
    <row r="69" spans="1:28" ht="23.5">
      <c r="A69" s="237"/>
      <c r="B69" s="228"/>
      <c r="C69" s="54">
        <v>66</v>
      </c>
      <c r="D69" s="61" t="s">
        <v>87</v>
      </c>
      <c r="E69" s="46" t="s">
        <v>186</v>
      </c>
      <c r="F69" s="46" t="s">
        <v>5</v>
      </c>
      <c r="G69" s="72">
        <v>28.22</v>
      </c>
      <c r="H69" s="18"/>
      <c r="I69" s="40">
        <f t="shared" ref="I69:I131" si="2">H69-(SUM(K69:AB69))</f>
        <v>0</v>
      </c>
      <c r="J69" s="25" t="str">
        <f t="shared" ref="J69:J132" si="3">IF(I69&lt;0,"ATENÇÃO","OK")</f>
        <v>OK</v>
      </c>
      <c r="K69" s="98"/>
      <c r="L69" s="98"/>
      <c r="M69" s="98"/>
      <c r="N69" s="98"/>
      <c r="O69" s="98"/>
      <c r="P69" s="98"/>
      <c r="Q69" s="98"/>
      <c r="R69" s="43"/>
      <c r="S69" s="43"/>
      <c r="T69" s="43"/>
      <c r="U69" s="43"/>
      <c r="V69" s="43"/>
      <c r="W69" s="43"/>
      <c r="X69" s="43"/>
      <c r="Y69" s="43"/>
      <c r="Z69" s="43"/>
      <c r="AA69" s="43"/>
      <c r="AB69" s="43"/>
    </row>
    <row r="70" spans="1:28" ht="23.5">
      <c r="A70" s="237"/>
      <c r="B70" s="224"/>
      <c r="C70" s="54">
        <v>67</v>
      </c>
      <c r="D70" s="61" t="s">
        <v>88</v>
      </c>
      <c r="E70" s="46" t="s">
        <v>186</v>
      </c>
      <c r="F70" s="46" t="s">
        <v>5</v>
      </c>
      <c r="G70" s="72">
        <v>14.11</v>
      </c>
      <c r="H70" s="18">
        <v>4</v>
      </c>
      <c r="I70" s="40">
        <f t="shared" si="2"/>
        <v>4</v>
      </c>
      <c r="J70" s="25" t="str">
        <f t="shared" si="3"/>
        <v>OK</v>
      </c>
      <c r="K70" s="98"/>
      <c r="L70" s="98"/>
      <c r="M70" s="98"/>
      <c r="N70" s="98"/>
      <c r="O70" s="98"/>
      <c r="P70" s="98"/>
      <c r="Q70" s="98"/>
      <c r="R70" s="43"/>
      <c r="S70" s="43"/>
      <c r="T70" s="43"/>
      <c r="U70" s="43"/>
      <c r="V70" s="43"/>
      <c r="W70" s="43"/>
      <c r="X70" s="43"/>
      <c r="Y70" s="43"/>
      <c r="Z70" s="43"/>
      <c r="AA70" s="43"/>
      <c r="AB70" s="43"/>
    </row>
    <row r="71" spans="1:28" ht="43.5">
      <c r="A71" s="239">
        <v>20</v>
      </c>
      <c r="B71" s="225" t="s">
        <v>33</v>
      </c>
      <c r="C71" s="101">
        <v>68</v>
      </c>
      <c r="D71" s="35" t="s">
        <v>89</v>
      </c>
      <c r="E71" s="47" t="s">
        <v>187</v>
      </c>
      <c r="F71" s="47" t="s">
        <v>237</v>
      </c>
      <c r="G71" s="74">
        <v>61.77</v>
      </c>
      <c r="H71" s="18">
        <f>5-1</f>
        <v>4</v>
      </c>
      <c r="I71" s="40">
        <f t="shared" si="2"/>
        <v>4</v>
      </c>
      <c r="J71" s="25" t="str">
        <f t="shared" si="3"/>
        <v>OK</v>
      </c>
      <c r="K71" s="98"/>
      <c r="L71" s="98"/>
      <c r="M71" s="98"/>
      <c r="N71" s="98"/>
      <c r="O71" s="98"/>
      <c r="P71" s="98"/>
      <c r="Q71" s="98"/>
      <c r="R71" s="43"/>
      <c r="S71" s="43"/>
      <c r="T71" s="43"/>
      <c r="U71" s="43"/>
      <c r="V71" s="43"/>
      <c r="W71" s="43"/>
      <c r="X71" s="43"/>
      <c r="Y71" s="43"/>
      <c r="Z71" s="43"/>
      <c r="AA71" s="43"/>
      <c r="AB71" s="43"/>
    </row>
    <row r="72" spans="1:28" ht="43.5">
      <c r="A72" s="239"/>
      <c r="B72" s="226"/>
      <c r="C72" s="101">
        <v>69</v>
      </c>
      <c r="D72" s="35" t="s">
        <v>90</v>
      </c>
      <c r="E72" s="47" t="s">
        <v>188</v>
      </c>
      <c r="F72" s="47" t="s">
        <v>237</v>
      </c>
      <c r="G72" s="74">
        <v>42.55</v>
      </c>
      <c r="H72" s="18">
        <v>5</v>
      </c>
      <c r="I72" s="40">
        <f t="shared" si="2"/>
        <v>5</v>
      </c>
      <c r="J72" s="25" t="str">
        <f t="shared" si="3"/>
        <v>OK</v>
      </c>
      <c r="K72" s="98"/>
      <c r="L72" s="98"/>
      <c r="M72" s="98"/>
      <c r="N72" s="98"/>
      <c r="O72" s="98"/>
      <c r="P72" s="98"/>
      <c r="Q72" s="98"/>
      <c r="R72" s="43"/>
      <c r="S72" s="43"/>
      <c r="T72" s="43"/>
      <c r="U72" s="43"/>
      <c r="V72" s="43"/>
      <c r="W72" s="43"/>
      <c r="X72" s="43"/>
      <c r="Y72" s="43"/>
      <c r="Z72" s="43"/>
      <c r="AA72" s="43"/>
      <c r="AB72" s="43"/>
    </row>
    <row r="73" spans="1:28" ht="43.5">
      <c r="A73" s="239"/>
      <c r="B73" s="226"/>
      <c r="C73" s="101">
        <v>70</v>
      </c>
      <c r="D73" s="35" t="s">
        <v>91</v>
      </c>
      <c r="E73" s="47" t="s">
        <v>189</v>
      </c>
      <c r="F73" s="47" t="s">
        <v>237</v>
      </c>
      <c r="G73" s="74">
        <v>69.38</v>
      </c>
      <c r="H73" s="18"/>
      <c r="I73" s="40">
        <f t="shared" si="2"/>
        <v>0</v>
      </c>
      <c r="J73" s="25" t="str">
        <f t="shared" si="3"/>
        <v>OK</v>
      </c>
      <c r="K73" s="98"/>
      <c r="L73" s="98"/>
      <c r="M73" s="98"/>
      <c r="N73" s="98"/>
      <c r="O73" s="98"/>
      <c r="P73" s="98"/>
      <c r="Q73" s="98"/>
      <c r="R73" s="43"/>
      <c r="S73" s="43"/>
      <c r="T73" s="43"/>
      <c r="U73" s="43"/>
      <c r="V73" s="43"/>
      <c r="W73" s="43"/>
      <c r="X73" s="43"/>
      <c r="Y73" s="43"/>
      <c r="Z73" s="43"/>
      <c r="AA73" s="43"/>
      <c r="AB73" s="43"/>
    </row>
    <row r="74" spans="1:28" ht="43.5">
      <c r="A74" s="239"/>
      <c r="B74" s="227"/>
      <c r="C74" s="101">
        <v>71</v>
      </c>
      <c r="D74" s="35" t="s">
        <v>92</v>
      </c>
      <c r="E74" s="47" t="s">
        <v>190</v>
      </c>
      <c r="F74" s="47" t="s">
        <v>237</v>
      </c>
      <c r="G74" s="74">
        <v>61.85</v>
      </c>
      <c r="H74" s="18"/>
      <c r="I74" s="40">
        <f t="shared" si="2"/>
        <v>0</v>
      </c>
      <c r="J74" s="25" t="str">
        <f t="shared" si="3"/>
        <v>OK</v>
      </c>
      <c r="K74" s="98"/>
      <c r="L74" s="98"/>
      <c r="M74" s="98"/>
      <c r="N74" s="98"/>
      <c r="O74" s="98"/>
      <c r="P74" s="98"/>
      <c r="Q74" s="98"/>
      <c r="R74" s="43"/>
      <c r="S74" s="43"/>
      <c r="T74" s="43"/>
      <c r="U74" s="43"/>
      <c r="V74" s="43"/>
      <c r="W74" s="43"/>
      <c r="X74" s="43"/>
      <c r="Y74" s="43"/>
      <c r="Z74" s="43"/>
      <c r="AA74" s="43"/>
      <c r="AB74" s="43"/>
    </row>
    <row r="75" spans="1:28" ht="72.5">
      <c r="A75" s="51">
        <v>21</v>
      </c>
      <c r="B75" s="55" t="s">
        <v>27</v>
      </c>
      <c r="C75" s="102">
        <v>72</v>
      </c>
      <c r="D75" s="64" t="s">
        <v>93</v>
      </c>
      <c r="E75" s="18" t="s">
        <v>191</v>
      </c>
      <c r="F75" s="18" t="s">
        <v>240</v>
      </c>
      <c r="G75" s="73">
        <v>34</v>
      </c>
      <c r="H75" s="18"/>
      <c r="I75" s="40">
        <f t="shared" si="2"/>
        <v>0</v>
      </c>
      <c r="J75" s="25" t="str">
        <f t="shared" si="3"/>
        <v>OK</v>
      </c>
      <c r="K75" s="98"/>
      <c r="L75" s="98"/>
      <c r="M75" s="98"/>
      <c r="N75" s="98"/>
      <c r="O75" s="98"/>
      <c r="P75" s="98"/>
      <c r="Q75" s="98"/>
      <c r="R75" s="43"/>
      <c r="S75" s="43"/>
      <c r="T75" s="43"/>
      <c r="U75" s="43"/>
      <c r="V75" s="43"/>
      <c r="W75" s="43"/>
      <c r="X75" s="43"/>
      <c r="Y75" s="43"/>
      <c r="Z75" s="43"/>
      <c r="AA75" s="43"/>
      <c r="AB75" s="43"/>
    </row>
    <row r="76" spans="1:28" ht="43.5">
      <c r="A76" s="239">
        <v>22</v>
      </c>
      <c r="B76" s="225" t="s">
        <v>33</v>
      </c>
      <c r="C76" s="101">
        <v>73</v>
      </c>
      <c r="D76" s="35" t="s">
        <v>94</v>
      </c>
      <c r="E76" s="47" t="s">
        <v>192</v>
      </c>
      <c r="F76" s="47" t="s">
        <v>237</v>
      </c>
      <c r="G76" s="74">
        <v>29.45</v>
      </c>
      <c r="H76" s="18"/>
      <c r="I76" s="40">
        <f t="shared" si="2"/>
        <v>0</v>
      </c>
      <c r="J76" s="25" t="str">
        <f t="shared" si="3"/>
        <v>OK</v>
      </c>
      <c r="K76" s="98"/>
      <c r="L76" s="98"/>
      <c r="M76" s="98"/>
      <c r="N76" s="98"/>
      <c r="O76" s="98"/>
      <c r="P76" s="98"/>
      <c r="Q76" s="98"/>
      <c r="R76" s="43"/>
      <c r="S76" s="43"/>
      <c r="T76" s="43"/>
      <c r="U76" s="43"/>
      <c r="V76" s="43"/>
      <c r="W76" s="43"/>
      <c r="X76" s="43"/>
      <c r="Y76" s="43"/>
      <c r="Z76" s="43"/>
      <c r="AA76" s="43"/>
      <c r="AB76" s="43"/>
    </row>
    <row r="77" spans="1:28" ht="43.5">
      <c r="A77" s="239"/>
      <c r="B77" s="226"/>
      <c r="C77" s="101">
        <v>74</v>
      </c>
      <c r="D77" s="35" t="s">
        <v>95</v>
      </c>
      <c r="E77" s="47" t="s">
        <v>193</v>
      </c>
      <c r="F77" s="47" t="s">
        <v>237</v>
      </c>
      <c r="G77" s="74">
        <v>27.95</v>
      </c>
      <c r="H77" s="18"/>
      <c r="I77" s="40">
        <f t="shared" si="2"/>
        <v>0</v>
      </c>
      <c r="J77" s="25" t="str">
        <f t="shared" si="3"/>
        <v>OK</v>
      </c>
      <c r="K77" s="98"/>
      <c r="L77" s="98"/>
      <c r="M77" s="98"/>
      <c r="N77" s="98"/>
      <c r="O77" s="98"/>
      <c r="P77" s="98"/>
      <c r="Q77" s="98"/>
      <c r="R77" s="43"/>
      <c r="S77" s="43"/>
      <c r="T77" s="43"/>
      <c r="U77" s="43"/>
      <c r="V77" s="43"/>
      <c r="W77" s="43"/>
      <c r="X77" s="43"/>
      <c r="Y77" s="43"/>
      <c r="Z77" s="43"/>
      <c r="AA77" s="43"/>
      <c r="AB77" s="43"/>
    </row>
    <row r="78" spans="1:28" ht="23.5">
      <c r="A78" s="239"/>
      <c r="B78" s="226"/>
      <c r="C78" s="101">
        <v>75</v>
      </c>
      <c r="D78" s="35" t="s">
        <v>96</v>
      </c>
      <c r="E78" s="47" t="s">
        <v>194</v>
      </c>
      <c r="F78" s="47" t="s">
        <v>17</v>
      </c>
      <c r="G78" s="74">
        <v>41.45</v>
      </c>
      <c r="H78" s="18">
        <v>3</v>
      </c>
      <c r="I78" s="40">
        <f t="shared" si="2"/>
        <v>3</v>
      </c>
      <c r="J78" s="25" t="str">
        <f t="shared" si="3"/>
        <v>OK</v>
      </c>
      <c r="K78" s="98"/>
      <c r="L78" s="98"/>
      <c r="M78" s="98"/>
      <c r="N78" s="98"/>
      <c r="O78" s="98"/>
      <c r="P78" s="98"/>
      <c r="Q78" s="98"/>
      <c r="R78" s="43"/>
      <c r="S78" s="43"/>
      <c r="T78" s="43"/>
      <c r="U78" s="43"/>
      <c r="V78" s="43"/>
      <c r="W78" s="43"/>
      <c r="X78" s="43"/>
      <c r="Y78" s="43"/>
      <c r="Z78" s="43"/>
      <c r="AA78" s="43"/>
      <c r="AB78" s="43"/>
    </row>
    <row r="79" spans="1:28" ht="29">
      <c r="A79" s="239"/>
      <c r="B79" s="227"/>
      <c r="C79" s="101">
        <v>76</v>
      </c>
      <c r="D79" s="35" t="s">
        <v>97</v>
      </c>
      <c r="E79" s="47" t="s">
        <v>195</v>
      </c>
      <c r="F79" s="47" t="s">
        <v>17</v>
      </c>
      <c r="G79" s="74">
        <v>93.95</v>
      </c>
      <c r="H79" s="18"/>
      <c r="I79" s="40">
        <f t="shared" si="2"/>
        <v>0</v>
      </c>
      <c r="J79" s="25" t="str">
        <f t="shared" si="3"/>
        <v>OK</v>
      </c>
      <c r="K79" s="98"/>
      <c r="L79" s="98"/>
      <c r="M79" s="98"/>
      <c r="N79" s="98"/>
      <c r="O79" s="98"/>
      <c r="P79" s="98"/>
      <c r="Q79" s="98"/>
      <c r="R79" s="43"/>
      <c r="S79" s="43"/>
      <c r="T79" s="43"/>
      <c r="U79" s="43"/>
      <c r="V79" s="43"/>
      <c r="W79" s="43"/>
      <c r="X79" s="43"/>
      <c r="Y79" s="43"/>
      <c r="Z79" s="43"/>
      <c r="AA79" s="43"/>
      <c r="AB79" s="43"/>
    </row>
    <row r="80" spans="1:28" ht="43.5">
      <c r="A80" s="49">
        <v>23</v>
      </c>
      <c r="B80" s="56" t="s">
        <v>30</v>
      </c>
      <c r="C80" s="54">
        <v>77</v>
      </c>
      <c r="D80" s="61" t="s">
        <v>98</v>
      </c>
      <c r="E80" s="46" t="s">
        <v>196</v>
      </c>
      <c r="F80" s="46" t="s">
        <v>17</v>
      </c>
      <c r="G80" s="72">
        <v>13.27</v>
      </c>
      <c r="H80" s="18"/>
      <c r="I80" s="40">
        <f t="shared" si="2"/>
        <v>0</v>
      </c>
      <c r="J80" s="25" t="str">
        <f t="shared" si="3"/>
        <v>OK</v>
      </c>
      <c r="K80" s="98"/>
      <c r="L80" s="98"/>
      <c r="M80" s="98"/>
      <c r="N80" s="98"/>
      <c r="O80" s="98"/>
      <c r="P80" s="98"/>
      <c r="Q80" s="98"/>
      <c r="R80" s="43"/>
      <c r="S80" s="43"/>
      <c r="T80" s="43"/>
      <c r="U80" s="43"/>
      <c r="V80" s="43"/>
      <c r="W80" s="43"/>
      <c r="X80" s="43"/>
      <c r="Y80" s="43"/>
      <c r="Z80" s="43"/>
      <c r="AA80" s="43"/>
      <c r="AB80" s="43"/>
    </row>
    <row r="81" spans="1:28" ht="37">
      <c r="A81" s="50">
        <v>24</v>
      </c>
      <c r="B81" s="59" t="s">
        <v>34</v>
      </c>
      <c r="C81" s="101">
        <v>78</v>
      </c>
      <c r="D81" s="35" t="s">
        <v>99</v>
      </c>
      <c r="E81" s="47" t="s">
        <v>197</v>
      </c>
      <c r="F81" s="47" t="s">
        <v>17</v>
      </c>
      <c r="G81" s="74">
        <v>127.8</v>
      </c>
      <c r="H81" s="18"/>
      <c r="I81" s="40">
        <f t="shared" si="2"/>
        <v>0</v>
      </c>
      <c r="J81" s="25" t="str">
        <f t="shared" si="3"/>
        <v>OK</v>
      </c>
      <c r="K81" s="98"/>
      <c r="L81" s="98"/>
      <c r="M81" s="98"/>
      <c r="N81" s="98"/>
      <c r="O81" s="98"/>
      <c r="P81" s="98"/>
      <c r="Q81" s="98"/>
      <c r="R81" s="43"/>
      <c r="S81" s="43"/>
      <c r="T81" s="43"/>
      <c r="U81" s="43"/>
      <c r="V81" s="43"/>
      <c r="W81" s="43"/>
      <c r="X81" s="43"/>
      <c r="Y81" s="43"/>
      <c r="Z81" s="43"/>
      <c r="AA81" s="43"/>
      <c r="AB81" s="43"/>
    </row>
    <row r="82" spans="1:28" ht="30" customHeight="1">
      <c r="A82" s="49">
        <v>25</v>
      </c>
      <c r="B82" s="56" t="s">
        <v>35</v>
      </c>
      <c r="C82" s="54">
        <v>79</v>
      </c>
      <c r="D82" s="61" t="s">
        <v>100</v>
      </c>
      <c r="E82" s="46" t="s">
        <v>198</v>
      </c>
      <c r="F82" s="46" t="s">
        <v>17</v>
      </c>
      <c r="G82" s="72">
        <v>117.73</v>
      </c>
      <c r="H82" s="18"/>
      <c r="I82" s="40">
        <f t="shared" si="2"/>
        <v>0</v>
      </c>
      <c r="J82" s="25" t="str">
        <f t="shared" si="3"/>
        <v>OK</v>
      </c>
      <c r="K82" s="98"/>
      <c r="L82" s="98"/>
      <c r="M82" s="98"/>
      <c r="N82" s="98"/>
      <c r="O82" s="98"/>
      <c r="P82" s="98"/>
      <c r="Q82" s="98"/>
      <c r="R82" s="43"/>
      <c r="S82" s="43"/>
      <c r="T82" s="43"/>
      <c r="U82" s="43"/>
      <c r="V82" s="43"/>
      <c r="W82" s="43"/>
      <c r="X82" s="43"/>
      <c r="Y82" s="43"/>
      <c r="Z82" s="43"/>
      <c r="AA82" s="43"/>
      <c r="AB82" s="43"/>
    </row>
    <row r="83" spans="1:28" ht="29">
      <c r="A83" s="244">
        <v>26</v>
      </c>
      <c r="B83" s="229" t="s">
        <v>27</v>
      </c>
      <c r="C83" s="102">
        <v>80</v>
      </c>
      <c r="D83" s="62" t="s">
        <v>101</v>
      </c>
      <c r="E83" s="18"/>
      <c r="F83" s="18" t="s">
        <v>17</v>
      </c>
      <c r="G83" s="73"/>
      <c r="H83" s="18"/>
      <c r="I83" s="40">
        <f t="shared" si="2"/>
        <v>0</v>
      </c>
      <c r="J83" s="25" t="str">
        <f t="shared" si="3"/>
        <v>OK</v>
      </c>
      <c r="K83" s="98"/>
      <c r="L83" s="98"/>
      <c r="M83" s="98"/>
      <c r="N83" s="98"/>
      <c r="O83" s="98"/>
      <c r="P83" s="98"/>
      <c r="Q83" s="98"/>
      <c r="R83" s="43"/>
      <c r="S83" s="43"/>
      <c r="T83" s="43"/>
      <c r="U83" s="43"/>
      <c r="V83" s="43"/>
      <c r="W83" s="43"/>
      <c r="X83" s="43"/>
      <c r="Y83" s="43"/>
      <c r="Z83" s="43"/>
      <c r="AA83" s="43"/>
      <c r="AB83" s="43"/>
    </row>
    <row r="84" spans="1:28" ht="29">
      <c r="A84" s="245"/>
      <c r="B84" s="230"/>
      <c r="C84" s="102">
        <v>81</v>
      </c>
      <c r="D84" s="62" t="s">
        <v>102</v>
      </c>
      <c r="E84" s="18"/>
      <c r="F84" s="18" t="s">
        <v>17</v>
      </c>
      <c r="G84" s="73"/>
      <c r="H84" s="18"/>
      <c r="I84" s="40">
        <f t="shared" si="2"/>
        <v>0</v>
      </c>
      <c r="J84" s="25" t="str">
        <f t="shared" si="3"/>
        <v>OK</v>
      </c>
      <c r="K84" s="98"/>
      <c r="L84" s="98"/>
      <c r="M84" s="98"/>
      <c r="N84" s="98"/>
      <c r="O84" s="98"/>
      <c r="P84" s="98"/>
      <c r="Q84" s="98"/>
      <c r="R84" s="43"/>
      <c r="S84" s="43"/>
      <c r="T84" s="43"/>
      <c r="U84" s="43"/>
      <c r="V84" s="43"/>
      <c r="W84" s="43"/>
      <c r="X84" s="43"/>
      <c r="Y84" s="43"/>
      <c r="Z84" s="43"/>
      <c r="AA84" s="43"/>
      <c r="AB84" s="43"/>
    </row>
    <row r="85" spans="1:28" ht="58">
      <c r="A85" s="246">
        <v>27</v>
      </c>
      <c r="B85" s="229" t="s">
        <v>27</v>
      </c>
      <c r="C85" s="102">
        <v>82</v>
      </c>
      <c r="D85" s="62" t="s">
        <v>103</v>
      </c>
      <c r="E85" s="18"/>
      <c r="F85" s="18" t="s">
        <v>241</v>
      </c>
      <c r="G85" s="73"/>
      <c r="H85" s="18"/>
      <c r="I85" s="40">
        <f t="shared" si="2"/>
        <v>0</v>
      </c>
      <c r="J85" s="25" t="str">
        <f t="shared" si="3"/>
        <v>OK</v>
      </c>
      <c r="K85" s="98"/>
      <c r="L85" s="98"/>
      <c r="M85" s="98"/>
      <c r="N85" s="98"/>
      <c r="O85" s="98"/>
      <c r="P85" s="98"/>
      <c r="Q85" s="98"/>
      <c r="R85" s="43"/>
      <c r="S85" s="43"/>
      <c r="T85" s="43"/>
      <c r="U85" s="43"/>
      <c r="V85" s="43"/>
      <c r="W85" s="43"/>
      <c r="X85" s="43"/>
      <c r="Y85" s="43"/>
      <c r="Z85" s="43"/>
      <c r="AA85" s="43"/>
      <c r="AB85" s="43"/>
    </row>
    <row r="86" spans="1:28" ht="58">
      <c r="A86" s="246"/>
      <c r="B86" s="230"/>
      <c r="C86" s="102">
        <v>83</v>
      </c>
      <c r="D86" s="62" t="s">
        <v>103</v>
      </c>
      <c r="E86" s="18"/>
      <c r="F86" s="18" t="s">
        <v>241</v>
      </c>
      <c r="G86" s="73"/>
      <c r="H86" s="18"/>
      <c r="I86" s="40">
        <f t="shared" si="2"/>
        <v>0</v>
      </c>
      <c r="J86" s="25" t="str">
        <f t="shared" si="3"/>
        <v>OK</v>
      </c>
      <c r="K86" s="98"/>
      <c r="L86" s="98"/>
      <c r="M86" s="98"/>
      <c r="N86" s="98"/>
      <c r="O86" s="98"/>
      <c r="P86" s="98"/>
      <c r="Q86" s="98"/>
      <c r="R86" s="43"/>
      <c r="S86" s="43"/>
      <c r="T86" s="43"/>
      <c r="U86" s="43"/>
      <c r="V86" s="43"/>
      <c r="W86" s="43"/>
      <c r="X86" s="43"/>
      <c r="Y86" s="43"/>
      <c r="Z86" s="43"/>
      <c r="AA86" s="43"/>
      <c r="AB86" s="43"/>
    </row>
    <row r="87" spans="1:28" ht="23.5">
      <c r="A87" s="239">
        <v>28</v>
      </c>
      <c r="B87" s="225" t="s">
        <v>33</v>
      </c>
      <c r="C87" s="101">
        <v>84</v>
      </c>
      <c r="D87" s="35" t="s">
        <v>104</v>
      </c>
      <c r="E87" s="47" t="s">
        <v>199</v>
      </c>
      <c r="F87" s="47" t="s">
        <v>17</v>
      </c>
      <c r="G87" s="74">
        <v>19.21</v>
      </c>
      <c r="H87" s="18"/>
      <c r="I87" s="40">
        <f t="shared" si="2"/>
        <v>0</v>
      </c>
      <c r="J87" s="25" t="str">
        <f t="shared" si="3"/>
        <v>OK</v>
      </c>
      <c r="K87" s="98"/>
      <c r="L87" s="98"/>
      <c r="M87" s="98"/>
      <c r="N87" s="98"/>
      <c r="O87" s="98"/>
      <c r="P87" s="98"/>
      <c r="Q87" s="98"/>
      <c r="R87" s="43"/>
      <c r="S87" s="43"/>
      <c r="T87" s="43"/>
      <c r="U87" s="43"/>
      <c r="V87" s="43"/>
      <c r="W87" s="43"/>
      <c r="X87" s="43"/>
      <c r="Y87" s="43"/>
      <c r="Z87" s="43"/>
      <c r="AA87" s="43"/>
      <c r="AB87" s="43"/>
    </row>
    <row r="88" spans="1:28" ht="23.5">
      <c r="A88" s="239"/>
      <c r="B88" s="227"/>
      <c r="C88" s="101">
        <v>85</v>
      </c>
      <c r="D88" s="35" t="s">
        <v>105</v>
      </c>
      <c r="E88" s="47" t="s">
        <v>200</v>
      </c>
      <c r="F88" s="47" t="s">
        <v>17</v>
      </c>
      <c r="G88" s="74">
        <v>19.09</v>
      </c>
      <c r="H88" s="18">
        <v>10</v>
      </c>
      <c r="I88" s="40">
        <f t="shared" si="2"/>
        <v>10</v>
      </c>
      <c r="J88" s="25" t="str">
        <f t="shared" si="3"/>
        <v>OK</v>
      </c>
      <c r="K88" s="98"/>
      <c r="L88" s="98"/>
      <c r="M88" s="98"/>
      <c r="N88" s="98"/>
      <c r="O88" s="98"/>
      <c r="P88" s="98"/>
      <c r="Q88" s="98"/>
      <c r="R88" s="43"/>
      <c r="S88" s="43"/>
      <c r="T88" s="43"/>
      <c r="U88" s="43"/>
      <c r="V88" s="43"/>
      <c r="W88" s="43"/>
      <c r="X88" s="43"/>
      <c r="Y88" s="43"/>
      <c r="Z88" s="43"/>
      <c r="AA88" s="43"/>
      <c r="AB88" s="43"/>
    </row>
    <row r="89" spans="1:28" ht="23.5">
      <c r="A89" s="237">
        <v>29</v>
      </c>
      <c r="B89" s="223" t="s">
        <v>36</v>
      </c>
      <c r="C89" s="54">
        <v>86</v>
      </c>
      <c r="D89" s="61" t="s">
        <v>106</v>
      </c>
      <c r="E89" s="46" t="s">
        <v>201</v>
      </c>
      <c r="F89" s="46" t="s">
        <v>17</v>
      </c>
      <c r="G89" s="72">
        <v>91.63</v>
      </c>
      <c r="H89" s="18"/>
      <c r="I89" s="40">
        <f t="shared" si="2"/>
        <v>0</v>
      </c>
      <c r="J89" s="25" t="str">
        <f t="shared" si="3"/>
        <v>OK</v>
      </c>
      <c r="K89" s="98"/>
      <c r="L89" s="98"/>
      <c r="M89" s="98"/>
      <c r="N89" s="98"/>
      <c r="O89" s="98"/>
      <c r="P89" s="98"/>
      <c r="Q89" s="98"/>
      <c r="R89" s="43"/>
      <c r="S89" s="43"/>
      <c r="T89" s="43"/>
      <c r="U89" s="43"/>
      <c r="V89" s="43"/>
      <c r="W89" s="43"/>
      <c r="X89" s="43"/>
      <c r="Y89" s="43"/>
      <c r="Z89" s="43"/>
      <c r="AA89" s="43"/>
      <c r="AB89" s="43"/>
    </row>
    <row r="90" spans="1:28" ht="23.5">
      <c r="A90" s="237"/>
      <c r="B90" s="224"/>
      <c r="C90" s="54">
        <v>87</v>
      </c>
      <c r="D90" s="61" t="s">
        <v>107</v>
      </c>
      <c r="E90" s="46" t="s">
        <v>202</v>
      </c>
      <c r="F90" s="46" t="s">
        <v>17</v>
      </c>
      <c r="G90" s="72">
        <v>107.61</v>
      </c>
      <c r="H90" s="18"/>
      <c r="I90" s="40">
        <f t="shared" si="2"/>
        <v>0</v>
      </c>
      <c r="J90" s="25" t="str">
        <f t="shared" si="3"/>
        <v>OK</v>
      </c>
      <c r="K90" s="98"/>
      <c r="L90" s="98"/>
      <c r="M90" s="98"/>
      <c r="N90" s="98"/>
      <c r="O90" s="98"/>
      <c r="P90" s="98"/>
      <c r="Q90" s="98"/>
      <c r="R90" s="43"/>
      <c r="S90" s="43"/>
      <c r="T90" s="43"/>
      <c r="U90" s="43"/>
      <c r="V90" s="43"/>
      <c r="W90" s="43"/>
      <c r="X90" s="43"/>
      <c r="Y90" s="43"/>
      <c r="Z90" s="43"/>
      <c r="AA90" s="43"/>
      <c r="AB90" s="43"/>
    </row>
    <row r="91" spans="1:28" ht="43.5">
      <c r="A91" s="239">
        <v>30</v>
      </c>
      <c r="B91" s="225" t="s">
        <v>33</v>
      </c>
      <c r="C91" s="101">
        <v>88</v>
      </c>
      <c r="D91" s="35" t="s">
        <v>108</v>
      </c>
      <c r="E91" s="47" t="s">
        <v>203</v>
      </c>
      <c r="F91" s="47" t="s">
        <v>17</v>
      </c>
      <c r="G91" s="74">
        <v>83.17</v>
      </c>
      <c r="H91" s="18"/>
      <c r="I91" s="40">
        <f t="shared" si="2"/>
        <v>0</v>
      </c>
      <c r="J91" s="25" t="str">
        <f t="shared" si="3"/>
        <v>OK</v>
      </c>
      <c r="K91" s="98"/>
      <c r="L91" s="98"/>
      <c r="M91" s="98"/>
      <c r="N91" s="98"/>
      <c r="O91" s="98"/>
      <c r="P91" s="98"/>
      <c r="Q91" s="98"/>
      <c r="R91" s="43"/>
      <c r="S91" s="43"/>
      <c r="T91" s="43"/>
      <c r="U91" s="43"/>
      <c r="V91" s="43"/>
      <c r="W91" s="43"/>
      <c r="X91" s="43"/>
      <c r="Y91" s="43"/>
      <c r="Z91" s="43"/>
      <c r="AA91" s="43"/>
      <c r="AB91" s="43"/>
    </row>
    <row r="92" spans="1:28" ht="43.5">
      <c r="A92" s="239"/>
      <c r="B92" s="226"/>
      <c r="C92" s="101">
        <v>89</v>
      </c>
      <c r="D92" s="35" t="s">
        <v>109</v>
      </c>
      <c r="E92" s="47" t="s">
        <v>204</v>
      </c>
      <c r="F92" s="47" t="s">
        <v>17</v>
      </c>
      <c r="G92" s="74">
        <v>85.12</v>
      </c>
      <c r="H92" s="18"/>
      <c r="I92" s="40">
        <f t="shared" si="2"/>
        <v>0</v>
      </c>
      <c r="J92" s="25" t="str">
        <f t="shared" si="3"/>
        <v>OK</v>
      </c>
      <c r="K92" s="98"/>
      <c r="L92" s="98"/>
      <c r="M92" s="98"/>
      <c r="N92" s="98"/>
      <c r="O92" s="98"/>
      <c r="P92" s="98"/>
      <c r="Q92" s="98"/>
      <c r="R92" s="43"/>
      <c r="S92" s="43"/>
      <c r="T92" s="43"/>
      <c r="U92" s="43"/>
      <c r="V92" s="43"/>
      <c r="W92" s="43"/>
      <c r="X92" s="43"/>
      <c r="Y92" s="43"/>
      <c r="Z92" s="43"/>
      <c r="AA92" s="43"/>
      <c r="AB92" s="43"/>
    </row>
    <row r="93" spans="1:28" ht="29">
      <c r="A93" s="239"/>
      <c r="B93" s="226"/>
      <c r="C93" s="101">
        <v>90</v>
      </c>
      <c r="D93" s="35" t="s">
        <v>110</v>
      </c>
      <c r="E93" s="47" t="s">
        <v>205</v>
      </c>
      <c r="F93" s="47" t="s">
        <v>17</v>
      </c>
      <c r="G93" s="74">
        <v>195.4</v>
      </c>
      <c r="H93" s="18"/>
      <c r="I93" s="40">
        <f t="shared" si="2"/>
        <v>0</v>
      </c>
      <c r="J93" s="25" t="str">
        <f t="shared" si="3"/>
        <v>OK</v>
      </c>
      <c r="K93" s="98"/>
      <c r="L93" s="98"/>
      <c r="M93" s="98"/>
      <c r="N93" s="98"/>
      <c r="O93" s="98"/>
      <c r="P93" s="98"/>
      <c r="Q93" s="98"/>
      <c r="R93" s="43"/>
      <c r="S93" s="43"/>
      <c r="T93" s="43"/>
      <c r="U93" s="43"/>
      <c r="V93" s="43"/>
      <c r="W93" s="43"/>
      <c r="X93" s="43"/>
      <c r="Y93" s="43"/>
      <c r="Z93" s="43"/>
      <c r="AA93" s="43"/>
      <c r="AB93" s="43"/>
    </row>
    <row r="94" spans="1:28" ht="43.5">
      <c r="A94" s="239"/>
      <c r="B94" s="227"/>
      <c r="C94" s="101">
        <v>91</v>
      </c>
      <c r="D94" s="35" t="s">
        <v>111</v>
      </c>
      <c r="E94" s="47" t="s">
        <v>206</v>
      </c>
      <c r="F94" s="47" t="s">
        <v>242</v>
      </c>
      <c r="G94" s="74">
        <v>152.54</v>
      </c>
      <c r="H94" s="18"/>
      <c r="I94" s="40">
        <f t="shared" si="2"/>
        <v>0</v>
      </c>
      <c r="J94" s="25" t="str">
        <f t="shared" si="3"/>
        <v>OK</v>
      </c>
      <c r="K94" s="98"/>
      <c r="L94" s="98"/>
      <c r="M94" s="98"/>
      <c r="N94" s="98"/>
      <c r="O94" s="98"/>
      <c r="P94" s="98"/>
      <c r="Q94" s="98"/>
      <c r="R94" s="43"/>
      <c r="S94" s="43"/>
      <c r="T94" s="43"/>
      <c r="U94" s="43"/>
      <c r="V94" s="43"/>
      <c r="W94" s="43"/>
      <c r="X94" s="43"/>
      <c r="Y94" s="43"/>
      <c r="Z94" s="43"/>
      <c r="AA94" s="43"/>
      <c r="AB94" s="43"/>
    </row>
    <row r="95" spans="1:28" ht="37">
      <c r="A95" s="49">
        <v>31</v>
      </c>
      <c r="B95" s="56" t="s">
        <v>33</v>
      </c>
      <c r="C95" s="54">
        <v>92</v>
      </c>
      <c r="D95" s="61" t="s">
        <v>112</v>
      </c>
      <c r="E95" s="46" t="s">
        <v>207</v>
      </c>
      <c r="F95" s="46" t="s">
        <v>17</v>
      </c>
      <c r="G95" s="72">
        <v>27.01</v>
      </c>
      <c r="H95" s="18">
        <v>5</v>
      </c>
      <c r="I95" s="40">
        <f t="shared" si="2"/>
        <v>5</v>
      </c>
      <c r="J95" s="25" t="str">
        <f t="shared" si="3"/>
        <v>OK</v>
      </c>
      <c r="K95" s="98"/>
      <c r="L95" s="98"/>
      <c r="M95" s="98"/>
      <c r="N95" s="98"/>
      <c r="O95" s="98"/>
      <c r="P95" s="98"/>
      <c r="Q95" s="98"/>
      <c r="R95" s="43"/>
      <c r="S95" s="43"/>
      <c r="T95" s="43"/>
      <c r="U95" s="43"/>
      <c r="V95" s="43"/>
      <c r="W95" s="43"/>
      <c r="X95" s="43"/>
      <c r="Y95" s="43"/>
      <c r="Z95" s="43"/>
      <c r="AA95" s="43"/>
      <c r="AB95" s="43"/>
    </row>
    <row r="96" spans="1:28" ht="58">
      <c r="A96" s="50">
        <v>32</v>
      </c>
      <c r="B96" s="59" t="s">
        <v>36</v>
      </c>
      <c r="C96" s="101">
        <v>93</v>
      </c>
      <c r="D96" s="35" t="s">
        <v>113</v>
      </c>
      <c r="E96" s="47" t="s">
        <v>208</v>
      </c>
      <c r="F96" s="47" t="s">
        <v>17</v>
      </c>
      <c r="G96" s="74">
        <v>360.9</v>
      </c>
      <c r="H96" s="18">
        <v>1</v>
      </c>
      <c r="I96" s="40">
        <f t="shared" si="2"/>
        <v>1</v>
      </c>
      <c r="J96" s="25" t="str">
        <f t="shared" si="3"/>
        <v>OK</v>
      </c>
      <c r="K96" s="98"/>
      <c r="L96" s="98"/>
      <c r="M96" s="98"/>
      <c r="N96" s="98"/>
      <c r="O96" s="98"/>
      <c r="P96" s="98"/>
      <c r="Q96" s="98"/>
      <c r="R96" s="43"/>
      <c r="S96" s="43"/>
      <c r="T96" s="43"/>
      <c r="U96" s="43"/>
      <c r="V96" s="43"/>
      <c r="W96" s="43"/>
      <c r="X96" s="43"/>
      <c r="Y96" s="43"/>
      <c r="Z96" s="43"/>
      <c r="AA96" s="43"/>
      <c r="AB96" s="43"/>
    </row>
    <row r="97" spans="1:28" ht="23.5">
      <c r="A97" s="238">
        <v>33</v>
      </c>
      <c r="B97" s="231" t="s">
        <v>37</v>
      </c>
      <c r="C97" s="102">
        <v>94</v>
      </c>
      <c r="D97" s="62" t="s">
        <v>114</v>
      </c>
      <c r="E97" s="18"/>
      <c r="F97" s="18" t="s">
        <v>17</v>
      </c>
      <c r="G97" s="73"/>
      <c r="H97" s="18">
        <v>1</v>
      </c>
      <c r="I97" s="40">
        <f t="shared" si="2"/>
        <v>1</v>
      </c>
      <c r="J97" s="25" t="str">
        <f t="shared" si="3"/>
        <v>OK</v>
      </c>
      <c r="K97" s="98"/>
      <c r="L97" s="98"/>
      <c r="M97" s="98"/>
      <c r="N97" s="98"/>
      <c r="O97" s="98"/>
      <c r="P97" s="98"/>
      <c r="Q97" s="98"/>
      <c r="R97" s="43"/>
      <c r="S97" s="43"/>
      <c r="T97" s="43"/>
      <c r="U97" s="43"/>
      <c r="V97" s="43"/>
      <c r="W97" s="43"/>
      <c r="X97" s="43"/>
      <c r="Y97" s="43"/>
      <c r="Z97" s="43"/>
      <c r="AA97" s="43"/>
      <c r="AB97" s="43"/>
    </row>
    <row r="98" spans="1:28" ht="29">
      <c r="A98" s="238"/>
      <c r="B98" s="231"/>
      <c r="C98" s="102">
        <v>95</v>
      </c>
      <c r="D98" s="62" t="s">
        <v>115</v>
      </c>
      <c r="E98" s="18"/>
      <c r="F98" s="18" t="s">
        <v>243</v>
      </c>
      <c r="G98" s="73"/>
      <c r="H98" s="18">
        <v>1</v>
      </c>
      <c r="I98" s="40">
        <f t="shared" si="2"/>
        <v>1</v>
      </c>
      <c r="J98" s="25" t="str">
        <f t="shared" si="3"/>
        <v>OK</v>
      </c>
      <c r="K98" s="98"/>
      <c r="L98" s="98"/>
      <c r="M98" s="98"/>
      <c r="N98" s="98"/>
      <c r="O98" s="98"/>
      <c r="P98" s="98"/>
      <c r="Q98" s="98"/>
      <c r="R98" s="43"/>
      <c r="S98" s="43"/>
      <c r="T98" s="43"/>
      <c r="U98" s="43"/>
      <c r="V98" s="43"/>
      <c r="W98" s="43"/>
      <c r="X98" s="43"/>
      <c r="Y98" s="43"/>
      <c r="Z98" s="43"/>
      <c r="AA98" s="43"/>
      <c r="AB98" s="43"/>
    </row>
    <row r="99" spans="1:28" ht="23.5">
      <c r="A99" s="238"/>
      <c r="B99" s="231"/>
      <c r="C99" s="102">
        <v>96</v>
      </c>
      <c r="D99" s="62" t="s">
        <v>116</v>
      </c>
      <c r="E99" s="18"/>
      <c r="F99" s="18" t="s">
        <v>244</v>
      </c>
      <c r="G99" s="73"/>
      <c r="H99" s="18">
        <v>1</v>
      </c>
      <c r="I99" s="40">
        <f t="shared" si="2"/>
        <v>1</v>
      </c>
      <c r="J99" s="25" t="str">
        <f t="shared" si="3"/>
        <v>OK</v>
      </c>
      <c r="K99" s="98"/>
      <c r="L99" s="98"/>
      <c r="M99" s="98"/>
      <c r="N99" s="98"/>
      <c r="O99" s="98"/>
      <c r="P99" s="98"/>
      <c r="Q99" s="98"/>
      <c r="R99" s="43"/>
      <c r="S99" s="43"/>
      <c r="T99" s="43"/>
      <c r="U99" s="43"/>
      <c r="V99" s="43"/>
      <c r="W99" s="43"/>
      <c r="X99" s="43"/>
      <c r="Y99" s="43"/>
      <c r="Z99" s="43"/>
      <c r="AA99" s="43"/>
      <c r="AB99" s="43"/>
    </row>
    <row r="100" spans="1:28" ht="23.5">
      <c r="A100" s="238"/>
      <c r="B100" s="231"/>
      <c r="C100" s="102">
        <v>97</v>
      </c>
      <c r="D100" s="62" t="s">
        <v>117</v>
      </c>
      <c r="E100" s="18"/>
      <c r="F100" s="18" t="s">
        <v>17</v>
      </c>
      <c r="G100" s="73"/>
      <c r="H100" s="18">
        <v>10</v>
      </c>
      <c r="I100" s="40">
        <f t="shared" si="2"/>
        <v>10</v>
      </c>
      <c r="J100" s="25" t="str">
        <f t="shared" si="3"/>
        <v>OK</v>
      </c>
      <c r="K100" s="98"/>
      <c r="L100" s="98"/>
      <c r="M100" s="98"/>
      <c r="N100" s="98"/>
      <c r="O100" s="98"/>
      <c r="P100" s="98"/>
      <c r="Q100" s="98"/>
      <c r="R100" s="43"/>
      <c r="S100" s="43"/>
      <c r="T100" s="43"/>
      <c r="U100" s="43"/>
      <c r="V100" s="43"/>
      <c r="W100" s="43"/>
      <c r="X100" s="43"/>
      <c r="Y100" s="43"/>
      <c r="Z100" s="43"/>
      <c r="AA100" s="43"/>
      <c r="AB100" s="43"/>
    </row>
    <row r="101" spans="1:28" ht="23.5">
      <c r="A101" s="238"/>
      <c r="B101" s="231"/>
      <c r="C101" s="102">
        <v>98</v>
      </c>
      <c r="D101" s="62" t="s">
        <v>118</v>
      </c>
      <c r="E101" s="18"/>
      <c r="F101" s="18" t="s">
        <v>17</v>
      </c>
      <c r="G101" s="73"/>
      <c r="H101" s="18">
        <v>1</v>
      </c>
      <c r="I101" s="40">
        <f t="shared" si="2"/>
        <v>1</v>
      </c>
      <c r="J101" s="25" t="str">
        <f t="shared" si="3"/>
        <v>OK</v>
      </c>
      <c r="K101" s="98"/>
      <c r="L101" s="98"/>
      <c r="M101" s="98"/>
      <c r="N101" s="98"/>
      <c r="O101" s="98"/>
      <c r="P101" s="98"/>
      <c r="Q101" s="98"/>
      <c r="R101" s="43"/>
      <c r="S101" s="43"/>
      <c r="T101" s="43"/>
      <c r="U101" s="43"/>
      <c r="V101" s="43"/>
      <c r="W101" s="43"/>
      <c r="X101" s="43"/>
      <c r="Y101" s="43"/>
      <c r="Z101" s="43"/>
      <c r="AA101" s="43"/>
      <c r="AB101" s="43"/>
    </row>
    <row r="102" spans="1:28" ht="43.5">
      <c r="A102" s="239">
        <v>34</v>
      </c>
      <c r="B102" s="232" t="s">
        <v>26</v>
      </c>
      <c r="C102" s="101">
        <v>99</v>
      </c>
      <c r="D102" s="35" t="s">
        <v>119</v>
      </c>
      <c r="E102" s="63" t="s">
        <v>209</v>
      </c>
      <c r="F102" s="47" t="s">
        <v>17</v>
      </c>
      <c r="G102" s="74">
        <v>25.85</v>
      </c>
      <c r="H102" s="18"/>
      <c r="I102" s="40">
        <f t="shared" si="2"/>
        <v>0</v>
      </c>
      <c r="J102" s="25" t="str">
        <f t="shared" si="3"/>
        <v>OK</v>
      </c>
      <c r="K102" s="98"/>
      <c r="L102" s="98"/>
      <c r="M102" s="98"/>
      <c r="N102" s="98"/>
      <c r="O102" s="98"/>
      <c r="P102" s="98"/>
      <c r="Q102" s="98"/>
      <c r="R102" s="43"/>
      <c r="S102" s="43"/>
      <c r="T102" s="43"/>
      <c r="U102" s="43"/>
      <c r="V102" s="43"/>
      <c r="W102" s="43"/>
      <c r="X102" s="43"/>
      <c r="Y102" s="43"/>
      <c r="Z102" s="43"/>
      <c r="AA102" s="43"/>
      <c r="AB102" s="43"/>
    </row>
    <row r="103" spans="1:28" ht="29">
      <c r="A103" s="239"/>
      <c r="B103" s="233"/>
      <c r="C103" s="101">
        <v>100</v>
      </c>
      <c r="D103" s="65" t="s">
        <v>120</v>
      </c>
      <c r="E103" s="63" t="s">
        <v>210</v>
      </c>
      <c r="F103" s="63" t="s">
        <v>245</v>
      </c>
      <c r="G103" s="74">
        <v>13.49</v>
      </c>
      <c r="H103" s="18">
        <f>30-1</f>
        <v>29</v>
      </c>
      <c r="I103" s="40">
        <f t="shared" si="2"/>
        <v>29</v>
      </c>
      <c r="J103" s="25" t="str">
        <f t="shared" si="3"/>
        <v>OK</v>
      </c>
      <c r="K103" s="98"/>
      <c r="L103" s="98"/>
      <c r="M103" s="98"/>
      <c r="N103" s="98"/>
      <c r="O103" s="98"/>
      <c r="P103" s="98"/>
      <c r="Q103" s="98"/>
      <c r="R103" s="43"/>
      <c r="S103" s="43"/>
      <c r="T103" s="43"/>
      <c r="U103" s="43"/>
      <c r="V103" s="43"/>
      <c r="W103" s="43"/>
      <c r="X103" s="43"/>
      <c r="Y103" s="43"/>
      <c r="Z103" s="43"/>
      <c r="AA103" s="43"/>
      <c r="AB103" s="43"/>
    </row>
    <row r="104" spans="1:28" ht="29">
      <c r="A104" s="239"/>
      <c r="B104" s="233"/>
      <c r="C104" s="101">
        <v>101</v>
      </c>
      <c r="D104" s="35" t="s">
        <v>121</v>
      </c>
      <c r="E104" s="47" t="e">
        <f>+E106+E105</f>
        <v>#VALUE!</v>
      </c>
      <c r="F104" s="47" t="s">
        <v>244</v>
      </c>
      <c r="G104" s="74">
        <v>3.02</v>
      </c>
      <c r="H104" s="18"/>
      <c r="I104" s="40">
        <f t="shared" si="2"/>
        <v>0</v>
      </c>
      <c r="J104" s="25" t="str">
        <f t="shared" si="3"/>
        <v>OK</v>
      </c>
      <c r="K104" s="98"/>
      <c r="L104" s="98"/>
      <c r="M104" s="98"/>
      <c r="N104" s="98"/>
      <c r="O104" s="98"/>
      <c r="P104" s="98"/>
      <c r="Q104" s="98"/>
      <c r="R104" s="43"/>
      <c r="S104" s="43"/>
      <c r="T104" s="43"/>
      <c r="U104" s="43"/>
      <c r="V104" s="43"/>
      <c r="W104" s="43"/>
      <c r="X104" s="43"/>
      <c r="Y104" s="43"/>
      <c r="Z104" s="43"/>
      <c r="AA104" s="43"/>
      <c r="AB104" s="43"/>
    </row>
    <row r="105" spans="1:28" ht="58">
      <c r="A105" s="239"/>
      <c r="B105" s="234"/>
      <c r="C105" s="101">
        <v>102</v>
      </c>
      <c r="D105" s="35" t="s">
        <v>122</v>
      </c>
      <c r="E105" s="47" t="s">
        <v>211</v>
      </c>
      <c r="F105" s="47" t="s">
        <v>17</v>
      </c>
      <c r="G105" s="74">
        <v>202</v>
      </c>
      <c r="H105" s="18"/>
      <c r="I105" s="40">
        <f t="shared" si="2"/>
        <v>0</v>
      </c>
      <c r="J105" s="25" t="str">
        <f t="shared" si="3"/>
        <v>OK</v>
      </c>
      <c r="K105" s="98"/>
      <c r="L105" s="98"/>
      <c r="M105" s="98"/>
      <c r="N105" s="98"/>
      <c r="O105" s="98"/>
      <c r="P105" s="98"/>
      <c r="Q105" s="98"/>
      <c r="R105" s="43"/>
      <c r="S105" s="43"/>
      <c r="T105" s="43"/>
      <c r="U105" s="43"/>
      <c r="V105" s="43"/>
      <c r="W105" s="43"/>
      <c r="X105" s="43"/>
      <c r="Y105" s="43"/>
      <c r="Z105" s="43"/>
      <c r="AA105" s="43"/>
      <c r="AB105" s="43"/>
    </row>
    <row r="106" spans="1:28" ht="23.5">
      <c r="A106" s="235">
        <v>35</v>
      </c>
      <c r="B106" s="223" t="s">
        <v>38</v>
      </c>
      <c r="C106" s="54">
        <v>103</v>
      </c>
      <c r="D106" s="61" t="s">
        <v>123</v>
      </c>
      <c r="E106" s="46" t="s">
        <v>212</v>
      </c>
      <c r="F106" s="46" t="s">
        <v>17</v>
      </c>
      <c r="G106" s="72">
        <v>109.5</v>
      </c>
      <c r="H106" s="18"/>
      <c r="I106" s="40">
        <f t="shared" si="2"/>
        <v>0</v>
      </c>
      <c r="J106" s="25" t="str">
        <f t="shared" si="3"/>
        <v>OK</v>
      </c>
      <c r="K106" s="98"/>
      <c r="L106" s="98"/>
      <c r="M106" s="98"/>
      <c r="N106" s="98"/>
      <c r="O106" s="98"/>
      <c r="P106" s="98"/>
      <c r="Q106" s="98"/>
      <c r="R106" s="43"/>
      <c r="S106" s="43"/>
      <c r="T106" s="43"/>
      <c r="U106" s="43"/>
      <c r="V106" s="43"/>
      <c r="W106" s="43"/>
      <c r="X106" s="43"/>
      <c r="Y106" s="43"/>
      <c r="Z106" s="43"/>
      <c r="AA106" s="43"/>
      <c r="AB106" s="43"/>
    </row>
    <row r="107" spans="1:28" ht="23.5">
      <c r="A107" s="235"/>
      <c r="B107" s="224"/>
      <c r="C107" s="54">
        <v>104</v>
      </c>
      <c r="D107" s="61" t="s">
        <v>123</v>
      </c>
      <c r="E107" s="46" t="s">
        <v>212</v>
      </c>
      <c r="F107" s="46" t="s">
        <v>17</v>
      </c>
      <c r="G107" s="72">
        <v>143.47999999999999</v>
      </c>
      <c r="H107" s="18"/>
      <c r="I107" s="40">
        <f t="shared" si="2"/>
        <v>0</v>
      </c>
      <c r="J107" s="25" t="str">
        <f t="shared" si="3"/>
        <v>OK</v>
      </c>
      <c r="K107" s="98"/>
      <c r="L107" s="98"/>
      <c r="M107" s="98"/>
      <c r="N107" s="98"/>
      <c r="O107" s="98"/>
      <c r="P107" s="98"/>
      <c r="Q107" s="98"/>
      <c r="R107" s="43"/>
      <c r="S107" s="43"/>
      <c r="T107" s="43"/>
      <c r="U107" s="43"/>
      <c r="V107" s="43"/>
      <c r="W107" s="43"/>
      <c r="X107" s="43"/>
      <c r="Y107" s="43"/>
      <c r="Z107" s="43"/>
      <c r="AA107" s="43"/>
      <c r="AB107" s="43"/>
    </row>
    <row r="108" spans="1:28" ht="58">
      <c r="A108" s="243">
        <v>36</v>
      </c>
      <c r="B108" s="225" t="s">
        <v>38</v>
      </c>
      <c r="C108" s="101">
        <v>105</v>
      </c>
      <c r="D108" s="35" t="s">
        <v>124</v>
      </c>
      <c r="E108" s="47" t="s">
        <v>213</v>
      </c>
      <c r="F108" s="47" t="s">
        <v>236</v>
      </c>
      <c r="G108" s="74">
        <v>34.39</v>
      </c>
      <c r="H108" s="18">
        <v>2</v>
      </c>
      <c r="I108" s="40">
        <f t="shared" si="2"/>
        <v>2</v>
      </c>
      <c r="J108" s="25" t="str">
        <f t="shared" si="3"/>
        <v>OK</v>
      </c>
      <c r="K108" s="98"/>
      <c r="L108" s="98"/>
      <c r="M108" s="98"/>
      <c r="N108" s="98"/>
      <c r="O108" s="98"/>
      <c r="P108" s="98"/>
      <c r="Q108" s="98"/>
      <c r="R108" s="43"/>
      <c r="S108" s="43"/>
      <c r="T108" s="43"/>
      <c r="U108" s="43"/>
      <c r="V108" s="43"/>
      <c r="W108" s="43"/>
      <c r="X108" s="43"/>
      <c r="Y108" s="43"/>
      <c r="Z108" s="43"/>
      <c r="AA108" s="43"/>
      <c r="AB108" s="43"/>
    </row>
    <row r="109" spans="1:28" ht="29">
      <c r="A109" s="243"/>
      <c r="B109" s="227"/>
      <c r="C109" s="101">
        <v>106</v>
      </c>
      <c r="D109" s="35" t="s">
        <v>124</v>
      </c>
      <c r="E109" s="47" t="s">
        <v>213</v>
      </c>
      <c r="F109" s="47"/>
      <c r="G109" s="74">
        <v>47.69</v>
      </c>
      <c r="H109" s="18">
        <v>10</v>
      </c>
      <c r="I109" s="40">
        <f t="shared" si="2"/>
        <v>10</v>
      </c>
      <c r="J109" s="25" t="str">
        <f t="shared" si="3"/>
        <v>OK</v>
      </c>
      <c r="K109" s="98"/>
      <c r="L109" s="98"/>
      <c r="M109" s="98"/>
      <c r="N109" s="98"/>
      <c r="O109" s="98"/>
      <c r="P109" s="98"/>
      <c r="Q109" s="98"/>
      <c r="R109" s="43"/>
      <c r="S109" s="43"/>
      <c r="T109" s="43"/>
      <c r="U109" s="43"/>
      <c r="V109" s="43"/>
      <c r="W109" s="43"/>
      <c r="X109" s="43"/>
      <c r="Y109" s="43"/>
      <c r="Z109" s="43"/>
      <c r="AA109" s="43"/>
      <c r="AB109" s="43"/>
    </row>
    <row r="110" spans="1:28" ht="29">
      <c r="A110" s="235">
        <v>37</v>
      </c>
      <c r="B110" s="223" t="s">
        <v>33</v>
      </c>
      <c r="C110" s="54">
        <v>107</v>
      </c>
      <c r="D110" s="61" t="s">
        <v>125</v>
      </c>
      <c r="E110" s="46" t="s">
        <v>214</v>
      </c>
      <c r="F110" s="46" t="s">
        <v>243</v>
      </c>
      <c r="G110" s="72">
        <v>110.5</v>
      </c>
      <c r="H110" s="18">
        <v>1</v>
      </c>
      <c r="I110" s="40">
        <f t="shared" si="2"/>
        <v>1</v>
      </c>
      <c r="J110" s="25" t="str">
        <f t="shared" si="3"/>
        <v>OK</v>
      </c>
      <c r="K110" s="98"/>
      <c r="L110" s="98"/>
      <c r="M110" s="98"/>
      <c r="N110" s="98"/>
      <c r="O110" s="98"/>
      <c r="P110" s="98"/>
      <c r="Q110" s="98"/>
      <c r="R110" s="43"/>
      <c r="S110" s="43"/>
      <c r="T110" s="43"/>
      <c r="U110" s="43"/>
      <c r="V110" s="43"/>
      <c r="W110" s="43"/>
      <c r="X110" s="43"/>
      <c r="Y110" s="43"/>
      <c r="Z110" s="43"/>
      <c r="AA110" s="43"/>
      <c r="AB110" s="43"/>
    </row>
    <row r="111" spans="1:28" ht="29">
      <c r="A111" s="235"/>
      <c r="B111" s="224"/>
      <c r="C111" s="54">
        <v>108</v>
      </c>
      <c r="D111" s="61" t="s">
        <v>126</v>
      </c>
      <c r="E111" s="46" t="s">
        <v>215</v>
      </c>
      <c r="F111" s="46" t="s">
        <v>243</v>
      </c>
      <c r="G111" s="72">
        <v>100.15</v>
      </c>
      <c r="H111" s="18">
        <v>1</v>
      </c>
      <c r="I111" s="40">
        <f t="shared" si="2"/>
        <v>1</v>
      </c>
      <c r="J111" s="25" t="str">
        <f t="shared" si="3"/>
        <v>OK</v>
      </c>
      <c r="K111" s="98"/>
      <c r="L111" s="98"/>
      <c r="M111" s="98"/>
      <c r="N111" s="98"/>
      <c r="O111" s="98"/>
      <c r="P111" s="98"/>
      <c r="Q111" s="98"/>
      <c r="R111" s="43"/>
      <c r="S111" s="43"/>
      <c r="T111" s="43"/>
      <c r="U111" s="43"/>
      <c r="V111" s="43"/>
      <c r="W111" s="43"/>
      <c r="X111" s="43"/>
      <c r="Y111" s="43"/>
      <c r="Z111" s="43"/>
      <c r="AA111" s="43"/>
      <c r="AB111" s="43"/>
    </row>
    <row r="112" spans="1:28" ht="43.5">
      <c r="A112" s="243">
        <v>38</v>
      </c>
      <c r="B112" s="225" t="s">
        <v>39</v>
      </c>
      <c r="C112" s="101">
        <v>109</v>
      </c>
      <c r="D112" s="35" t="s">
        <v>127</v>
      </c>
      <c r="E112" s="47" t="s">
        <v>216</v>
      </c>
      <c r="F112" s="47" t="s">
        <v>17</v>
      </c>
      <c r="G112" s="74">
        <v>44</v>
      </c>
      <c r="H112" s="18">
        <v>5</v>
      </c>
      <c r="I112" s="40">
        <f t="shared" si="2"/>
        <v>5</v>
      </c>
      <c r="J112" s="25" t="str">
        <f t="shared" si="3"/>
        <v>OK</v>
      </c>
      <c r="K112" s="98"/>
      <c r="L112" s="98"/>
      <c r="M112" s="98"/>
      <c r="N112" s="98"/>
      <c r="O112" s="98"/>
      <c r="P112" s="98"/>
      <c r="Q112" s="98"/>
      <c r="R112" s="43"/>
      <c r="S112" s="43"/>
      <c r="T112" s="43"/>
      <c r="U112" s="43"/>
      <c r="V112" s="43"/>
      <c r="W112" s="43"/>
      <c r="X112" s="43"/>
      <c r="Y112" s="43"/>
      <c r="Z112" s="43"/>
      <c r="AA112" s="43"/>
      <c r="AB112" s="43"/>
    </row>
    <row r="113" spans="1:28" ht="29">
      <c r="A113" s="243"/>
      <c r="B113" s="226"/>
      <c r="C113" s="101">
        <v>110</v>
      </c>
      <c r="D113" s="35" t="s">
        <v>128</v>
      </c>
      <c r="E113" s="47" t="s">
        <v>217</v>
      </c>
      <c r="F113" s="47" t="s">
        <v>17</v>
      </c>
      <c r="G113" s="74">
        <v>12.9</v>
      </c>
      <c r="H113" s="18">
        <f>5-2</f>
        <v>3</v>
      </c>
      <c r="I113" s="40">
        <f t="shared" si="2"/>
        <v>3</v>
      </c>
      <c r="J113" s="25" t="str">
        <f t="shared" si="3"/>
        <v>OK</v>
      </c>
      <c r="K113" s="98"/>
      <c r="L113" s="98"/>
      <c r="M113" s="98"/>
      <c r="N113" s="98"/>
      <c r="O113" s="98"/>
      <c r="P113" s="98"/>
      <c r="Q113" s="98"/>
      <c r="R113" s="43"/>
      <c r="S113" s="43"/>
      <c r="T113" s="43"/>
      <c r="U113" s="43"/>
      <c r="V113" s="43"/>
      <c r="W113" s="43"/>
      <c r="X113" s="43"/>
      <c r="Y113" s="43"/>
      <c r="Z113" s="43"/>
      <c r="AA113" s="43"/>
      <c r="AB113" s="43"/>
    </row>
    <row r="114" spans="1:28" ht="29">
      <c r="A114" s="243"/>
      <c r="B114" s="226"/>
      <c r="C114" s="101">
        <v>111</v>
      </c>
      <c r="D114" s="35" t="s">
        <v>129</v>
      </c>
      <c r="E114" s="47" t="s">
        <v>217</v>
      </c>
      <c r="F114" s="47" t="s">
        <v>17</v>
      </c>
      <c r="G114" s="74">
        <v>35</v>
      </c>
      <c r="H114" s="18">
        <v>5</v>
      </c>
      <c r="I114" s="40">
        <f t="shared" si="2"/>
        <v>5</v>
      </c>
      <c r="J114" s="25" t="str">
        <f t="shared" si="3"/>
        <v>OK</v>
      </c>
      <c r="K114" s="98"/>
      <c r="L114" s="98"/>
      <c r="M114" s="98"/>
      <c r="N114" s="98"/>
      <c r="O114" s="98"/>
      <c r="P114" s="98"/>
      <c r="Q114" s="98"/>
      <c r="R114" s="43"/>
      <c r="S114" s="43"/>
      <c r="T114" s="43"/>
      <c r="U114" s="43"/>
      <c r="V114" s="43"/>
      <c r="W114" s="43"/>
      <c r="X114" s="43"/>
      <c r="Y114" s="43"/>
      <c r="Z114" s="43"/>
      <c r="AA114" s="43"/>
      <c r="AB114" s="43"/>
    </row>
    <row r="115" spans="1:28" ht="29">
      <c r="A115" s="243"/>
      <c r="B115" s="226"/>
      <c r="C115" s="101">
        <v>112</v>
      </c>
      <c r="D115" s="35" t="s">
        <v>130</v>
      </c>
      <c r="E115" s="47" t="s">
        <v>217</v>
      </c>
      <c r="F115" s="47" t="s">
        <v>17</v>
      </c>
      <c r="G115" s="74">
        <v>14.9</v>
      </c>
      <c r="H115" s="18">
        <v>5</v>
      </c>
      <c r="I115" s="40">
        <f t="shared" si="2"/>
        <v>5</v>
      </c>
      <c r="J115" s="25" t="str">
        <f t="shared" si="3"/>
        <v>OK</v>
      </c>
      <c r="K115" s="98"/>
      <c r="L115" s="98"/>
      <c r="M115" s="98"/>
      <c r="N115" s="98"/>
      <c r="O115" s="98"/>
      <c r="P115" s="98"/>
      <c r="Q115" s="98"/>
      <c r="R115" s="43"/>
      <c r="S115" s="43"/>
      <c r="T115" s="43"/>
      <c r="U115" s="43"/>
      <c r="V115" s="43"/>
      <c r="W115" s="43"/>
      <c r="X115" s="43"/>
      <c r="Y115" s="43"/>
      <c r="Z115" s="43"/>
      <c r="AA115" s="43"/>
      <c r="AB115" s="43"/>
    </row>
    <row r="116" spans="1:28" ht="29">
      <c r="A116" s="243"/>
      <c r="B116" s="227"/>
      <c r="C116" s="101">
        <v>113</v>
      </c>
      <c r="D116" s="35" t="s">
        <v>131</v>
      </c>
      <c r="E116" s="47" t="s">
        <v>217</v>
      </c>
      <c r="F116" s="47" t="s">
        <v>17</v>
      </c>
      <c r="G116" s="74">
        <v>34.799999999999997</v>
      </c>
      <c r="H116" s="18">
        <v>5</v>
      </c>
      <c r="I116" s="40">
        <f t="shared" si="2"/>
        <v>5</v>
      </c>
      <c r="J116" s="25" t="str">
        <f t="shared" si="3"/>
        <v>OK</v>
      </c>
      <c r="K116" s="98"/>
      <c r="L116" s="98"/>
      <c r="M116" s="98"/>
      <c r="N116" s="98"/>
      <c r="O116" s="98"/>
      <c r="P116" s="98"/>
      <c r="Q116" s="98"/>
      <c r="R116" s="43"/>
      <c r="S116" s="43"/>
      <c r="T116" s="43"/>
      <c r="U116" s="43"/>
      <c r="V116" s="43"/>
      <c r="W116" s="43"/>
      <c r="X116" s="43"/>
      <c r="Y116" s="43"/>
      <c r="Z116" s="43"/>
      <c r="AA116" s="43"/>
      <c r="AB116" s="43"/>
    </row>
    <row r="117" spans="1:28" ht="23.5">
      <c r="A117" s="235">
        <v>39</v>
      </c>
      <c r="B117" s="223" t="s">
        <v>30</v>
      </c>
      <c r="C117" s="54">
        <v>114</v>
      </c>
      <c r="D117" s="61" t="s">
        <v>132</v>
      </c>
      <c r="E117" s="46" t="s">
        <v>218</v>
      </c>
      <c r="F117" s="46" t="s">
        <v>17</v>
      </c>
      <c r="G117" s="72">
        <v>119.09</v>
      </c>
      <c r="H117" s="18">
        <v>4</v>
      </c>
      <c r="I117" s="40">
        <f t="shared" si="2"/>
        <v>0</v>
      </c>
      <c r="J117" s="25" t="str">
        <f t="shared" si="3"/>
        <v>OK</v>
      </c>
      <c r="K117" s="98"/>
      <c r="L117" s="98">
        <v>4</v>
      </c>
      <c r="M117" s="98"/>
      <c r="N117" s="98"/>
      <c r="O117" s="98"/>
      <c r="P117" s="98"/>
      <c r="Q117" s="98"/>
      <c r="R117" s="43"/>
      <c r="S117" s="43"/>
      <c r="T117" s="43"/>
      <c r="U117" s="43"/>
      <c r="V117" s="43"/>
      <c r="W117" s="43"/>
      <c r="X117" s="43"/>
      <c r="Y117" s="43"/>
      <c r="Z117" s="43"/>
      <c r="AA117" s="43"/>
      <c r="AB117" s="43"/>
    </row>
    <row r="118" spans="1:28" ht="23.5">
      <c r="A118" s="235"/>
      <c r="B118" s="228"/>
      <c r="C118" s="54">
        <v>115</v>
      </c>
      <c r="D118" s="61" t="s">
        <v>132</v>
      </c>
      <c r="E118" s="46" t="s">
        <v>219</v>
      </c>
      <c r="F118" s="46" t="s">
        <v>17</v>
      </c>
      <c r="G118" s="72">
        <v>119.09</v>
      </c>
      <c r="H118" s="18">
        <v>24</v>
      </c>
      <c r="I118" s="40">
        <f t="shared" si="2"/>
        <v>4</v>
      </c>
      <c r="J118" s="25" t="str">
        <f t="shared" si="3"/>
        <v>OK</v>
      </c>
      <c r="K118" s="98"/>
      <c r="L118" s="98">
        <v>10</v>
      </c>
      <c r="M118" s="98"/>
      <c r="N118" s="98"/>
      <c r="O118" s="98">
        <v>10</v>
      </c>
      <c r="P118" s="98"/>
      <c r="Q118" s="98"/>
      <c r="R118" s="43"/>
      <c r="S118" s="43"/>
      <c r="T118" s="43"/>
      <c r="U118" s="43"/>
      <c r="V118" s="43"/>
      <c r="W118" s="43"/>
      <c r="X118" s="43"/>
      <c r="Y118" s="43"/>
      <c r="Z118" s="43"/>
      <c r="AA118" s="43"/>
      <c r="AB118" s="43"/>
    </row>
    <row r="119" spans="1:28" ht="23.5">
      <c r="A119" s="235"/>
      <c r="B119" s="228"/>
      <c r="C119" s="54">
        <v>116</v>
      </c>
      <c r="D119" s="61" t="s">
        <v>133</v>
      </c>
      <c r="E119" s="46" t="s">
        <v>220</v>
      </c>
      <c r="F119" s="46" t="s">
        <v>17</v>
      </c>
      <c r="G119" s="72">
        <v>25.52</v>
      </c>
      <c r="H119" s="18">
        <v>10</v>
      </c>
      <c r="I119" s="40">
        <f t="shared" si="2"/>
        <v>0</v>
      </c>
      <c r="J119" s="25" t="str">
        <f t="shared" si="3"/>
        <v>OK</v>
      </c>
      <c r="K119" s="98">
        <v>10</v>
      </c>
      <c r="L119" s="98"/>
      <c r="M119" s="98"/>
      <c r="N119" s="98"/>
      <c r="O119" s="98"/>
      <c r="P119" s="98"/>
      <c r="Q119" s="98"/>
      <c r="R119" s="43"/>
      <c r="S119" s="43"/>
      <c r="T119" s="43"/>
      <c r="U119" s="43"/>
      <c r="V119" s="43"/>
      <c r="W119" s="43"/>
      <c r="X119" s="43"/>
      <c r="Y119" s="43"/>
      <c r="Z119" s="43"/>
      <c r="AA119" s="43"/>
      <c r="AB119" s="43"/>
    </row>
    <row r="120" spans="1:28" ht="23.5">
      <c r="A120" s="235"/>
      <c r="B120" s="224"/>
      <c r="C120" s="54">
        <v>117</v>
      </c>
      <c r="D120" s="61" t="s">
        <v>133</v>
      </c>
      <c r="E120" s="46" t="s">
        <v>221</v>
      </c>
      <c r="F120" s="46" t="s">
        <v>17</v>
      </c>
      <c r="G120" s="72">
        <v>27.23</v>
      </c>
      <c r="H120" s="18">
        <v>2</v>
      </c>
      <c r="I120" s="40">
        <f t="shared" si="2"/>
        <v>0</v>
      </c>
      <c r="J120" s="25" t="str">
        <f t="shared" si="3"/>
        <v>OK</v>
      </c>
      <c r="K120" s="98">
        <v>2</v>
      </c>
      <c r="L120" s="98"/>
      <c r="M120" s="98"/>
      <c r="N120" s="98"/>
      <c r="O120" s="98"/>
      <c r="P120" s="98"/>
      <c r="Q120" s="98"/>
      <c r="R120" s="43"/>
      <c r="S120" s="43"/>
      <c r="T120" s="43"/>
      <c r="U120" s="43"/>
      <c r="V120" s="43"/>
      <c r="W120" s="43"/>
      <c r="X120" s="43"/>
      <c r="Y120" s="43"/>
      <c r="Z120" s="43"/>
      <c r="AA120" s="43"/>
      <c r="AB120" s="43"/>
    </row>
    <row r="121" spans="1:28" ht="29">
      <c r="A121" s="243">
        <v>40</v>
      </c>
      <c r="B121" s="225" t="s">
        <v>39</v>
      </c>
      <c r="C121" s="101">
        <v>118</v>
      </c>
      <c r="D121" s="35" t="s">
        <v>134</v>
      </c>
      <c r="E121" s="47" t="s">
        <v>222</v>
      </c>
      <c r="F121" s="47" t="s">
        <v>17</v>
      </c>
      <c r="G121" s="74">
        <v>1585</v>
      </c>
      <c r="H121" s="18">
        <v>2</v>
      </c>
      <c r="I121" s="40">
        <f t="shared" si="2"/>
        <v>2</v>
      </c>
      <c r="J121" s="25" t="str">
        <f t="shared" si="3"/>
        <v>OK</v>
      </c>
      <c r="K121" s="98"/>
      <c r="L121" s="98"/>
      <c r="M121" s="98"/>
      <c r="N121" s="98"/>
      <c r="O121" s="98"/>
      <c r="P121" s="98"/>
      <c r="Q121" s="98"/>
      <c r="R121" s="43"/>
      <c r="S121" s="43"/>
      <c r="T121" s="43"/>
      <c r="U121" s="43"/>
      <c r="V121" s="43"/>
      <c r="W121" s="43"/>
      <c r="X121" s="43"/>
      <c r="Y121" s="43"/>
      <c r="Z121" s="43"/>
      <c r="AA121" s="43"/>
      <c r="AB121" s="43"/>
    </row>
    <row r="122" spans="1:28" ht="29">
      <c r="A122" s="243"/>
      <c r="B122" s="226"/>
      <c r="C122" s="101">
        <v>119</v>
      </c>
      <c r="D122" s="35" t="s">
        <v>135</v>
      </c>
      <c r="E122" s="47" t="s">
        <v>222</v>
      </c>
      <c r="F122" s="47" t="s">
        <v>17</v>
      </c>
      <c r="G122" s="74">
        <v>1040</v>
      </c>
      <c r="H122" s="18">
        <v>2</v>
      </c>
      <c r="I122" s="40">
        <f t="shared" si="2"/>
        <v>2</v>
      </c>
      <c r="J122" s="25" t="str">
        <f t="shared" si="3"/>
        <v>OK</v>
      </c>
      <c r="K122" s="98"/>
      <c r="L122" s="98"/>
      <c r="M122" s="98"/>
      <c r="N122" s="98"/>
      <c r="O122" s="98"/>
      <c r="P122" s="98"/>
      <c r="Q122" s="98"/>
      <c r="R122" s="43"/>
      <c r="S122" s="43"/>
      <c r="T122" s="43"/>
      <c r="U122" s="43"/>
      <c r="V122" s="43"/>
      <c r="W122" s="43"/>
      <c r="X122" s="43"/>
      <c r="Y122" s="43"/>
      <c r="Z122" s="43"/>
      <c r="AA122" s="43"/>
      <c r="AB122" s="43"/>
    </row>
    <row r="123" spans="1:28" ht="29">
      <c r="A123" s="243"/>
      <c r="B123" s="227"/>
      <c r="C123" s="101">
        <v>120</v>
      </c>
      <c r="D123" s="35" t="s">
        <v>136</v>
      </c>
      <c r="E123" s="47" t="s">
        <v>223</v>
      </c>
      <c r="F123" s="47" t="s">
        <v>17</v>
      </c>
      <c r="G123" s="74">
        <v>111</v>
      </c>
      <c r="H123" s="18">
        <v>4</v>
      </c>
      <c r="I123" s="40">
        <f t="shared" si="2"/>
        <v>4</v>
      </c>
      <c r="J123" s="25" t="str">
        <f t="shared" si="3"/>
        <v>OK</v>
      </c>
      <c r="K123" s="98"/>
      <c r="L123" s="98"/>
      <c r="M123" s="98"/>
      <c r="N123" s="98"/>
      <c r="O123" s="98"/>
      <c r="P123" s="98"/>
      <c r="Q123" s="98"/>
      <c r="R123" s="43"/>
      <c r="S123" s="43"/>
      <c r="T123" s="43"/>
      <c r="U123" s="43"/>
      <c r="V123" s="43"/>
      <c r="W123" s="43"/>
      <c r="X123" s="43"/>
      <c r="Y123" s="43"/>
      <c r="Z123" s="43"/>
      <c r="AA123" s="43"/>
      <c r="AB123" s="43"/>
    </row>
    <row r="124" spans="1:28" ht="55.5">
      <c r="A124" s="52">
        <v>41</v>
      </c>
      <c r="B124" s="60" t="s">
        <v>40</v>
      </c>
      <c r="C124" s="54">
        <v>121</v>
      </c>
      <c r="D124" s="61" t="s">
        <v>137</v>
      </c>
      <c r="E124" s="110" t="s">
        <v>224</v>
      </c>
      <c r="F124" s="46" t="s">
        <v>17</v>
      </c>
      <c r="G124" s="72">
        <v>192.51</v>
      </c>
      <c r="H124" s="18">
        <v>50</v>
      </c>
      <c r="I124" s="40">
        <f t="shared" si="2"/>
        <v>40</v>
      </c>
      <c r="J124" s="25" t="str">
        <f t="shared" si="3"/>
        <v>OK</v>
      </c>
      <c r="K124" s="98"/>
      <c r="L124" s="98"/>
      <c r="M124" s="98"/>
      <c r="N124" s="98"/>
      <c r="P124" s="98">
        <v>10</v>
      </c>
      <c r="Q124" s="98"/>
      <c r="R124" s="43"/>
      <c r="S124" s="43"/>
      <c r="T124" s="43"/>
      <c r="U124" s="43"/>
      <c r="V124" s="43"/>
      <c r="W124" s="43"/>
      <c r="X124" s="43"/>
      <c r="Y124" s="43"/>
      <c r="Z124" s="43"/>
      <c r="AA124" s="43"/>
      <c r="AB124" s="43"/>
    </row>
    <row r="125" spans="1:28" ht="75" customHeight="1">
      <c r="A125" s="53">
        <v>42</v>
      </c>
      <c r="B125" s="58" t="s">
        <v>41</v>
      </c>
      <c r="C125" s="101">
        <v>122</v>
      </c>
      <c r="D125" s="35" t="s">
        <v>138</v>
      </c>
      <c r="E125" s="112" t="s">
        <v>225</v>
      </c>
      <c r="F125" s="47" t="s">
        <v>17</v>
      </c>
      <c r="G125" s="74">
        <v>25.01</v>
      </c>
      <c r="H125" s="18">
        <v>100</v>
      </c>
      <c r="I125" s="40">
        <f t="shared" si="2"/>
        <v>84</v>
      </c>
      <c r="J125" s="25" t="str">
        <f t="shared" si="3"/>
        <v>OK</v>
      </c>
      <c r="K125" s="98"/>
      <c r="L125" s="98"/>
      <c r="M125" s="98"/>
      <c r="O125" s="98"/>
      <c r="P125" s="98"/>
      <c r="Q125" s="98">
        <v>16</v>
      </c>
      <c r="R125" s="43"/>
      <c r="S125" s="43"/>
      <c r="T125" s="43"/>
      <c r="U125" s="43"/>
      <c r="V125" s="43"/>
      <c r="W125" s="43"/>
      <c r="X125" s="43"/>
      <c r="Y125" s="43"/>
      <c r="Z125" s="43"/>
      <c r="AA125" s="43"/>
      <c r="AB125" s="43"/>
    </row>
    <row r="126" spans="1:28" ht="23.5">
      <c r="A126" s="51">
        <v>43</v>
      </c>
      <c r="B126" s="55" t="s">
        <v>37</v>
      </c>
      <c r="C126" s="102">
        <v>123</v>
      </c>
      <c r="D126" s="62" t="s">
        <v>139</v>
      </c>
      <c r="E126" s="62"/>
      <c r="F126" s="18" t="s">
        <v>246</v>
      </c>
      <c r="G126" s="73"/>
      <c r="H126" s="18">
        <v>4</v>
      </c>
      <c r="I126" s="40">
        <f t="shared" si="2"/>
        <v>4</v>
      </c>
      <c r="J126" s="25" t="str">
        <f t="shared" si="3"/>
        <v>OK</v>
      </c>
      <c r="K126" s="98"/>
      <c r="L126" s="98"/>
      <c r="M126" s="98"/>
      <c r="N126" s="98"/>
      <c r="O126" s="98"/>
      <c r="P126" s="98"/>
      <c r="Q126" s="98"/>
      <c r="R126" s="43"/>
      <c r="S126" s="43"/>
      <c r="T126" s="43"/>
      <c r="U126" s="43"/>
      <c r="V126" s="43"/>
      <c r="W126" s="43"/>
      <c r="X126" s="43"/>
      <c r="Y126" s="43"/>
      <c r="Z126" s="43"/>
      <c r="AA126" s="43"/>
      <c r="AB126" s="43"/>
    </row>
    <row r="127" spans="1:28" ht="23.5">
      <c r="A127" s="51">
        <v>44</v>
      </c>
      <c r="B127" s="55" t="s">
        <v>37</v>
      </c>
      <c r="C127" s="102">
        <v>124</v>
      </c>
      <c r="D127" s="62" t="s">
        <v>140</v>
      </c>
      <c r="E127" s="62"/>
      <c r="F127" s="18"/>
      <c r="G127" s="73"/>
      <c r="H127" s="18"/>
      <c r="I127" s="40">
        <f t="shared" si="2"/>
        <v>0</v>
      </c>
      <c r="J127" s="25" t="str">
        <f t="shared" si="3"/>
        <v>OK</v>
      </c>
      <c r="K127" s="98"/>
      <c r="L127" s="98"/>
      <c r="M127" s="98"/>
      <c r="N127" s="98"/>
      <c r="O127" s="98"/>
      <c r="P127" s="98"/>
      <c r="Q127" s="98"/>
      <c r="R127" s="43"/>
      <c r="S127" s="43"/>
      <c r="T127" s="43"/>
      <c r="U127" s="43"/>
      <c r="V127" s="43"/>
      <c r="W127" s="43"/>
      <c r="X127" s="43"/>
      <c r="Y127" s="43"/>
      <c r="Z127" s="43"/>
      <c r="AA127" s="43"/>
      <c r="AB127" s="43"/>
    </row>
    <row r="128" spans="1:28" ht="23.5">
      <c r="A128" s="51">
        <v>45</v>
      </c>
      <c r="B128" s="55" t="s">
        <v>37</v>
      </c>
      <c r="C128" s="102">
        <v>125</v>
      </c>
      <c r="D128" s="62" t="s">
        <v>141</v>
      </c>
      <c r="E128" s="62"/>
      <c r="F128" s="18"/>
      <c r="G128" s="73"/>
      <c r="H128" s="18"/>
      <c r="I128" s="40">
        <f t="shared" si="2"/>
        <v>0</v>
      </c>
      <c r="J128" s="25" t="str">
        <f t="shared" si="3"/>
        <v>OK</v>
      </c>
      <c r="K128" s="98"/>
      <c r="L128" s="98"/>
      <c r="M128" s="98"/>
      <c r="N128" s="98"/>
      <c r="O128" s="98"/>
      <c r="P128" s="98"/>
      <c r="Q128" s="98"/>
      <c r="R128" s="43"/>
      <c r="S128" s="43"/>
      <c r="T128" s="43"/>
      <c r="U128" s="43"/>
      <c r="V128" s="43"/>
      <c r="W128" s="43"/>
      <c r="X128" s="43"/>
      <c r="Y128" s="43"/>
      <c r="Z128" s="43"/>
      <c r="AA128" s="43"/>
      <c r="AB128" s="43"/>
    </row>
    <row r="129" spans="1:29" ht="23.5">
      <c r="A129" s="51">
        <v>46</v>
      </c>
      <c r="B129" s="55" t="s">
        <v>37</v>
      </c>
      <c r="C129" s="102">
        <v>126</v>
      </c>
      <c r="D129" s="62" t="s">
        <v>142</v>
      </c>
      <c r="E129" s="62"/>
      <c r="F129" s="18"/>
      <c r="G129" s="73"/>
      <c r="H129" s="18"/>
      <c r="I129" s="40">
        <f t="shared" si="2"/>
        <v>0</v>
      </c>
      <c r="J129" s="25" t="str">
        <f t="shared" si="3"/>
        <v>OK</v>
      </c>
      <c r="K129" s="98"/>
      <c r="L129" s="98"/>
      <c r="M129" s="98"/>
      <c r="N129" s="98"/>
      <c r="O129" s="98"/>
      <c r="P129" s="98"/>
      <c r="Q129" s="98"/>
      <c r="R129" s="43"/>
      <c r="S129" s="43"/>
      <c r="T129" s="43"/>
      <c r="U129" s="43"/>
      <c r="V129" s="43"/>
      <c r="W129" s="43"/>
      <c r="X129" s="43"/>
      <c r="Y129" s="43"/>
      <c r="Z129" s="43"/>
      <c r="AA129" s="43"/>
      <c r="AB129" s="43"/>
    </row>
    <row r="130" spans="1:29" ht="29">
      <c r="A130" s="235">
        <v>47</v>
      </c>
      <c r="B130" s="223" t="s">
        <v>42</v>
      </c>
      <c r="C130" s="54">
        <v>127</v>
      </c>
      <c r="D130" s="61" t="s">
        <v>143</v>
      </c>
      <c r="E130" s="61" t="s">
        <v>226</v>
      </c>
      <c r="F130" s="46"/>
      <c r="G130" s="72">
        <v>3245.49</v>
      </c>
      <c r="H130" s="18"/>
      <c r="I130" s="40">
        <f t="shared" si="2"/>
        <v>0</v>
      </c>
      <c r="J130" s="25" t="str">
        <f t="shared" si="3"/>
        <v>OK</v>
      </c>
      <c r="K130" s="98"/>
      <c r="L130" s="98"/>
      <c r="M130" s="98"/>
      <c r="N130" s="98"/>
      <c r="O130" s="98"/>
      <c r="P130" s="98"/>
      <c r="Q130" s="98"/>
      <c r="R130" s="43"/>
      <c r="S130" s="43"/>
      <c r="T130" s="43"/>
      <c r="U130" s="43"/>
      <c r="V130" s="43"/>
      <c r="W130" s="43"/>
      <c r="X130" s="43"/>
      <c r="Y130" s="43"/>
      <c r="Z130" s="43"/>
      <c r="AA130" s="43"/>
      <c r="AB130" s="43"/>
    </row>
    <row r="131" spans="1:29" ht="23.5">
      <c r="A131" s="235"/>
      <c r="B131" s="224"/>
      <c r="C131" s="54">
        <v>128</v>
      </c>
      <c r="D131" s="61" t="s">
        <v>144</v>
      </c>
      <c r="E131" s="61" t="s">
        <v>227</v>
      </c>
      <c r="F131" s="46" t="s">
        <v>247</v>
      </c>
      <c r="G131" s="72">
        <v>1054.19</v>
      </c>
      <c r="H131" s="18"/>
      <c r="I131" s="40">
        <f t="shared" si="2"/>
        <v>0</v>
      </c>
      <c r="J131" s="25" t="str">
        <f t="shared" si="3"/>
        <v>OK</v>
      </c>
      <c r="K131" s="98"/>
      <c r="L131" s="98"/>
      <c r="M131" s="98"/>
      <c r="N131" s="98"/>
      <c r="O131" s="98"/>
      <c r="P131" s="98"/>
      <c r="Q131" s="98"/>
      <c r="R131" s="43"/>
      <c r="S131" s="43"/>
      <c r="T131" s="43"/>
      <c r="U131" s="43"/>
      <c r="V131" s="43"/>
      <c r="W131" s="43"/>
      <c r="X131" s="43"/>
      <c r="Y131" s="43"/>
      <c r="Z131" s="43"/>
      <c r="AA131" s="43"/>
      <c r="AB131" s="43"/>
    </row>
    <row r="132" spans="1:29" ht="43.5">
      <c r="A132" s="51">
        <v>48</v>
      </c>
      <c r="B132" s="55" t="s">
        <v>37</v>
      </c>
      <c r="C132" s="102">
        <v>129</v>
      </c>
      <c r="D132" s="62" t="s">
        <v>145</v>
      </c>
      <c r="E132" s="62"/>
      <c r="F132" s="18" t="s">
        <v>21</v>
      </c>
      <c r="G132" s="73"/>
      <c r="H132" s="18"/>
      <c r="I132" s="40">
        <f>H132-(SUM(K132:AB132))</f>
        <v>0</v>
      </c>
      <c r="J132" s="25" t="str">
        <f t="shared" si="3"/>
        <v>OK</v>
      </c>
      <c r="K132" s="98"/>
      <c r="L132" s="98"/>
      <c r="M132" s="98"/>
      <c r="N132" s="98"/>
      <c r="O132" s="98"/>
      <c r="P132" s="98"/>
      <c r="Q132" s="98"/>
      <c r="R132" s="43"/>
      <c r="S132" s="43"/>
      <c r="T132" s="43"/>
      <c r="U132" s="43"/>
      <c r="V132" s="43"/>
      <c r="W132" s="43"/>
      <c r="X132" s="43"/>
      <c r="Y132" s="43"/>
      <c r="Z132" s="43"/>
      <c r="AA132" s="43"/>
      <c r="AB132" s="43"/>
    </row>
    <row r="133" spans="1:29">
      <c r="H133" s="4">
        <f>SUM(H4:H132)</f>
        <v>1063</v>
      </c>
      <c r="I133" s="4">
        <f>SUM(I4:I132)</f>
        <v>863</v>
      </c>
      <c r="K133" s="200">
        <f>SUMPRODUCT($G$4:$G$132,K4:K132)</f>
        <v>309.65999999999997</v>
      </c>
      <c r="L133" s="200">
        <f t="shared" ref="L133:Q133" si="4">SUMPRODUCT($G$4:$G$132,L4:L132)</f>
        <v>1667.2600000000002</v>
      </c>
      <c r="M133" s="200">
        <f t="shared" si="4"/>
        <v>42</v>
      </c>
      <c r="N133" s="200">
        <f t="shared" si="4"/>
        <v>423</v>
      </c>
      <c r="O133" s="200">
        <f t="shared" si="4"/>
        <v>2115.5</v>
      </c>
      <c r="P133" s="200">
        <f t="shared" si="4"/>
        <v>1925.1</v>
      </c>
      <c r="Q133" s="200">
        <f t="shared" si="4"/>
        <v>400.16</v>
      </c>
      <c r="R133" s="123">
        <f t="shared" ref="R133:AB133" si="5">SUMPRODUCT($G$4:$G$132,R4:R132)</f>
        <v>0</v>
      </c>
      <c r="S133" s="123">
        <f t="shared" si="5"/>
        <v>0</v>
      </c>
      <c r="T133" s="123">
        <f t="shared" si="5"/>
        <v>0</v>
      </c>
      <c r="U133" s="123">
        <f t="shared" si="5"/>
        <v>0</v>
      </c>
      <c r="V133" s="123">
        <f t="shared" si="5"/>
        <v>0</v>
      </c>
      <c r="W133" s="123">
        <f t="shared" si="5"/>
        <v>0</v>
      </c>
      <c r="X133" s="123">
        <f t="shared" si="5"/>
        <v>0</v>
      </c>
      <c r="Y133" s="123">
        <f t="shared" si="5"/>
        <v>0</v>
      </c>
      <c r="Z133" s="123">
        <f t="shared" si="5"/>
        <v>0</v>
      </c>
      <c r="AA133" s="123">
        <f t="shared" si="5"/>
        <v>0</v>
      </c>
      <c r="AB133" s="123">
        <f t="shared" si="5"/>
        <v>0</v>
      </c>
      <c r="AC133" s="123"/>
    </row>
  </sheetData>
  <mergeCells count="82">
    <mergeCell ref="X1:X2"/>
    <mergeCell ref="Y1:Y2"/>
    <mergeCell ref="Z1:Z2"/>
    <mergeCell ref="AA1:AA2"/>
    <mergeCell ref="AB1:AB2"/>
    <mergeCell ref="A22:A24"/>
    <mergeCell ref="B22:B24"/>
    <mergeCell ref="W1:W2"/>
    <mergeCell ref="R1:R2"/>
    <mergeCell ref="S1:S2"/>
    <mergeCell ref="T1:T2"/>
    <mergeCell ref="V1:V2"/>
    <mergeCell ref="Q1:Q2"/>
    <mergeCell ref="A1:C1"/>
    <mergeCell ref="U1:U2"/>
    <mergeCell ref="P1:P2"/>
    <mergeCell ref="N1:N2"/>
    <mergeCell ref="O1:O2"/>
    <mergeCell ref="D1:G1"/>
    <mergeCell ref="H1:J1"/>
    <mergeCell ref="A9:A10"/>
    <mergeCell ref="B9:B10"/>
    <mergeCell ref="A11:A17"/>
    <mergeCell ref="B11:B17"/>
    <mergeCell ref="A19:A21"/>
    <mergeCell ref="B19:B21"/>
    <mergeCell ref="L1:L2"/>
    <mergeCell ref="M1:M2"/>
    <mergeCell ref="A2:J2"/>
    <mergeCell ref="A4:A6"/>
    <mergeCell ref="B4:B6"/>
    <mergeCell ref="K1:K2"/>
    <mergeCell ref="A25:A32"/>
    <mergeCell ref="B25:B32"/>
    <mergeCell ref="A34:A44"/>
    <mergeCell ref="B34:B44"/>
    <mergeCell ref="A45:A48"/>
    <mergeCell ref="B45:B48"/>
    <mergeCell ref="A49:A52"/>
    <mergeCell ref="B49:B52"/>
    <mergeCell ref="A53:A54"/>
    <mergeCell ref="B53:B54"/>
    <mergeCell ref="A55:A58"/>
    <mergeCell ref="B55:B58"/>
    <mergeCell ref="A59:A61"/>
    <mergeCell ref="B59:B61"/>
    <mergeCell ref="A62:A64"/>
    <mergeCell ref="B62:B64"/>
    <mergeCell ref="A66:A70"/>
    <mergeCell ref="B66:B70"/>
    <mergeCell ref="A71:A74"/>
    <mergeCell ref="B71:B74"/>
    <mergeCell ref="A76:A79"/>
    <mergeCell ref="B76:B79"/>
    <mergeCell ref="A83:A84"/>
    <mergeCell ref="B83:B84"/>
    <mergeCell ref="A85:A86"/>
    <mergeCell ref="B85:B86"/>
    <mergeCell ref="A87:A88"/>
    <mergeCell ref="B87:B88"/>
    <mergeCell ref="A89:A90"/>
    <mergeCell ref="B89:B90"/>
    <mergeCell ref="A91:A94"/>
    <mergeCell ref="B91:B94"/>
    <mergeCell ref="A97:A101"/>
    <mergeCell ref="B97:B101"/>
    <mergeCell ref="A102:A105"/>
    <mergeCell ref="B102:B105"/>
    <mergeCell ref="A106:A107"/>
    <mergeCell ref="B106:B107"/>
    <mergeCell ref="A108:A109"/>
    <mergeCell ref="B108:B109"/>
    <mergeCell ref="A110:A111"/>
    <mergeCell ref="B110:B111"/>
    <mergeCell ref="A130:A131"/>
    <mergeCell ref="B130:B131"/>
    <mergeCell ref="A112:A116"/>
    <mergeCell ref="B112:B116"/>
    <mergeCell ref="A117:A120"/>
    <mergeCell ref="B117:B120"/>
    <mergeCell ref="A121:A123"/>
    <mergeCell ref="B121:B123"/>
  </mergeCells>
  <conditionalFormatting sqref="R4:T4">
    <cfRule type="cellIs" dxfId="149" priority="13" stopIfTrue="1" operator="greaterThan">
      <formula>0</formula>
    </cfRule>
    <cfRule type="cellIs" dxfId="148" priority="14" stopIfTrue="1" operator="greaterThan">
      <formula>0</formula>
    </cfRule>
    <cfRule type="cellIs" dxfId="147" priority="15" stopIfTrue="1" operator="greaterThan">
      <formula>0</formula>
    </cfRule>
  </conditionalFormatting>
  <conditionalFormatting sqref="U4:AB132 R5:T132">
    <cfRule type="cellIs" dxfId="146" priority="16" stopIfTrue="1" operator="greaterThan">
      <formula>0</formula>
    </cfRule>
    <cfRule type="cellIs" dxfId="145" priority="17" stopIfTrue="1" operator="greaterThan">
      <formula>0</formula>
    </cfRule>
    <cfRule type="cellIs" dxfId="144" priority="18" stopIfTrue="1" operator="greaterThan">
      <formula>0</formula>
    </cfRule>
  </conditionalFormatting>
  <conditionalFormatting sqref="K4 P124 O125:Q125 L124:M125 L4:O123 L126:Q132 N124">
    <cfRule type="cellIs" dxfId="143" priority="1" stopIfTrue="1" operator="greaterThan">
      <formula>0</formula>
    </cfRule>
    <cfRule type="cellIs" dxfId="142" priority="2" stopIfTrue="1" operator="greaterThan">
      <formula>0</formula>
    </cfRule>
    <cfRule type="cellIs" dxfId="141" priority="3" stopIfTrue="1" operator="greaterThan">
      <formula>0</formula>
    </cfRule>
  </conditionalFormatting>
  <conditionalFormatting sqref="P4:Q4">
    <cfRule type="cellIs" dxfId="140" priority="4" stopIfTrue="1" operator="greaterThan">
      <formula>0</formula>
    </cfRule>
    <cfRule type="cellIs" dxfId="139" priority="5" stopIfTrue="1" operator="greaterThan">
      <formula>0</formula>
    </cfRule>
    <cfRule type="cellIs" dxfId="138" priority="6" stopIfTrue="1" operator="greaterThan">
      <formula>0</formula>
    </cfRule>
  </conditionalFormatting>
  <conditionalFormatting sqref="P5:Q123 K5:K132 Q124">
    <cfRule type="cellIs" dxfId="137" priority="7" stopIfTrue="1" operator="greaterThan">
      <formula>0</formula>
    </cfRule>
    <cfRule type="cellIs" dxfId="136" priority="8" stopIfTrue="1" operator="greaterThan">
      <formula>0</formula>
    </cfRule>
    <cfRule type="cellIs" dxfId="135" priority="9" stopIfTrue="1" operator="greaterThan">
      <formula>0</formula>
    </cfRule>
  </conditionalFormatting>
  <pageMargins left="0.511811024" right="0.511811024" top="0.78740157499999996" bottom="0.78740157499999996" header="0.31496062000000002" footer="0.31496062000000002"/>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CEPO</vt:lpstr>
      <vt:lpstr>CDH e PROAD</vt:lpstr>
      <vt:lpstr>SEMS</vt:lpstr>
      <vt:lpstr>CAD</vt:lpstr>
      <vt:lpstr>PROEX</vt:lpstr>
      <vt:lpstr>ESAG</vt:lpstr>
      <vt:lpstr>CEART</vt:lpstr>
      <vt:lpstr>FAED</vt:lpstr>
      <vt:lpstr>CEFID</vt:lpstr>
      <vt:lpstr>CESFI</vt:lpstr>
      <vt:lpstr>CCT</vt:lpstr>
      <vt:lpstr>CEAD</vt:lpstr>
      <vt:lpstr>CEPLAN</vt:lpstr>
      <vt:lpstr>CAV</vt:lpstr>
      <vt:lpstr>CEO</vt:lpstr>
      <vt:lpstr>CEAVI</vt:lpstr>
      <vt:lpstr>CERES</vt:lpstr>
      <vt:lpstr>GESTOR</vt:lpstr>
      <vt:lpstr>(CARONA)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Usuário(a)</cp:lastModifiedBy>
  <cp:lastPrinted>2015-07-08T21:27:45Z</cp:lastPrinted>
  <dcterms:created xsi:type="dcterms:W3CDTF">2010-06-19T20:43:11Z</dcterms:created>
  <dcterms:modified xsi:type="dcterms:W3CDTF">2024-09-20T18:34:40Z</dcterms:modified>
</cp:coreProperties>
</file>