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\\Rtrarquivos\clc\SEGECON\2. Atas de Registro de Preços\UDESC\PE 0590.2023 SRP SGPE 48852.2022 - Coleta de Resíduos Químicos - RELANÇAMENTO - VIG 03.03.2024\"/>
    </mc:Choice>
  </mc:AlternateContent>
  <xr:revisionPtr revIDLastSave="0" documentId="13_ncr:1_{1974EB6C-65E3-49BC-B9AB-4385E4A016CE}" xr6:coauthVersionLast="47" xr6:coauthVersionMax="47" xr10:uidLastSave="{00000000-0000-0000-0000-000000000000}"/>
  <bookViews>
    <workbookView xWindow="25974" yWindow="-109" windowWidth="26301" windowHeight="14305" tabRatio="255" xr2:uid="{00000000-000D-0000-FFFF-FFFF00000000}"/>
  </bookViews>
  <sheets>
    <sheet name="CCT" sheetId="113" r:id="rId1"/>
    <sheet name="ESAG" sheetId="129" state="hidden" r:id="rId2"/>
    <sheet name="CEAD" sheetId="132" state="hidden" r:id="rId3"/>
    <sheet name="FAED" sheetId="112" state="hidden" r:id="rId4"/>
    <sheet name="GESTOR" sheetId="128" r:id="rId5"/>
    <sheet name="REITORIA" sheetId="133" state="hidden" r:id="rId6"/>
  </sheets>
  <definedNames>
    <definedName name="CEPLAN" localSheetId="2">#REF!</definedName>
    <definedName name="CEPLAN" localSheetId="1">#REF!</definedName>
    <definedName name="CEPLAN" localSheetId="4">#REF!</definedName>
    <definedName name="CEPLAN" localSheetId="5">#REF!</definedName>
    <definedName name="CEPLAN">#REF!</definedName>
    <definedName name="diasuteis" localSheetId="2">#REF!</definedName>
    <definedName name="diasuteis" localSheetId="1">#REF!</definedName>
    <definedName name="diasuteis" localSheetId="4">#REF!</definedName>
    <definedName name="diasuteis" localSheetId="5">#REF!</definedName>
    <definedName name="diasuteis">#REF!</definedName>
    <definedName name="Ferias" localSheetId="2">#REF!</definedName>
    <definedName name="Ferias" localSheetId="1">#REF!</definedName>
    <definedName name="Ferias" localSheetId="4">#REF!</definedName>
    <definedName name="Ferias" localSheetId="5">#REF!</definedName>
    <definedName name="Ferias">#REF!</definedName>
    <definedName name="RD" localSheetId="2">OFFSET(#REF!,(MATCH(SMALL(#REF!,ROW()-10),#REF!,0)-1),0)</definedName>
    <definedName name="RD" localSheetId="1">OFFSET(#REF!,(MATCH(SMALL(#REF!,ROW()-10),#REF!,0)-1),0)</definedName>
    <definedName name="RD" localSheetId="4">OFFSET(#REF!,(MATCH(SMALL(#REF!,ROW()-10),#REF!,0)-1),0)</definedName>
    <definedName name="RD" localSheetId="5">OFFSET(#REF!,(MATCH(SMALL(#REF!,ROW()-10),#REF!,0)-1),0)</definedName>
    <definedName name="RD">OFFSET(#REF!,(MATCH(SMALL(#REF!,ROW()-10),#REF!,0)-1),0)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9" i="128" l="1"/>
  <c r="K17" i="128"/>
  <c r="K16" i="128"/>
  <c r="O5" i="128"/>
  <c r="K5" i="113"/>
  <c r="J5" i="113"/>
  <c r="P8" i="113" l="1"/>
  <c r="Q8" i="113"/>
  <c r="R8" i="113"/>
  <c r="S8" i="113"/>
  <c r="T8" i="113"/>
  <c r="U8" i="113"/>
  <c r="V8" i="113"/>
  <c r="W8" i="113"/>
  <c r="X8" i="113"/>
  <c r="N8" i="113"/>
  <c r="M8" i="113"/>
  <c r="M5" i="128" l="1"/>
  <c r="G5" i="128" l="1"/>
  <c r="G6" i="128"/>
  <c r="G7" i="128"/>
  <c r="G4" i="128"/>
  <c r="J4" i="128" l="1"/>
  <c r="J6" i="128"/>
  <c r="J7" i="128"/>
  <c r="K4" i="113"/>
  <c r="H4" i="128" s="1"/>
  <c r="H5" i="128"/>
  <c r="K6" i="113"/>
  <c r="K7" i="113"/>
  <c r="H7" i="128" s="1"/>
  <c r="L6" i="113" l="1"/>
  <c r="H6" i="128"/>
  <c r="K6" i="128" s="1"/>
  <c r="K7" i="128"/>
  <c r="K5" i="128"/>
  <c r="K4" i="128"/>
  <c r="I4" i="128"/>
  <c r="J5" i="128"/>
  <c r="L7" i="113"/>
  <c r="L5" i="113"/>
  <c r="L4" i="113"/>
  <c r="N5" i="128" l="1"/>
  <c r="I5" i="128"/>
  <c r="I7" i="128"/>
  <c r="I6" i="128"/>
  <c r="N9" i="133" l="1"/>
  <c r="M9" i="133"/>
  <c r="K8" i="133"/>
  <c r="L8" i="133" s="1"/>
  <c r="K7" i="133"/>
  <c r="L7" i="133" s="1"/>
  <c r="K6" i="133"/>
  <c r="L6" i="133" s="1"/>
  <c r="K5" i="133"/>
  <c r="L5" i="133" s="1"/>
  <c r="K4" i="133"/>
  <c r="L4" i="133" s="1"/>
  <c r="N9" i="112"/>
  <c r="M9" i="112"/>
  <c r="K8" i="112"/>
  <c r="L8" i="112" s="1"/>
  <c r="K7" i="112"/>
  <c r="L7" i="112" s="1"/>
  <c r="K6" i="112"/>
  <c r="L6" i="112" s="1"/>
  <c r="K5" i="112"/>
  <c r="L5" i="112" s="1"/>
  <c r="K4" i="112"/>
  <c r="L4" i="112" s="1"/>
  <c r="N9" i="129"/>
  <c r="M9" i="129"/>
  <c r="K8" i="129"/>
  <c r="L8" i="129" s="1"/>
  <c r="K7" i="129"/>
  <c r="L7" i="129" s="1"/>
  <c r="K6" i="129"/>
  <c r="L6" i="129" s="1"/>
  <c r="K5" i="129"/>
  <c r="L5" i="129" s="1"/>
  <c r="K4" i="129"/>
  <c r="L4" i="129" s="1"/>
  <c r="N9" i="132"/>
  <c r="M9" i="132"/>
  <c r="K8" i="132"/>
  <c r="L8" i="132" s="1"/>
  <c r="K7" i="132"/>
  <c r="L7" i="132" s="1"/>
  <c r="K6" i="132"/>
  <c r="L6" i="132" s="1"/>
  <c r="K5" i="132"/>
  <c r="L5" i="132" s="1"/>
  <c r="K4" i="132"/>
  <c r="L4" i="132" s="1"/>
  <c r="G13" i="128" l="1"/>
  <c r="G15" i="128" l="1"/>
  <c r="G14" i="128"/>
  <c r="J8" i="128" l="1"/>
  <c r="K8" i="128" l="1"/>
</calcChain>
</file>

<file path=xl/sharedStrings.xml><?xml version="1.0" encoding="utf-8"?>
<sst xmlns="http://schemas.openxmlformats.org/spreadsheetml/2006/main" count="366" uniqueCount="65">
  <si>
    <t>Saldo / Automático</t>
  </si>
  <si>
    <t>LOTE</t>
  </si>
  <si>
    <t>...../...../......</t>
  </si>
  <si>
    <t>Preço UNITÁRIO (R$)</t>
  </si>
  <si>
    <t>ALERTA</t>
  </si>
  <si>
    <t>Unidade</t>
  </si>
  <si>
    <t>SALDO</t>
  </si>
  <si>
    <t>Qtde Registrada</t>
  </si>
  <si>
    <t>Valor Total Registrado</t>
  </si>
  <si>
    <t>Valor Total Utilizado</t>
  </si>
  <si>
    <t>Valor Total da Ata com Aditivo</t>
  </si>
  <si>
    <t>Valor Utilizado</t>
  </si>
  <si>
    <t>% Aditivos</t>
  </si>
  <si>
    <t>% Utilizado</t>
  </si>
  <si>
    <t>Qtde Utilizada</t>
  </si>
  <si>
    <t>CENTRO PARTICIPANTE: GESTOR</t>
  </si>
  <si>
    <t>Destinação final de Lixo Hospitalar</t>
  </si>
  <si>
    <t>Kg</t>
  </si>
  <si>
    <t>339039.28</t>
  </si>
  <si>
    <t>CENTRO PARTICIPANTE:</t>
  </si>
  <si>
    <t xml:space="preserve">Item </t>
  </si>
  <si>
    <t>Empresa</t>
  </si>
  <si>
    <t>ESPECIFICAÇÕES</t>
  </si>
  <si>
    <t>Grupo-Classe</t>
  </si>
  <si>
    <t>Código NUC</t>
  </si>
  <si>
    <t>Detalhamento</t>
  </si>
  <si>
    <t>02-25</t>
  </si>
  <si>
    <t>05005-1-002</t>
  </si>
  <si>
    <t>05005-1-001</t>
  </si>
  <si>
    <t>Coleta e transporte de produtos químicos.</t>
  </si>
  <si>
    <t>Coleta, transporte, tratamento e destino final de resíduos de fezes, urina e carcaças de camundongos (até 2 sacos de resíduos de fezes e urina e 1 saco de carcaça de camundongo por coleta). Coletas com sacos de até 30 litros</t>
  </si>
  <si>
    <t xml:space="preserve"> AF/OS nº  xxxx/2020 Qtde. DT</t>
  </si>
  <si>
    <t>PROCESSO: 783/2021/UDESC</t>
  </si>
  <si>
    <t>CONTRATAÇÃO DE EMPRESA PARA PRESTAÇÃO DE SERVIÇOS DE COLETA, TRANSPORTE E DESTINAÇÃO FINAL DE RESÍDUOS QUÍMICOS, LABORATORIAIS, HOSPITALARES, ENTULHOS E LÂMPADAS PARA O CAMPUS I, CERES E CESFI DA UDESC - RELANÇAMENTO</t>
  </si>
  <si>
    <t>VIGÊNCIA DA ATA: 30/07/2021 até 30/07/2022</t>
  </si>
  <si>
    <t xml:space="preserve"> AF/OS nº  xxxx/2021 Qtde. DT</t>
  </si>
  <si>
    <t>SANCRISTO COLETA DE RESÍDUOS EIRELI - CNPJ 14.147.098/0001-19</t>
  </si>
  <si>
    <t>Coleta</t>
  </si>
  <si>
    <t>Destinação final de produtos químicos</t>
  </si>
  <si>
    <t>Coleta e transporte de Lixo Hospitalar (materiais biologicos, contaminantes e perfuro cortantes)</t>
  </si>
  <si>
    <t>Litro</t>
  </si>
  <si>
    <t xml:space="preserve"> AF/OS nº  xxxx/2023 Qtde. DT</t>
  </si>
  <si>
    <t>CONTRATAÇÃO DE EMPRESA PARA A PRESTAÇÃO DE SERVIÇOS DE COLETA, TRANSPORTE E DESTINAÇÃO FINAL DE RESÍDUOS QUÍMICOS, LABORATORIAIS, HOSPITALARES, ENTULHOS E LÂMPADAS, PARA O CAMPUS I, PARA O CENTRO DE EDUCAÇÃO SUPERIOR DA REGIÃO SUL - CERES E PARA O CENTRO DE EDUCAÇÃO SUPERIOR DA FOZ DO ITAJAÍ – CESFI E PARA O CENTRO DE CIÊNCIAS TECNOLÓGICAS – CCT DA UDESC</t>
  </si>
  <si>
    <t>50051 0 002</t>
  </si>
  <si>
    <t>50051 0 004</t>
  </si>
  <si>
    <t>50051 0 003</t>
  </si>
  <si>
    <t>PROCESSO: 590/2023/UDESC</t>
  </si>
  <si>
    <t>VIGÊNCIA DA ATA: 03/03/2023 até 03/03/2024</t>
  </si>
  <si>
    <t>CETRILIFE TRATAMENTO DE RESÍDUOS DE SERVIÇOS DE SA - CNPJ: 26.522.047/0001-09</t>
  </si>
  <si>
    <t>Coleta, transporte e tratamento de lâmpadas fluorescentes.  JOINVILLE/SC</t>
  </si>
  <si>
    <t>Destinação final de lâmpadas fluorescentes.  JOINVILLE/SC</t>
  </si>
  <si>
    <t>Coleta e transporte de produtos químicos.  JOINVILLE/SC</t>
  </si>
  <si>
    <t>Destinação final de produtos químicos.  JOINVILLE/SC</t>
  </si>
  <si>
    <t xml:space="preserve">Após entrega das caçambas nos locais solicitados, as mesmas deverão permanecer no mínimo 3 dias úteis, após esse prazo poderão ser retiradas. </t>
  </si>
  <si>
    <t xml:space="preserve"> AF/OS nº  1125/2023 Qtde. DT</t>
  </si>
  <si>
    <t xml:space="preserve"> AF/OS nº  1750/2023 Qtde. DT</t>
  </si>
  <si>
    <t>Resumo Atualizado 06/09/2023</t>
  </si>
  <si>
    <t>Quantidade aditivo</t>
  </si>
  <si>
    <t>Valor total por item</t>
  </si>
  <si>
    <t>% Aditivo</t>
  </si>
  <si>
    <t>VALOR TOTAL</t>
  </si>
  <si>
    <t>ADITIVO CCT</t>
  </si>
  <si>
    <r>
      <t>339039.</t>
    </r>
    <r>
      <rPr>
        <b/>
        <sz val="11"/>
        <rFont val="Calibri"/>
        <family val="2"/>
      </rPr>
      <t>28</t>
    </r>
  </si>
  <si>
    <t>ADITIVO</t>
  </si>
  <si>
    <r>
      <t xml:space="preserve"> AF/OS nº  2146/2023 Qtde. DT </t>
    </r>
    <r>
      <rPr>
        <b/>
        <sz val="11"/>
        <rFont val="Calibri"/>
        <family val="2"/>
        <scheme val="minor"/>
      </rPr>
      <t>(ADITIVO)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</si>
</sst>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_(* #,##0.00_);_(* \(#,##0.00\);_(* \-??_);_(@_)"/>
    <numFmt numFmtId="166" formatCode="#,##0;[Red]#,##0"/>
    <numFmt numFmtId="167" formatCode="_-* #,##0.00\ &quot;€&quot;_-;\-* #,##0.00\ &quot;€&quot;_-;_-* &quot;-&quot;??\ &quot;€&quot;_-;_-@_-"/>
    <numFmt numFmtId="168" formatCode="_-[$R$-416]\ * #,##0.00_-;\-[$R$-416]\ * #,##0.00_-;_-[$R$-416]\ * &quot;-&quot;??_-;_-@_-"/>
  </numFmts>
  <fonts count="20" x14ac:knownFonts="1">
    <font>
      <sz val="10"/>
      <name val="Arial"/>
    </font>
    <font>
      <sz val="10"/>
      <name val="Arial"/>
      <family val="2"/>
    </font>
    <font>
      <b/>
      <sz val="18"/>
      <color indexed="56"/>
      <name val="Cambria"/>
      <family val="2"/>
    </font>
    <font>
      <sz val="11"/>
      <name val="Calibri"/>
      <family val="2"/>
      <scheme val="minor"/>
    </font>
    <font>
      <sz val="10"/>
      <name val="Arial"/>
      <family val="2"/>
    </font>
    <font>
      <sz val="12"/>
      <name val="Calibri"/>
      <family val="2"/>
      <scheme val="minor"/>
    </font>
    <font>
      <sz val="11"/>
      <name val="Calibri"/>
      <family val="2"/>
    </font>
    <font>
      <sz val="11"/>
      <color indexed="8"/>
      <name val="Calibri"/>
      <family val="2"/>
    </font>
    <font>
      <sz val="10"/>
      <name val="Arial"/>
    </font>
    <font>
      <b/>
      <sz val="12"/>
      <name val="Calibri"/>
      <family val="2"/>
    </font>
    <font>
      <b/>
      <sz val="14"/>
      <name val="Calibri"/>
      <family val="2"/>
    </font>
    <font>
      <b/>
      <sz val="16"/>
      <name val="Calibri"/>
      <family val="2"/>
    </font>
    <font>
      <b/>
      <sz val="11"/>
      <name val="Calibri"/>
      <family val="2"/>
    </font>
    <font>
      <b/>
      <sz val="16"/>
      <name val="Arial"/>
      <family val="2"/>
    </font>
    <font>
      <sz val="12"/>
      <name val="Calibri"/>
      <family val="2"/>
    </font>
    <font>
      <b/>
      <sz val="16"/>
      <color indexed="8"/>
      <name val="Calibri"/>
      <family val="2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11"/>
      <color rgb="FF0000FF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0"/>
        <bgColor indexed="10"/>
      </patternFill>
    </fill>
    <fill>
      <patternFill patternType="solid">
        <fgColor indexed="11"/>
        <bgColor indexed="64"/>
      </patternFill>
    </fill>
    <fill>
      <patternFill patternType="solid">
        <fgColor indexed="13"/>
        <bgColor indexed="26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10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5">
    <xf numFmtId="0" fontId="0" fillId="0" borderId="0"/>
    <xf numFmtId="0" fontId="1" fillId="0" borderId="0"/>
    <xf numFmtId="164" fontId="1" fillId="0" borderId="0" applyFill="0" applyBorder="0" applyAlignment="0" applyProtection="0"/>
    <xf numFmtId="165" fontId="1" fillId="0" borderId="0" applyFill="0" applyBorder="0" applyAlignment="0" applyProtection="0"/>
    <xf numFmtId="0" fontId="2" fillId="0" borderId="0" applyNumberFormat="0" applyFill="0" applyBorder="0" applyAlignment="0" applyProtection="0"/>
    <xf numFmtId="167" fontId="4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9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125">
    <xf numFmtId="0" fontId="0" fillId="0" borderId="0" xfId="0"/>
    <xf numFmtId="0" fontId="3" fillId="0" borderId="0" xfId="1" applyFont="1" applyFill="1" applyAlignment="1">
      <alignment horizontal="center" vertical="center" wrapText="1"/>
    </xf>
    <xf numFmtId="0" fontId="3" fillId="0" borderId="0" xfId="1" applyFont="1" applyAlignment="1">
      <alignment wrapText="1"/>
    </xf>
    <xf numFmtId="0" fontId="3" fillId="0" borderId="0" xfId="1" applyFont="1" applyFill="1" applyAlignment="1">
      <alignment vertical="center" wrapText="1"/>
    </xf>
    <xf numFmtId="0" fontId="3" fillId="0" borderId="0" xfId="1" applyFont="1" applyFill="1" applyAlignment="1" applyProtection="1">
      <alignment wrapText="1"/>
      <protection locked="0"/>
    </xf>
    <xf numFmtId="3" fontId="3" fillId="0" borderId="0" xfId="1" applyNumberFormat="1" applyFont="1" applyAlignment="1" applyProtection="1">
      <alignment wrapText="1"/>
      <protection locked="0"/>
    </xf>
    <xf numFmtId="0" fontId="3" fillId="0" borderId="0" xfId="1" applyFont="1" applyAlignment="1" applyProtection="1">
      <alignment wrapText="1"/>
      <protection locked="0"/>
    </xf>
    <xf numFmtId="168" fontId="5" fillId="8" borderId="2" xfId="1" applyNumberFormat="1" applyFont="1" applyFill="1" applyBorder="1" applyAlignment="1" applyProtection="1">
      <alignment horizontal="right"/>
      <protection locked="0"/>
    </xf>
    <xf numFmtId="168" fontId="5" fillId="8" borderId="3" xfId="1" applyNumberFormat="1" applyFont="1" applyFill="1" applyBorder="1" applyAlignment="1" applyProtection="1">
      <alignment horizontal="right"/>
      <protection locked="0"/>
    </xf>
    <xf numFmtId="9" fontId="5" fillId="8" borderId="4" xfId="12" applyFont="1" applyFill="1" applyBorder="1" applyAlignment="1" applyProtection="1">
      <alignment horizontal="right"/>
      <protection locked="0"/>
    </xf>
    <xf numFmtId="2" fontId="5" fillId="8" borderId="3" xfId="1" applyNumberFormat="1" applyFont="1" applyFill="1" applyBorder="1" applyAlignment="1">
      <alignment horizontal="right"/>
    </xf>
    <xf numFmtId="0" fontId="5" fillId="8" borderId="8" xfId="1" applyFont="1" applyFill="1" applyBorder="1" applyAlignment="1" applyProtection="1">
      <alignment horizontal="left"/>
      <protection locked="0"/>
    </xf>
    <xf numFmtId="0" fontId="5" fillId="8" borderId="15" xfId="1" applyFont="1" applyFill="1" applyBorder="1" applyAlignment="1" applyProtection="1">
      <alignment horizontal="left"/>
      <protection locked="0"/>
    </xf>
    <xf numFmtId="0" fontId="5" fillId="8" borderId="10" xfId="1" applyFont="1" applyFill="1" applyBorder="1" applyAlignment="1" applyProtection="1">
      <alignment horizontal="left"/>
      <protection locked="0"/>
    </xf>
    <xf numFmtId="0" fontId="5" fillId="8" borderId="0" xfId="1" applyFont="1" applyFill="1" applyBorder="1" applyAlignment="1" applyProtection="1">
      <alignment horizontal="left"/>
      <protection locked="0"/>
    </xf>
    <xf numFmtId="0" fontId="5" fillId="8" borderId="12" xfId="1" applyFont="1" applyFill="1" applyBorder="1" applyAlignment="1" applyProtection="1">
      <alignment horizontal="left"/>
      <protection locked="0"/>
    </xf>
    <xf numFmtId="0" fontId="5" fillId="8" borderId="14" xfId="1" applyFont="1" applyFill="1" applyBorder="1" applyAlignment="1" applyProtection="1">
      <alignment horizontal="left"/>
      <protection locked="0"/>
    </xf>
    <xf numFmtId="3" fontId="3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6" borderId="1" xfId="0" applyFont="1" applyFill="1" applyBorder="1" applyAlignment="1">
      <alignment horizontal="center" vertical="center" wrapText="1"/>
    </xf>
    <xf numFmtId="0" fontId="3" fillId="6" borderId="1" xfId="1" applyFont="1" applyFill="1" applyBorder="1" applyAlignment="1" applyProtection="1">
      <alignment horizontal="center" vertical="center" wrapText="1"/>
      <protection locked="0"/>
    </xf>
    <xf numFmtId="44" fontId="3" fillId="7" borderId="1" xfId="1" applyNumberFormat="1" applyFont="1" applyFill="1" applyBorder="1" applyAlignment="1">
      <alignment vertical="center" wrapText="1"/>
    </xf>
    <xf numFmtId="0" fontId="6" fillId="10" borderId="1" xfId="0" applyFont="1" applyFill="1" applyBorder="1" applyAlignment="1">
      <alignment horizontal="center" vertical="center" wrapText="1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1" xfId="1" applyFont="1" applyFill="1" applyBorder="1" applyAlignment="1" applyProtection="1">
      <alignment horizontal="center" vertical="center" wrapText="1"/>
    </xf>
    <xf numFmtId="166" fontId="3" fillId="2" borderId="1" xfId="1" applyNumberFormat="1" applyFont="1" applyFill="1" applyBorder="1" applyAlignment="1">
      <alignment horizontal="center" vertical="center" wrapText="1"/>
    </xf>
    <xf numFmtId="166" fontId="3" fillId="4" borderId="1" xfId="0" applyNumberFormat="1" applyFont="1" applyFill="1" applyBorder="1" applyAlignment="1">
      <alignment horizontal="center" vertical="center" wrapText="1"/>
    </xf>
    <xf numFmtId="3" fontId="3" fillId="3" borderId="1" xfId="1" applyNumberFormat="1" applyFont="1" applyFill="1" applyBorder="1" applyAlignment="1" applyProtection="1">
      <alignment horizontal="center" vertical="center" wrapText="1"/>
      <protection locked="0"/>
    </xf>
    <xf numFmtId="4" fontId="3" fillId="0" borderId="0" xfId="1" applyNumberFormat="1" applyFont="1" applyFill="1" applyAlignment="1">
      <alignment horizontal="center" vertical="center" wrapText="1"/>
    </xf>
    <xf numFmtId="166" fontId="3" fillId="0" borderId="0" xfId="0" applyNumberFormat="1" applyFont="1" applyFill="1" applyAlignment="1">
      <alignment horizontal="center" vertical="center" wrapText="1"/>
    </xf>
    <xf numFmtId="168" fontId="3" fillId="2" borderId="1" xfId="3" applyNumberFormat="1" applyFont="1" applyFill="1" applyBorder="1" applyAlignment="1" applyProtection="1">
      <alignment horizontal="center" vertical="center" wrapText="1"/>
    </xf>
    <xf numFmtId="3" fontId="3" fillId="9" borderId="5" xfId="1" applyNumberFormat="1" applyFont="1" applyFill="1" applyBorder="1" applyAlignment="1" applyProtection="1">
      <alignment horizontal="center" vertical="center" wrapText="1"/>
      <protection locked="0"/>
    </xf>
    <xf numFmtId="44" fontId="3" fillId="2" borderId="1" xfId="13" applyFont="1" applyFill="1" applyBorder="1" applyAlignment="1" applyProtection="1">
      <alignment horizontal="center" vertical="center" wrapText="1"/>
    </xf>
    <xf numFmtId="44" fontId="7" fillId="10" borderId="1" xfId="13" applyFont="1" applyFill="1" applyBorder="1" applyAlignment="1">
      <alignment horizontal="center" vertical="center"/>
    </xf>
    <xf numFmtId="44" fontId="7" fillId="0" borderId="1" xfId="13" applyFont="1" applyFill="1" applyBorder="1" applyAlignment="1">
      <alignment horizontal="center" vertical="center"/>
    </xf>
    <xf numFmtId="44" fontId="3" fillId="0" borderId="0" xfId="13" applyFont="1" applyFill="1" applyAlignment="1">
      <alignment vertical="center" wrapText="1"/>
    </xf>
    <xf numFmtId="0" fontId="9" fillId="10" borderId="1" xfId="0" applyFont="1" applyFill="1" applyBorder="1" applyAlignment="1">
      <alignment horizontal="center" vertical="center"/>
    </xf>
    <xf numFmtId="0" fontId="3" fillId="11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1" applyFont="1" applyFill="1" applyAlignment="1">
      <alignment horizontal="center" vertical="center" wrapText="1"/>
    </xf>
    <xf numFmtId="0" fontId="3" fillId="0" borderId="1" xfId="1" applyFont="1" applyBorder="1" applyAlignment="1" applyProtection="1">
      <alignment wrapText="1"/>
      <protection locked="0"/>
    </xf>
    <xf numFmtId="49" fontId="6" fillId="10" borderId="1" xfId="0" applyNumberFormat="1" applyFont="1" applyFill="1" applyBorder="1" applyAlignment="1">
      <alignment horizontal="center" vertical="center" wrapText="1"/>
    </xf>
    <xf numFmtId="0" fontId="14" fillId="10" borderId="1" xfId="1" applyFont="1" applyFill="1" applyBorder="1" applyAlignment="1">
      <alignment vertical="center" wrapText="1"/>
    </xf>
    <xf numFmtId="0" fontId="9" fillId="14" borderId="1" xfId="0" applyFont="1" applyFill="1" applyBorder="1" applyAlignment="1">
      <alignment horizontal="center" vertical="center" wrapText="1"/>
    </xf>
    <xf numFmtId="0" fontId="10" fillId="14" borderId="1" xfId="0" applyFont="1" applyFill="1" applyBorder="1" applyAlignment="1">
      <alignment horizontal="center" vertical="center" wrapText="1"/>
    </xf>
    <xf numFmtId="44" fontId="3" fillId="14" borderId="2" xfId="13" applyFont="1" applyFill="1" applyBorder="1" applyAlignment="1" applyProtection="1">
      <alignment horizontal="center" vertical="center" wrapText="1"/>
    </xf>
    <xf numFmtId="0" fontId="3" fillId="14" borderId="2" xfId="1" applyFont="1" applyFill="1" applyBorder="1" applyAlignment="1" applyProtection="1">
      <alignment horizontal="center" vertical="center" wrapText="1"/>
    </xf>
    <xf numFmtId="166" fontId="3" fillId="14" borderId="2" xfId="1" applyNumberFormat="1" applyFont="1" applyFill="1" applyBorder="1" applyAlignment="1">
      <alignment horizontal="center" vertical="center" wrapText="1"/>
    </xf>
    <xf numFmtId="0" fontId="3" fillId="14" borderId="2" xfId="1" applyFont="1" applyFill="1" applyBorder="1" applyAlignment="1" applyProtection="1">
      <alignment horizontal="center" vertical="center" wrapText="1"/>
      <protection locked="0"/>
    </xf>
    <xf numFmtId="44" fontId="3" fillId="0" borderId="0" xfId="1" applyNumberFormat="1" applyFont="1" applyAlignment="1">
      <alignment wrapText="1"/>
    </xf>
    <xf numFmtId="44" fontId="3" fillId="0" borderId="0" xfId="8" applyFont="1" applyAlignment="1" applyProtection="1">
      <alignment wrapText="1"/>
      <protection locked="0"/>
    </xf>
    <xf numFmtId="3" fontId="3" fillId="0" borderId="1" xfId="1" applyNumberFormat="1" applyFont="1" applyBorder="1" applyAlignment="1" applyProtection="1">
      <alignment horizontal="center" vertical="center" wrapText="1"/>
      <protection locked="0"/>
    </xf>
    <xf numFmtId="0" fontId="9" fillId="15" borderId="1" xfId="0" applyFont="1" applyFill="1" applyBorder="1" applyAlignment="1">
      <alignment horizontal="center" vertical="center"/>
    </xf>
    <xf numFmtId="0" fontId="14" fillId="15" borderId="1" xfId="0" applyFont="1" applyFill="1" applyBorder="1" applyAlignment="1">
      <alignment vertical="center" wrapText="1"/>
    </xf>
    <xf numFmtId="0" fontId="6" fillId="15" borderId="1" xfId="0" applyFont="1" applyFill="1" applyBorder="1" applyAlignment="1">
      <alignment horizontal="center" vertical="center" wrapText="1"/>
    </xf>
    <xf numFmtId="49" fontId="6" fillId="15" borderId="1" xfId="0" applyNumberFormat="1" applyFont="1" applyFill="1" applyBorder="1" applyAlignment="1">
      <alignment horizontal="center" vertical="center" wrapText="1"/>
    </xf>
    <xf numFmtId="44" fontId="7" fillId="15" borderId="1" xfId="13" applyFont="1" applyFill="1" applyBorder="1" applyAlignment="1">
      <alignment horizontal="center" vertical="center"/>
    </xf>
    <xf numFmtId="0" fontId="14" fillId="15" borderId="1" xfId="1" applyFont="1" applyFill="1" applyBorder="1" applyAlignment="1">
      <alignment vertical="center" wrapText="1"/>
    </xf>
    <xf numFmtId="0" fontId="15" fillId="10" borderId="1" xfId="0" applyFont="1" applyFill="1" applyBorder="1" applyAlignment="1">
      <alignment horizontal="center" vertical="center"/>
    </xf>
    <xf numFmtId="0" fontId="14" fillId="10" borderId="16" xfId="0" applyFont="1" applyFill="1" applyBorder="1" applyAlignment="1">
      <alignment vertical="center" wrapText="1"/>
    </xf>
    <xf numFmtId="0" fontId="6" fillId="10" borderId="16" xfId="0" applyFont="1" applyFill="1" applyBorder="1" applyAlignment="1">
      <alignment horizontal="center" vertical="center" wrapText="1"/>
    </xf>
    <xf numFmtId="49" fontId="6" fillId="10" borderId="16" xfId="0" applyNumberFormat="1" applyFont="1" applyFill="1" applyBorder="1" applyAlignment="1">
      <alignment horizontal="center" vertical="center" wrapText="1"/>
    </xf>
    <xf numFmtId="44" fontId="16" fillId="0" borderId="0" xfId="1" applyNumberFormat="1" applyFont="1" applyAlignment="1">
      <alignment wrapText="1"/>
    </xf>
    <xf numFmtId="0" fontId="12" fillId="10" borderId="1" xfId="0" applyFont="1" applyFill="1" applyBorder="1" applyAlignment="1">
      <alignment horizontal="center" vertical="center" wrapText="1"/>
    </xf>
    <xf numFmtId="0" fontId="14" fillId="15" borderId="1" xfId="0" applyFont="1" applyFill="1" applyBorder="1" applyAlignment="1">
      <alignment horizontal="left" vertical="center" wrapText="1"/>
    </xf>
    <xf numFmtId="0" fontId="14" fillId="10" borderId="1" xfId="0" applyFont="1" applyFill="1" applyBorder="1" applyAlignment="1">
      <alignment horizontal="left" vertical="center" wrapText="1"/>
    </xf>
    <xf numFmtId="0" fontId="14" fillId="10" borderId="1" xfId="1" applyFont="1" applyFill="1" applyBorder="1" applyAlignment="1">
      <alignment horizontal="left" vertical="center" wrapText="1"/>
    </xf>
    <xf numFmtId="0" fontId="17" fillId="6" borderId="19" xfId="1" applyFont="1" applyFill="1" applyBorder="1" applyAlignment="1">
      <alignment horizontal="center" vertical="center" wrapText="1"/>
    </xf>
    <xf numFmtId="3" fontId="3" fillId="0" borderId="1" xfId="1" applyNumberFormat="1" applyFont="1" applyBorder="1" applyAlignment="1" applyProtection="1">
      <alignment horizontal="center" vertical="center" wrapText="1"/>
      <protection locked="0"/>
    </xf>
    <xf numFmtId="14" fontId="3" fillId="11" borderId="1" xfId="1" applyNumberFormat="1" applyFont="1" applyFill="1" applyBorder="1" applyAlignment="1" applyProtection="1">
      <alignment horizontal="center" vertical="center" wrapText="1"/>
      <protection locked="0"/>
    </xf>
    <xf numFmtId="0" fontId="16" fillId="16" borderId="1" xfId="1" applyFont="1" applyFill="1" applyBorder="1" applyAlignment="1">
      <alignment horizontal="center" vertical="center" wrapText="1"/>
    </xf>
    <xf numFmtId="0" fontId="16" fillId="16" borderId="1" xfId="1" applyFont="1" applyFill="1" applyBorder="1" applyAlignment="1">
      <alignment vertical="center" wrapText="1"/>
    </xf>
    <xf numFmtId="0" fontId="3" fillId="0" borderId="1" xfId="1" applyFont="1" applyBorder="1" applyAlignment="1">
      <alignment wrapText="1"/>
    </xf>
    <xf numFmtId="3" fontId="3" fillId="16" borderId="1" xfId="1" applyNumberFormat="1" applyFont="1" applyFill="1" applyBorder="1" applyAlignment="1">
      <alignment horizontal="center" vertical="center" wrapText="1"/>
    </xf>
    <xf numFmtId="44" fontId="3" fillId="16" borderId="1" xfId="1" applyNumberFormat="1" applyFont="1" applyFill="1" applyBorder="1" applyAlignment="1">
      <alignment horizontal="center" vertical="center" wrapText="1"/>
    </xf>
    <xf numFmtId="9" fontId="3" fillId="16" borderId="1" xfId="34" applyFont="1" applyFill="1" applyBorder="1" applyAlignment="1">
      <alignment horizontal="center" vertical="center" wrapText="1"/>
    </xf>
    <xf numFmtId="3" fontId="3" fillId="5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12" borderId="1" xfId="0" applyNumberFormat="1" applyFont="1" applyFill="1" applyBorder="1" applyAlignment="1">
      <alignment horizontal="left" vertical="center" wrapText="1"/>
    </xf>
    <xf numFmtId="0" fontId="11" fillId="15" borderId="2" xfId="0" applyFont="1" applyFill="1" applyBorder="1" applyAlignment="1">
      <alignment horizontal="center" vertical="center"/>
    </xf>
    <xf numFmtId="0" fontId="11" fillId="15" borderId="4" xfId="0" applyFont="1" applyFill="1" applyBorder="1" applyAlignment="1">
      <alignment horizontal="center" vertical="center"/>
    </xf>
    <xf numFmtId="0" fontId="11" fillId="10" borderId="2" xfId="0" applyFont="1" applyFill="1" applyBorder="1" applyAlignment="1">
      <alignment horizontal="center" vertical="center"/>
    </xf>
    <xf numFmtId="0" fontId="11" fillId="10" borderId="4" xfId="0" applyFont="1" applyFill="1" applyBorder="1" applyAlignment="1">
      <alignment horizontal="center" vertical="center"/>
    </xf>
    <xf numFmtId="0" fontId="9" fillId="15" borderId="2" xfId="0" applyFont="1" applyFill="1" applyBorder="1" applyAlignment="1">
      <alignment horizontal="center" vertical="center" wrapText="1"/>
    </xf>
    <xf numFmtId="0" fontId="9" fillId="15" borderId="4" xfId="0" applyFont="1" applyFill="1" applyBorder="1" applyAlignment="1">
      <alignment horizontal="center" vertical="center" wrapText="1"/>
    </xf>
    <xf numFmtId="0" fontId="9" fillId="10" borderId="2" xfId="0" applyFont="1" applyFill="1" applyBorder="1" applyAlignment="1">
      <alignment horizontal="center" vertical="center" wrapText="1"/>
    </xf>
    <xf numFmtId="0" fontId="9" fillId="10" borderId="4" xfId="0" applyFont="1" applyFill="1" applyBorder="1" applyAlignment="1">
      <alignment horizontal="center" vertical="center" wrapText="1"/>
    </xf>
    <xf numFmtId="3" fontId="3" fillId="5" borderId="2" xfId="1" applyNumberFormat="1" applyFont="1" applyFill="1" applyBorder="1" applyAlignment="1" applyProtection="1">
      <alignment horizontal="center" vertical="center" wrapText="1"/>
      <protection locked="0"/>
    </xf>
    <xf numFmtId="3" fontId="3" fillId="5" borderId="4" xfId="1" applyNumberFormat="1" applyFont="1" applyFill="1" applyBorder="1" applyAlignment="1" applyProtection="1">
      <alignment horizontal="center" vertical="center" wrapText="1"/>
      <protection locked="0"/>
    </xf>
    <xf numFmtId="0" fontId="11" fillId="10" borderId="1" xfId="0" applyFont="1" applyFill="1" applyBorder="1" applyAlignment="1">
      <alignment horizontal="center" vertical="center"/>
    </xf>
    <xf numFmtId="0" fontId="12" fillId="10" borderId="17" xfId="0" applyFont="1" applyFill="1" applyBorder="1" applyAlignment="1">
      <alignment horizontal="center" vertical="center" wrapText="1"/>
    </xf>
    <xf numFmtId="0" fontId="12" fillId="10" borderId="18" xfId="0" applyFont="1" applyFill="1" applyBorder="1" applyAlignment="1">
      <alignment horizontal="center" vertical="center" wrapText="1"/>
    </xf>
    <xf numFmtId="0" fontId="11" fillId="15" borderId="1" xfId="0" applyFont="1" applyFill="1" applyBorder="1" applyAlignment="1">
      <alignment horizontal="center" vertical="center"/>
    </xf>
    <xf numFmtId="0" fontId="12" fillId="15" borderId="2" xfId="0" applyFont="1" applyFill="1" applyBorder="1" applyAlignment="1">
      <alignment horizontal="center" vertical="center" wrapText="1"/>
    </xf>
    <xf numFmtId="0" fontId="12" fillId="15" borderId="4" xfId="0" applyFont="1" applyFill="1" applyBorder="1" applyAlignment="1">
      <alignment horizontal="center" vertical="center" wrapText="1"/>
    </xf>
    <xf numFmtId="0" fontId="16" fillId="6" borderId="8" xfId="1" applyFont="1" applyFill="1" applyBorder="1" applyAlignment="1">
      <alignment horizontal="center" vertical="center" wrapText="1"/>
    </xf>
    <xf numFmtId="0" fontId="16" fillId="6" borderId="15" xfId="1" applyFont="1" applyFill="1" applyBorder="1" applyAlignment="1">
      <alignment horizontal="center" vertical="center" wrapText="1"/>
    </xf>
    <xf numFmtId="0" fontId="16" fillId="6" borderId="9" xfId="1" applyFont="1" applyFill="1" applyBorder="1" applyAlignment="1">
      <alignment horizontal="center" vertical="center" wrapText="1"/>
    </xf>
    <xf numFmtId="0" fontId="16" fillId="6" borderId="12" xfId="1" applyFont="1" applyFill="1" applyBorder="1" applyAlignment="1">
      <alignment horizontal="center" vertical="center" wrapText="1"/>
    </xf>
    <xf numFmtId="0" fontId="16" fillId="6" borderId="14" xfId="1" applyFont="1" applyFill="1" applyBorder="1" applyAlignment="1">
      <alignment horizontal="center" vertical="center" wrapText="1"/>
    </xf>
    <xf numFmtId="0" fontId="16" fillId="6" borderId="13" xfId="1" applyFont="1" applyFill="1" applyBorder="1" applyAlignment="1">
      <alignment horizontal="center" vertical="center" wrapText="1"/>
    </xf>
    <xf numFmtId="0" fontId="5" fillId="8" borderId="5" xfId="1" applyFont="1" applyFill="1" applyBorder="1" applyAlignment="1" applyProtection="1">
      <alignment horizontal="left"/>
      <protection locked="0"/>
    </xf>
    <xf numFmtId="0" fontId="5" fillId="8" borderId="6" xfId="1" applyFont="1" applyFill="1" applyBorder="1" applyAlignment="1" applyProtection="1">
      <alignment horizontal="left"/>
      <protection locked="0"/>
    </xf>
    <xf numFmtId="0" fontId="5" fillId="8" borderId="7" xfId="1" applyFont="1" applyFill="1" applyBorder="1" applyAlignment="1" applyProtection="1">
      <alignment horizontal="left"/>
      <protection locked="0"/>
    </xf>
    <xf numFmtId="0" fontId="3" fillId="13" borderId="5" xfId="0" applyNumberFormat="1" applyFont="1" applyFill="1" applyBorder="1" applyAlignment="1">
      <alignment horizontal="center" vertical="center" wrapText="1"/>
    </xf>
    <xf numFmtId="0" fontId="3" fillId="13" borderId="6" xfId="0" applyNumberFormat="1" applyFont="1" applyFill="1" applyBorder="1" applyAlignment="1">
      <alignment horizontal="center" vertical="center" wrapText="1"/>
    </xf>
    <xf numFmtId="0" fontId="3" fillId="13" borderId="7" xfId="0" applyNumberFormat="1" applyFont="1" applyFill="1" applyBorder="1" applyAlignment="1">
      <alignment horizontal="center" vertical="center" wrapText="1"/>
    </xf>
    <xf numFmtId="0" fontId="3" fillId="13" borderId="1" xfId="0" applyNumberFormat="1" applyFont="1" applyFill="1" applyBorder="1" applyAlignment="1">
      <alignment horizontal="left" vertical="center" wrapText="1"/>
    </xf>
    <xf numFmtId="0" fontId="3" fillId="13" borderId="5" xfId="0" applyNumberFormat="1" applyFont="1" applyFill="1" applyBorder="1" applyAlignment="1">
      <alignment horizontal="left" vertical="center" wrapText="1"/>
    </xf>
    <xf numFmtId="0" fontId="3" fillId="13" borderId="6" xfId="0" applyNumberFormat="1" applyFont="1" applyFill="1" applyBorder="1" applyAlignment="1">
      <alignment horizontal="left" vertical="center" wrapText="1"/>
    </xf>
    <xf numFmtId="0" fontId="3" fillId="13" borderId="7" xfId="0" applyNumberFormat="1" applyFont="1" applyFill="1" applyBorder="1" applyAlignment="1">
      <alignment horizontal="left" vertical="center" wrapText="1"/>
    </xf>
    <xf numFmtId="0" fontId="5" fillId="8" borderId="8" xfId="1" applyFont="1" applyFill="1" applyBorder="1" applyAlignment="1">
      <alignment vertical="center" wrapText="1"/>
    </xf>
    <xf numFmtId="0" fontId="5" fillId="8" borderId="15" xfId="1" applyFont="1" applyFill="1" applyBorder="1" applyAlignment="1">
      <alignment vertical="center" wrapText="1"/>
    </xf>
    <xf numFmtId="0" fontId="5" fillId="8" borderId="9" xfId="1" applyFont="1" applyFill="1" applyBorder="1" applyAlignment="1">
      <alignment vertical="center" wrapText="1"/>
    </xf>
    <xf numFmtId="0" fontId="5" fillId="8" borderId="10" xfId="1" applyFont="1" applyFill="1" applyBorder="1" applyAlignment="1">
      <alignment vertical="center" wrapText="1"/>
    </xf>
    <xf numFmtId="0" fontId="5" fillId="8" borderId="0" xfId="1" applyFont="1" applyFill="1" applyBorder="1" applyAlignment="1">
      <alignment vertical="center" wrapText="1"/>
    </xf>
    <xf numFmtId="0" fontId="5" fillId="8" borderId="11" xfId="1" applyFont="1" applyFill="1" applyBorder="1" applyAlignment="1">
      <alignment vertical="center" wrapText="1"/>
    </xf>
    <xf numFmtId="0" fontId="5" fillId="8" borderId="12" xfId="1" applyFont="1" applyFill="1" applyBorder="1" applyAlignment="1">
      <alignment vertical="center" wrapText="1"/>
    </xf>
    <xf numFmtId="0" fontId="5" fillId="8" borderId="14" xfId="1" applyFont="1" applyFill="1" applyBorder="1" applyAlignment="1">
      <alignment vertical="center" wrapText="1"/>
    </xf>
    <xf numFmtId="0" fontId="5" fillId="8" borderId="13" xfId="1" applyFont="1" applyFill="1" applyBorder="1" applyAlignment="1">
      <alignment vertical="center" wrapText="1"/>
    </xf>
    <xf numFmtId="0" fontId="13" fillId="15" borderId="2" xfId="0" applyFont="1" applyFill="1" applyBorder="1" applyAlignment="1">
      <alignment horizontal="center" vertical="center"/>
    </xf>
    <xf numFmtId="0" fontId="13" fillId="15" borderId="4" xfId="0" applyFont="1" applyFill="1" applyBorder="1" applyAlignment="1">
      <alignment horizontal="center" vertical="center"/>
    </xf>
    <xf numFmtId="0" fontId="13" fillId="10" borderId="2" xfId="0" applyFont="1" applyFill="1" applyBorder="1" applyAlignment="1">
      <alignment horizontal="center" vertical="center"/>
    </xf>
    <xf numFmtId="0" fontId="13" fillId="10" borderId="4" xfId="0" applyFont="1" applyFill="1" applyBorder="1" applyAlignment="1">
      <alignment horizontal="center" vertical="center"/>
    </xf>
    <xf numFmtId="3" fontId="18" fillId="5" borderId="2" xfId="1" applyNumberFormat="1" applyFont="1" applyFill="1" applyBorder="1" applyAlignment="1" applyProtection="1">
      <alignment horizontal="center" vertical="center" wrapText="1"/>
      <protection locked="0"/>
    </xf>
    <xf numFmtId="3" fontId="18" fillId="5" borderId="4" xfId="1" applyNumberFormat="1" applyFont="1" applyFill="1" applyBorder="1" applyAlignment="1" applyProtection="1">
      <alignment horizontal="center" vertical="center" wrapText="1"/>
      <protection locked="0"/>
    </xf>
    <xf numFmtId="14" fontId="18" fillId="11" borderId="1" xfId="1" applyNumberFormat="1" applyFont="1" applyFill="1" applyBorder="1" applyAlignment="1" applyProtection="1">
      <alignment horizontal="center" vertical="center" wrapText="1"/>
      <protection locked="0"/>
    </xf>
    <xf numFmtId="3" fontId="19" fillId="0" borderId="1" xfId="1" applyNumberFormat="1" applyFont="1" applyBorder="1" applyAlignment="1" applyProtection="1">
      <alignment horizontal="center" vertical="center" wrapText="1"/>
      <protection locked="0"/>
    </xf>
  </cellXfs>
  <cellStyles count="35">
    <cellStyle name="Moeda" xfId="13" builtinId="4"/>
    <cellStyle name="Moeda 2" xfId="5" xr:uid="{00000000-0005-0000-0000-000001000000}"/>
    <cellStyle name="Moeda 2 2" xfId="9" xr:uid="{00000000-0005-0000-0000-000002000000}"/>
    <cellStyle name="Moeda 3" xfId="8" xr:uid="{00000000-0005-0000-0000-000003000000}"/>
    <cellStyle name="Moeda 3 2" xfId="16" xr:uid="{00000000-0005-0000-0000-000003000000}"/>
    <cellStyle name="Moeda 3 2 2" xfId="29" xr:uid="{00000000-0005-0000-0000-000004000000}"/>
    <cellStyle name="Moeda 3 3" xfId="23" xr:uid="{00000000-0005-0000-0000-000003000000}"/>
    <cellStyle name="Moeda 4" xfId="19" xr:uid="{00000000-0005-0000-0000-00003B000000}"/>
    <cellStyle name="Moeda 4 2" xfId="32" xr:uid="{00000000-0005-0000-0000-000005000000}"/>
    <cellStyle name="Moeda 5" xfId="20" xr:uid="{00000000-0005-0000-0000-000041000000}"/>
    <cellStyle name="Moeda 5 2" xfId="33" xr:uid="{00000000-0005-0000-0000-000006000000}"/>
    <cellStyle name="Moeda 6" xfId="26" xr:uid="{00000000-0005-0000-0000-000042000000}"/>
    <cellStyle name="Normal" xfId="0" builtinId="0"/>
    <cellStyle name="Normal 2" xfId="1" xr:uid="{00000000-0005-0000-0000-000005000000}"/>
    <cellStyle name="Porcentagem" xfId="34" builtinId="5"/>
    <cellStyle name="Porcentagem 2" xfId="12" xr:uid="{00000000-0005-0000-0000-000006000000}"/>
    <cellStyle name="Separador de milhares 2" xfId="2" xr:uid="{00000000-0005-0000-0000-000007000000}"/>
    <cellStyle name="Separador de milhares 2 2" xfId="7" xr:uid="{00000000-0005-0000-0000-000008000000}"/>
    <cellStyle name="Separador de milhares 2 2 2" xfId="11" xr:uid="{00000000-0005-0000-0000-000009000000}"/>
    <cellStyle name="Separador de milhares 2 2 2 2" xfId="18" xr:uid="{00000000-0005-0000-0000-000009000000}"/>
    <cellStyle name="Separador de milhares 2 2 2 2 2" xfId="31" xr:uid="{00000000-0005-0000-0000-00000D000000}"/>
    <cellStyle name="Separador de milhares 2 2 2 3" xfId="25" xr:uid="{00000000-0005-0000-0000-00000C000000}"/>
    <cellStyle name="Separador de milhares 2 2 3" xfId="15" xr:uid="{00000000-0005-0000-0000-000008000000}"/>
    <cellStyle name="Separador de milhares 2 2 3 2" xfId="28" xr:uid="{00000000-0005-0000-0000-00000E000000}"/>
    <cellStyle name="Separador de milhares 2 2 4" xfId="22" xr:uid="{00000000-0005-0000-0000-00000B000000}"/>
    <cellStyle name="Separador de milhares 2 3" xfId="6" xr:uid="{00000000-0005-0000-0000-00000A000000}"/>
    <cellStyle name="Separador de milhares 2 3 2" xfId="10" xr:uid="{00000000-0005-0000-0000-00000B000000}"/>
    <cellStyle name="Separador de milhares 2 3 2 2" xfId="17" xr:uid="{00000000-0005-0000-0000-00000B000000}"/>
    <cellStyle name="Separador de milhares 2 3 2 2 2" xfId="30" xr:uid="{00000000-0005-0000-0000-000011000000}"/>
    <cellStyle name="Separador de milhares 2 3 2 3" xfId="24" xr:uid="{00000000-0005-0000-0000-000010000000}"/>
    <cellStyle name="Separador de milhares 2 3 3" xfId="14" xr:uid="{00000000-0005-0000-0000-00000A000000}"/>
    <cellStyle name="Separador de milhares 2 3 3 2" xfId="27" xr:uid="{00000000-0005-0000-0000-000012000000}"/>
    <cellStyle name="Separador de milhares 2 3 4" xfId="21" xr:uid="{00000000-0005-0000-0000-00000F000000}"/>
    <cellStyle name="Separador de milhares 3" xfId="3" xr:uid="{00000000-0005-0000-0000-00000C000000}"/>
    <cellStyle name="Título 5" xfId="4" xr:uid="{00000000-0005-0000-0000-00000D000000}"/>
  </cellStyles>
  <dxfs count="15"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</dxfs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11"/>
  <sheetViews>
    <sheetView tabSelected="1" zoomScale="80" zoomScaleNormal="80" workbookViewId="0">
      <selection activeCell="I13" sqref="I13"/>
    </sheetView>
  </sheetViews>
  <sheetFormatPr defaultColWidth="9.75" defaultRowHeight="14.3" x14ac:dyDescent="0.25"/>
  <cols>
    <col min="1" max="1" width="8.125" style="1" customWidth="1"/>
    <col min="2" max="2" width="5.625" style="1" bestFit="1" customWidth="1"/>
    <col min="3" max="3" width="32.875" style="27" customWidth="1"/>
    <col min="4" max="4" width="60.25" style="1" customWidth="1"/>
    <col min="5" max="5" width="12.375" style="1" customWidth="1"/>
    <col min="6" max="6" width="15.125" style="37" customWidth="1"/>
    <col min="7" max="7" width="16.375" style="37" customWidth="1"/>
    <col min="8" max="8" width="16.75" style="1" customWidth="1"/>
    <col min="9" max="9" width="15.625" style="34" customWidth="1"/>
    <col min="10" max="10" width="12.875" style="4" customWidth="1"/>
    <col min="11" max="11" width="13.25" style="28" customWidth="1"/>
    <col min="12" max="12" width="12.625" style="5" customWidth="1"/>
    <col min="13" max="13" width="13.75" style="6" bestFit="1" customWidth="1"/>
    <col min="14" max="15" width="13.25" style="6" customWidth="1"/>
    <col min="16" max="24" width="12" style="6" customWidth="1"/>
    <col min="25" max="16384" width="9.75" style="2"/>
  </cols>
  <sheetData>
    <row r="1" spans="1:24" ht="46.55" customHeight="1" x14ac:dyDescent="0.25">
      <c r="A1" s="75" t="s">
        <v>46</v>
      </c>
      <c r="B1" s="75"/>
      <c r="C1" s="75"/>
      <c r="D1" s="75" t="s">
        <v>42</v>
      </c>
      <c r="E1" s="75"/>
      <c r="F1" s="75"/>
      <c r="G1" s="75"/>
      <c r="H1" s="75"/>
      <c r="I1" s="75"/>
      <c r="J1" s="75" t="s">
        <v>47</v>
      </c>
      <c r="K1" s="75"/>
      <c r="L1" s="75"/>
      <c r="M1" s="74" t="s">
        <v>54</v>
      </c>
      <c r="N1" s="74" t="s">
        <v>55</v>
      </c>
      <c r="O1" s="121" t="s">
        <v>63</v>
      </c>
      <c r="P1" s="74" t="s">
        <v>64</v>
      </c>
      <c r="Q1" s="74" t="s">
        <v>41</v>
      </c>
      <c r="R1" s="74" t="s">
        <v>41</v>
      </c>
      <c r="S1" s="74" t="s">
        <v>41</v>
      </c>
      <c r="T1" s="74" t="s">
        <v>41</v>
      </c>
      <c r="U1" s="74" t="s">
        <v>41</v>
      </c>
      <c r="V1" s="74" t="s">
        <v>41</v>
      </c>
      <c r="W1" s="74" t="s">
        <v>41</v>
      </c>
      <c r="X1" s="74" t="s">
        <v>41</v>
      </c>
    </row>
    <row r="2" spans="1:24" ht="26.35" customHeight="1" x14ac:dyDescent="0.25">
      <c r="A2" s="75" t="s">
        <v>19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4"/>
      <c r="N2" s="74"/>
      <c r="O2" s="122"/>
      <c r="P2" s="74"/>
      <c r="Q2" s="74"/>
      <c r="R2" s="74"/>
      <c r="S2" s="74"/>
      <c r="T2" s="74"/>
      <c r="U2" s="74"/>
      <c r="V2" s="74"/>
      <c r="W2" s="74"/>
      <c r="X2" s="74"/>
    </row>
    <row r="3" spans="1:24" s="3" customFormat="1" ht="28.55" x14ac:dyDescent="0.2">
      <c r="A3" s="41" t="s">
        <v>1</v>
      </c>
      <c r="B3" s="41" t="s">
        <v>20</v>
      </c>
      <c r="C3" s="41" t="s">
        <v>21</v>
      </c>
      <c r="D3" s="42" t="s">
        <v>22</v>
      </c>
      <c r="E3" s="41" t="s">
        <v>5</v>
      </c>
      <c r="F3" s="41" t="s">
        <v>23</v>
      </c>
      <c r="G3" s="41" t="s">
        <v>24</v>
      </c>
      <c r="H3" s="41" t="s">
        <v>25</v>
      </c>
      <c r="I3" s="43" t="s">
        <v>3</v>
      </c>
      <c r="J3" s="44" t="s">
        <v>7</v>
      </c>
      <c r="K3" s="45" t="s">
        <v>0</v>
      </c>
      <c r="L3" s="46" t="s">
        <v>4</v>
      </c>
      <c r="M3" s="67">
        <v>45083</v>
      </c>
      <c r="N3" s="67">
        <v>45149</v>
      </c>
      <c r="O3" s="123">
        <v>45184</v>
      </c>
      <c r="P3" s="67">
        <v>45187</v>
      </c>
      <c r="Q3" s="36" t="s">
        <v>2</v>
      </c>
      <c r="R3" s="36" t="s">
        <v>2</v>
      </c>
      <c r="S3" s="36" t="s">
        <v>2</v>
      </c>
      <c r="T3" s="36" t="s">
        <v>2</v>
      </c>
      <c r="U3" s="36" t="s">
        <v>2</v>
      </c>
      <c r="V3" s="36" t="s">
        <v>2</v>
      </c>
      <c r="W3" s="36" t="s">
        <v>2</v>
      </c>
      <c r="X3" s="36" t="s">
        <v>2</v>
      </c>
    </row>
    <row r="4" spans="1:24" ht="30.75" customHeight="1" x14ac:dyDescent="0.25">
      <c r="A4" s="76">
        <v>6</v>
      </c>
      <c r="B4" s="50">
        <v>10</v>
      </c>
      <c r="C4" s="80" t="s">
        <v>48</v>
      </c>
      <c r="D4" s="62" t="s">
        <v>49</v>
      </c>
      <c r="E4" s="52" t="s">
        <v>37</v>
      </c>
      <c r="F4" s="53" t="s">
        <v>26</v>
      </c>
      <c r="G4" s="52" t="s">
        <v>43</v>
      </c>
      <c r="H4" s="52" t="s">
        <v>62</v>
      </c>
      <c r="I4" s="54">
        <v>326.02999999999997</v>
      </c>
      <c r="J4" s="19">
        <v>5</v>
      </c>
      <c r="K4" s="25">
        <f>J4-(SUM(M4:X4))</f>
        <v>2</v>
      </c>
      <c r="L4" s="26" t="str">
        <f t="shared" ref="L4:L7" si="0">IF(K4&lt;0,"ATENÇÃO","OK")</f>
        <v>OK</v>
      </c>
      <c r="M4" s="66">
        <v>3</v>
      </c>
      <c r="N4" s="66"/>
      <c r="O4" s="66"/>
      <c r="P4" s="66"/>
      <c r="Q4" s="17"/>
      <c r="R4" s="17"/>
      <c r="S4" s="17"/>
      <c r="T4" s="17"/>
      <c r="U4" s="17"/>
      <c r="V4" s="17"/>
      <c r="W4" s="17"/>
      <c r="X4" s="17"/>
    </row>
    <row r="5" spans="1:24" ht="32.950000000000003" customHeight="1" x14ac:dyDescent="0.25">
      <c r="A5" s="77"/>
      <c r="B5" s="50">
        <v>11</v>
      </c>
      <c r="C5" s="81"/>
      <c r="D5" s="62" t="s">
        <v>50</v>
      </c>
      <c r="E5" s="52" t="s">
        <v>5</v>
      </c>
      <c r="F5" s="53" t="s">
        <v>26</v>
      </c>
      <c r="G5" s="52" t="s">
        <v>44</v>
      </c>
      <c r="H5" s="52" t="s">
        <v>62</v>
      </c>
      <c r="I5" s="54">
        <v>2.79</v>
      </c>
      <c r="J5" s="19">
        <f>4000</f>
        <v>4000</v>
      </c>
      <c r="K5" s="25">
        <f>J5-(SUM(M5:N5))</f>
        <v>0</v>
      </c>
      <c r="L5" s="26" t="str">
        <f t="shared" si="0"/>
        <v>OK</v>
      </c>
      <c r="M5" s="66">
        <v>4000</v>
      </c>
      <c r="N5" s="66"/>
      <c r="O5" s="124">
        <v>1000</v>
      </c>
      <c r="P5" s="66">
        <v>1000</v>
      </c>
      <c r="Q5" s="17"/>
      <c r="R5" s="17"/>
      <c r="S5" s="17"/>
      <c r="T5" s="17"/>
      <c r="U5" s="17"/>
      <c r="V5" s="17"/>
      <c r="W5" s="17"/>
      <c r="X5" s="17"/>
    </row>
    <row r="6" spans="1:24" ht="32.950000000000003" customHeight="1" x14ac:dyDescent="0.25">
      <c r="A6" s="78">
        <v>7</v>
      </c>
      <c r="B6" s="35">
        <v>12</v>
      </c>
      <c r="C6" s="82" t="s">
        <v>48</v>
      </c>
      <c r="D6" s="63" t="s">
        <v>51</v>
      </c>
      <c r="E6" s="21" t="s">
        <v>37</v>
      </c>
      <c r="F6" s="39" t="s">
        <v>26</v>
      </c>
      <c r="G6" s="21" t="s">
        <v>43</v>
      </c>
      <c r="H6" s="21" t="s">
        <v>18</v>
      </c>
      <c r="I6" s="32">
        <v>255.65</v>
      </c>
      <c r="J6" s="19">
        <v>6</v>
      </c>
      <c r="K6" s="25">
        <f>J6-(SUM(M6:X6))</f>
        <v>5</v>
      </c>
      <c r="L6" s="26" t="str">
        <f t="shared" si="0"/>
        <v>OK</v>
      </c>
      <c r="M6" s="66"/>
      <c r="N6" s="66">
        <v>1</v>
      </c>
      <c r="O6" s="66"/>
      <c r="P6" s="66"/>
      <c r="Q6" s="17"/>
      <c r="R6" s="17"/>
      <c r="S6" s="17"/>
      <c r="T6" s="17"/>
      <c r="U6" s="17"/>
      <c r="V6" s="17"/>
      <c r="W6" s="17"/>
      <c r="X6" s="17"/>
    </row>
    <row r="7" spans="1:24" ht="39.1" customHeight="1" x14ac:dyDescent="0.25">
      <c r="A7" s="79"/>
      <c r="B7" s="35">
        <v>13</v>
      </c>
      <c r="C7" s="83"/>
      <c r="D7" s="64" t="s">
        <v>52</v>
      </c>
      <c r="E7" s="21" t="s">
        <v>17</v>
      </c>
      <c r="F7" s="39" t="s">
        <v>26</v>
      </c>
      <c r="G7" s="21" t="s">
        <v>45</v>
      </c>
      <c r="H7" s="21" t="s">
        <v>18</v>
      </c>
      <c r="I7" s="32">
        <v>7.23</v>
      </c>
      <c r="J7" s="19">
        <v>1800</v>
      </c>
      <c r="K7" s="25">
        <f>J7-(SUM(M7:X7))</f>
        <v>791</v>
      </c>
      <c r="L7" s="26" t="str">
        <f t="shared" si="0"/>
        <v>OK</v>
      </c>
      <c r="M7" s="66"/>
      <c r="N7" s="66">
        <v>1009</v>
      </c>
      <c r="O7" s="66"/>
      <c r="P7" s="66"/>
      <c r="Q7" s="17"/>
      <c r="R7" s="17"/>
      <c r="S7" s="17"/>
      <c r="T7" s="17"/>
      <c r="U7" s="17"/>
      <c r="V7" s="17"/>
      <c r="W7" s="17"/>
      <c r="X7" s="17"/>
    </row>
    <row r="8" spans="1:24" x14ac:dyDescent="0.25">
      <c r="D8" s="3"/>
      <c r="M8" s="48">
        <f>SUMPRODUCT($I$4:$I$7,M4:M7)</f>
        <v>12138.09</v>
      </c>
      <c r="N8" s="48">
        <f>SUMPRODUCT($I$4:$I$7,N4:N7)</f>
        <v>7550.72</v>
      </c>
      <c r="O8" s="48"/>
      <c r="P8" s="48">
        <f t="shared" ref="P8:X8" si="1">SUMPRODUCT($I$4:$I$7,P4:P7)</f>
        <v>2790</v>
      </c>
      <c r="Q8" s="48">
        <f t="shared" si="1"/>
        <v>0</v>
      </c>
      <c r="R8" s="48">
        <f t="shared" si="1"/>
        <v>0</v>
      </c>
      <c r="S8" s="48">
        <f t="shared" si="1"/>
        <v>0</v>
      </c>
      <c r="T8" s="48">
        <f t="shared" si="1"/>
        <v>0</v>
      </c>
      <c r="U8" s="48">
        <f t="shared" si="1"/>
        <v>0</v>
      </c>
      <c r="V8" s="48">
        <f t="shared" si="1"/>
        <v>0</v>
      </c>
      <c r="W8" s="48">
        <f t="shared" si="1"/>
        <v>0</v>
      </c>
      <c r="X8" s="48">
        <f t="shared" si="1"/>
        <v>0</v>
      </c>
    </row>
    <row r="9" spans="1:24" x14ac:dyDescent="0.25">
      <c r="D9" s="3"/>
    </row>
    <row r="10" spans="1:24" ht="14.95" thickBot="1" x14ac:dyDescent="0.3"/>
    <row r="11" spans="1:24" ht="57.75" thickBot="1" x14ac:dyDescent="0.3">
      <c r="D11" s="65" t="s">
        <v>53</v>
      </c>
    </row>
  </sheetData>
  <mergeCells count="20">
    <mergeCell ref="A4:A5"/>
    <mergeCell ref="N1:N2"/>
    <mergeCell ref="M1:M2"/>
    <mergeCell ref="A6:A7"/>
    <mergeCell ref="C4:C5"/>
    <mergeCell ref="C6:C7"/>
    <mergeCell ref="X1:X2"/>
    <mergeCell ref="V1:V2"/>
    <mergeCell ref="W1:W2"/>
    <mergeCell ref="D1:I1"/>
    <mergeCell ref="J1:L1"/>
    <mergeCell ref="A2:L2"/>
    <mergeCell ref="A1:C1"/>
    <mergeCell ref="U1:U2"/>
    <mergeCell ref="O1:O2"/>
    <mergeCell ref="P1:P2"/>
    <mergeCell ref="Q1:Q2"/>
    <mergeCell ref="R1:R2"/>
    <mergeCell ref="S1:S2"/>
    <mergeCell ref="T1:T2"/>
  </mergeCells>
  <conditionalFormatting sqref="M4:X7">
    <cfRule type="cellIs" dxfId="14" priority="79" stopIfTrue="1" operator="greaterThan">
      <formula>0</formula>
    </cfRule>
    <cfRule type="cellIs" dxfId="13" priority="80" stopIfTrue="1" operator="greaterThan">
      <formula>0</formula>
    </cfRule>
    <cfRule type="cellIs" dxfId="12" priority="81" stopIfTrue="1" operator="greaterThan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10"/>
  <sheetViews>
    <sheetView zoomScale="80" zoomScaleNormal="80" workbookViewId="0">
      <selection activeCell="J4" sqref="J4"/>
    </sheetView>
  </sheetViews>
  <sheetFormatPr defaultColWidth="9.75" defaultRowHeight="14.3" x14ac:dyDescent="0.25"/>
  <cols>
    <col min="1" max="1" width="8.125" style="37" customWidth="1"/>
    <col min="2" max="2" width="5.625" style="37" bestFit="1" customWidth="1"/>
    <col min="3" max="3" width="30" style="27" customWidth="1"/>
    <col min="4" max="4" width="60.25" style="37" customWidth="1"/>
    <col min="5" max="5" width="12.375" style="37" customWidth="1"/>
    <col min="6" max="6" width="15.125" style="37" customWidth="1"/>
    <col min="7" max="7" width="16.375" style="37" customWidth="1"/>
    <col min="8" max="8" width="16.75" style="37" customWidth="1"/>
    <col min="9" max="9" width="15.625" style="34" customWidth="1"/>
    <col min="10" max="10" width="12.875" style="4" customWidth="1"/>
    <col min="11" max="11" width="13.25" style="28" customWidth="1"/>
    <col min="12" max="12" width="12.625" style="5" customWidth="1"/>
    <col min="13" max="13" width="12.875" style="6" customWidth="1"/>
    <col min="14" max="14" width="13.875" style="6" customWidth="1"/>
    <col min="15" max="24" width="12" style="6" customWidth="1"/>
    <col min="25" max="16384" width="9.75" style="2"/>
  </cols>
  <sheetData>
    <row r="1" spans="1:24" ht="32.299999999999997" customHeight="1" x14ac:dyDescent="0.25">
      <c r="A1" s="75" t="s">
        <v>32</v>
      </c>
      <c r="B1" s="75"/>
      <c r="C1" s="75"/>
      <c r="D1" s="75" t="s">
        <v>33</v>
      </c>
      <c r="E1" s="75"/>
      <c r="F1" s="75"/>
      <c r="G1" s="75"/>
      <c r="H1" s="75"/>
      <c r="I1" s="75"/>
      <c r="J1" s="75" t="s">
        <v>34</v>
      </c>
      <c r="K1" s="75"/>
      <c r="L1" s="75"/>
      <c r="M1" s="74" t="s">
        <v>35</v>
      </c>
      <c r="N1" s="84" t="s">
        <v>31</v>
      </c>
      <c r="O1" s="84" t="s">
        <v>31</v>
      </c>
      <c r="P1" s="84" t="s">
        <v>31</v>
      </c>
      <c r="Q1" s="84" t="s">
        <v>31</v>
      </c>
      <c r="R1" s="84" t="s">
        <v>31</v>
      </c>
      <c r="S1" s="84" t="s">
        <v>31</v>
      </c>
      <c r="T1" s="84" t="s">
        <v>31</v>
      </c>
      <c r="U1" s="84" t="s">
        <v>31</v>
      </c>
      <c r="V1" s="84" t="s">
        <v>31</v>
      </c>
      <c r="W1" s="84" t="s">
        <v>31</v>
      </c>
      <c r="X1" s="84" t="s">
        <v>31</v>
      </c>
    </row>
    <row r="2" spans="1:24" ht="26.35" customHeight="1" x14ac:dyDescent="0.25">
      <c r="A2" s="75" t="s">
        <v>19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4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</row>
    <row r="3" spans="1:24" s="3" customFormat="1" ht="28.55" x14ac:dyDescent="0.2">
      <c r="A3" s="41" t="s">
        <v>1</v>
      </c>
      <c r="B3" s="41" t="s">
        <v>20</v>
      </c>
      <c r="C3" s="41" t="s">
        <v>21</v>
      </c>
      <c r="D3" s="42" t="s">
        <v>22</v>
      </c>
      <c r="E3" s="41" t="s">
        <v>5</v>
      </c>
      <c r="F3" s="41" t="s">
        <v>23</v>
      </c>
      <c r="G3" s="41" t="s">
        <v>24</v>
      </c>
      <c r="H3" s="41" t="s">
        <v>25</v>
      </c>
      <c r="I3" s="43" t="s">
        <v>3</v>
      </c>
      <c r="J3" s="44" t="s">
        <v>7</v>
      </c>
      <c r="K3" s="45" t="s">
        <v>0</v>
      </c>
      <c r="L3" s="46" t="s">
        <v>4</v>
      </c>
      <c r="M3" s="36" t="s">
        <v>2</v>
      </c>
      <c r="N3" s="36" t="s">
        <v>2</v>
      </c>
      <c r="O3" s="36" t="s">
        <v>2</v>
      </c>
      <c r="P3" s="36" t="s">
        <v>2</v>
      </c>
      <c r="Q3" s="36" t="s">
        <v>2</v>
      </c>
      <c r="R3" s="36" t="s">
        <v>2</v>
      </c>
      <c r="S3" s="36" t="s">
        <v>2</v>
      </c>
      <c r="T3" s="36" t="s">
        <v>2</v>
      </c>
      <c r="U3" s="36" t="s">
        <v>2</v>
      </c>
      <c r="V3" s="36" t="s">
        <v>2</v>
      </c>
      <c r="W3" s="36" t="s">
        <v>2</v>
      </c>
      <c r="X3" s="36" t="s">
        <v>2</v>
      </c>
    </row>
    <row r="4" spans="1:24" ht="50.1" customHeight="1" x14ac:dyDescent="0.25">
      <c r="A4" s="86">
        <v>9</v>
      </c>
      <c r="B4" s="35">
        <v>18</v>
      </c>
      <c r="C4" s="87" t="s">
        <v>36</v>
      </c>
      <c r="D4" s="57" t="s">
        <v>29</v>
      </c>
      <c r="E4" s="58" t="s">
        <v>37</v>
      </c>
      <c r="F4" s="59" t="s">
        <v>26</v>
      </c>
      <c r="G4" s="58" t="s">
        <v>27</v>
      </c>
      <c r="H4" s="58" t="s">
        <v>18</v>
      </c>
      <c r="I4" s="32">
        <v>314.77</v>
      </c>
      <c r="J4" s="19"/>
      <c r="K4" s="25">
        <f t="shared" ref="K4:K8" si="0">J4-(SUM(M4:X4))</f>
        <v>0</v>
      </c>
      <c r="L4" s="26" t="str">
        <f t="shared" ref="L4:L8" si="1">IF(K4&lt;0,"ATENÇÃO","OK")</f>
        <v>OK</v>
      </c>
      <c r="M4" s="49"/>
      <c r="N4" s="49"/>
      <c r="O4" s="17"/>
      <c r="P4" s="17"/>
      <c r="Q4" s="17"/>
      <c r="R4" s="17"/>
      <c r="S4" s="17"/>
      <c r="T4" s="17"/>
      <c r="U4" s="17"/>
      <c r="V4" s="17"/>
      <c r="W4" s="17"/>
      <c r="X4" s="17"/>
    </row>
    <row r="5" spans="1:24" ht="50.1" customHeight="1" x14ac:dyDescent="0.25">
      <c r="A5" s="79"/>
      <c r="B5" s="35">
        <v>19</v>
      </c>
      <c r="C5" s="88"/>
      <c r="D5" s="57" t="s">
        <v>38</v>
      </c>
      <c r="E5" s="58" t="s">
        <v>17</v>
      </c>
      <c r="F5" s="59" t="s">
        <v>26</v>
      </c>
      <c r="G5" s="58" t="s">
        <v>28</v>
      </c>
      <c r="H5" s="58" t="s">
        <v>18</v>
      </c>
      <c r="I5" s="32">
        <v>8.6</v>
      </c>
      <c r="J5" s="19"/>
      <c r="K5" s="25">
        <f t="shared" si="0"/>
        <v>0</v>
      </c>
      <c r="L5" s="26" t="str">
        <f t="shared" si="1"/>
        <v>OK</v>
      </c>
      <c r="M5" s="49"/>
      <c r="N5" s="49"/>
      <c r="O5" s="17"/>
      <c r="P5" s="17"/>
      <c r="Q5" s="17"/>
      <c r="R5" s="17"/>
      <c r="S5" s="17"/>
      <c r="T5" s="17"/>
      <c r="U5" s="17"/>
      <c r="V5" s="17"/>
      <c r="W5" s="17"/>
      <c r="X5" s="17"/>
    </row>
    <row r="6" spans="1:24" ht="50.1" customHeight="1" x14ac:dyDescent="0.25">
      <c r="A6" s="89">
        <v>10</v>
      </c>
      <c r="B6" s="50">
        <v>20</v>
      </c>
      <c r="C6" s="90" t="s">
        <v>36</v>
      </c>
      <c r="D6" s="51" t="s">
        <v>39</v>
      </c>
      <c r="E6" s="52" t="s">
        <v>37</v>
      </c>
      <c r="F6" s="53" t="s">
        <v>26</v>
      </c>
      <c r="G6" s="52" t="s">
        <v>27</v>
      </c>
      <c r="H6" s="52" t="s">
        <v>18</v>
      </c>
      <c r="I6" s="54">
        <v>257.3</v>
      </c>
      <c r="J6" s="19"/>
      <c r="K6" s="25">
        <f t="shared" si="0"/>
        <v>0</v>
      </c>
      <c r="L6" s="26" t="str">
        <f t="shared" si="1"/>
        <v>OK</v>
      </c>
      <c r="M6" s="49"/>
      <c r="N6" s="49"/>
      <c r="O6" s="17"/>
      <c r="P6" s="17"/>
      <c r="Q6" s="17"/>
      <c r="R6" s="17"/>
      <c r="S6" s="17"/>
      <c r="T6" s="17"/>
      <c r="U6" s="17"/>
      <c r="V6" s="17"/>
      <c r="W6" s="17"/>
      <c r="X6" s="17"/>
    </row>
    <row r="7" spans="1:24" ht="50.1" customHeight="1" x14ac:dyDescent="0.25">
      <c r="A7" s="77"/>
      <c r="B7" s="50">
        <v>21</v>
      </c>
      <c r="C7" s="91"/>
      <c r="D7" s="55" t="s">
        <v>16</v>
      </c>
      <c r="E7" s="52" t="s">
        <v>40</v>
      </c>
      <c r="F7" s="53" t="s">
        <v>26</v>
      </c>
      <c r="G7" s="52" t="s">
        <v>28</v>
      </c>
      <c r="H7" s="52" t="s">
        <v>18</v>
      </c>
      <c r="I7" s="54">
        <v>0.75</v>
      </c>
      <c r="J7" s="19"/>
      <c r="K7" s="25">
        <f t="shared" si="0"/>
        <v>0</v>
      </c>
      <c r="L7" s="26" t="str">
        <f t="shared" si="1"/>
        <v>OK</v>
      </c>
      <c r="M7" s="49"/>
      <c r="N7" s="49"/>
      <c r="O7" s="17"/>
      <c r="P7" s="17"/>
      <c r="Q7" s="17"/>
      <c r="R7" s="17"/>
      <c r="S7" s="17"/>
      <c r="T7" s="17"/>
      <c r="U7" s="17"/>
      <c r="V7" s="17"/>
      <c r="W7" s="17"/>
      <c r="X7" s="17"/>
    </row>
    <row r="8" spans="1:24" ht="63" customHeight="1" x14ac:dyDescent="0.25">
      <c r="A8" s="56">
        <v>11</v>
      </c>
      <c r="B8" s="35">
        <v>22</v>
      </c>
      <c r="C8" s="61" t="s">
        <v>36</v>
      </c>
      <c r="D8" s="40" t="s">
        <v>30</v>
      </c>
      <c r="E8" s="21" t="s">
        <v>37</v>
      </c>
      <c r="F8" s="39" t="s">
        <v>26</v>
      </c>
      <c r="G8" s="21" t="s">
        <v>27</v>
      </c>
      <c r="H8" s="21" t="s">
        <v>18</v>
      </c>
      <c r="I8" s="32">
        <v>379.8</v>
      </c>
      <c r="J8" s="19"/>
      <c r="K8" s="25">
        <f t="shared" si="0"/>
        <v>0</v>
      </c>
      <c r="L8" s="26" t="str">
        <f t="shared" si="1"/>
        <v>OK</v>
      </c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</row>
    <row r="9" spans="1:24" x14ac:dyDescent="0.25">
      <c r="D9" s="3"/>
      <c r="M9" s="48">
        <f>SUMPRODUCT(I4:I8,M4:M8)</f>
        <v>0</v>
      </c>
      <c r="N9" s="48">
        <f>SUMPRODUCT(I4:I8,N4:N8)</f>
        <v>0</v>
      </c>
    </row>
    <row r="10" spans="1:24" x14ac:dyDescent="0.25">
      <c r="D10" s="3"/>
    </row>
  </sheetData>
  <mergeCells count="20">
    <mergeCell ref="A4:A5"/>
    <mergeCell ref="C4:C5"/>
    <mergeCell ref="A6:A7"/>
    <mergeCell ref="C6:C7"/>
    <mergeCell ref="W1:W2"/>
    <mergeCell ref="X1:X2"/>
    <mergeCell ref="A2:L2"/>
    <mergeCell ref="T1:T2"/>
    <mergeCell ref="M1:M2"/>
    <mergeCell ref="D1:I1"/>
    <mergeCell ref="J1:L1"/>
    <mergeCell ref="V1:V2"/>
    <mergeCell ref="U1:U2"/>
    <mergeCell ref="N1:N2"/>
    <mergeCell ref="O1:O2"/>
    <mergeCell ref="P1:P2"/>
    <mergeCell ref="Q1:Q2"/>
    <mergeCell ref="R1:R2"/>
    <mergeCell ref="S1:S2"/>
    <mergeCell ref="A1:C1"/>
  </mergeCells>
  <conditionalFormatting sqref="M4:X7">
    <cfRule type="cellIs" dxfId="11" priority="1" stopIfTrue="1" operator="greaterThan">
      <formula>0</formula>
    </cfRule>
    <cfRule type="cellIs" dxfId="10" priority="2" stopIfTrue="1" operator="greaterThan">
      <formula>0</formula>
    </cfRule>
    <cfRule type="cellIs" dxfId="9" priority="3" stopIfTrue="1" operator="greaterThan">
      <formula>0</formula>
    </cfRule>
  </conditionalFormatting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4B0EF9-C9ED-48DA-B63B-D8779EF9D3A7}">
  <dimension ref="A1:X10"/>
  <sheetViews>
    <sheetView zoomScale="86" zoomScaleNormal="86" workbookViewId="0">
      <selection activeCell="D24" sqref="D24"/>
    </sheetView>
  </sheetViews>
  <sheetFormatPr defaultColWidth="9.75" defaultRowHeight="14.3" x14ac:dyDescent="0.25"/>
  <cols>
    <col min="1" max="1" width="8.125" style="37" customWidth="1"/>
    <col min="2" max="2" width="5.625" style="37" bestFit="1" customWidth="1"/>
    <col min="3" max="3" width="30" style="27" customWidth="1"/>
    <col min="4" max="4" width="60.25" style="37" customWidth="1"/>
    <col min="5" max="5" width="12.375" style="37" customWidth="1"/>
    <col min="6" max="6" width="15.125" style="37" customWidth="1"/>
    <col min="7" max="7" width="16.375" style="37" customWidth="1"/>
    <col min="8" max="8" width="16.75" style="37" customWidth="1"/>
    <col min="9" max="9" width="15.625" style="34" customWidth="1"/>
    <col min="10" max="10" width="12.875" style="4" customWidth="1"/>
    <col min="11" max="11" width="13.25" style="28" customWidth="1"/>
    <col min="12" max="12" width="12.625" style="5" customWidth="1"/>
    <col min="13" max="13" width="12.875" style="6" customWidth="1"/>
    <col min="14" max="14" width="13.875" style="6" customWidth="1"/>
    <col min="15" max="24" width="12" style="6" customWidth="1"/>
    <col min="25" max="16384" width="9.75" style="2"/>
  </cols>
  <sheetData>
    <row r="1" spans="1:24" ht="32.299999999999997" customHeight="1" x14ac:dyDescent="0.25">
      <c r="A1" s="75" t="s">
        <v>32</v>
      </c>
      <c r="B1" s="75"/>
      <c r="C1" s="75"/>
      <c r="D1" s="75" t="s">
        <v>33</v>
      </c>
      <c r="E1" s="75"/>
      <c r="F1" s="75"/>
      <c r="G1" s="75"/>
      <c r="H1" s="75"/>
      <c r="I1" s="75"/>
      <c r="J1" s="75" t="s">
        <v>34</v>
      </c>
      <c r="K1" s="75"/>
      <c r="L1" s="75"/>
      <c r="M1" s="74" t="s">
        <v>35</v>
      </c>
      <c r="N1" s="84" t="s">
        <v>31</v>
      </c>
      <c r="O1" s="84" t="s">
        <v>31</v>
      </c>
      <c r="P1" s="84" t="s">
        <v>31</v>
      </c>
      <c r="Q1" s="84" t="s">
        <v>31</v>
      </c>
      <c r="R1" s="84" t="s">
        <v>31</v>
      </c>
      <c r="S1" s="84" t="s">
        <v>31</v>
      </c>
      <c r="T1" s="84" t="s">
        <v>31</v>
      </c>
      <c r="U1" s="84" t="s">
        <v>31</v>
      </c>
      <c r="V1" s="84" t="s">
        <v>31</v>
      </c>
      <c r="W1" s="84" t="s">
        <v>31</v>
      </c>
      <c r="X1" s="84" t="s">
        <v>31</v>
      </c>
    </row>
    <row r="2" spans="1:24" ht="26.35" customHeight="1" x14ac:dyDescent="0.25">
      <c r="A2" s="75" t="s">
        <v>19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4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</row>
    <row r="3" spans="1:24" s="3" customFormat="1" ht="28.55" x14ac:dyDescent="0.2">
      <c r="A3" s="41" t="s">
        <v>1</v>
      </c>
      <c r="B3" s="41" t="s">
        <v>20</v>
      </c>
      <c r="C3" s="41" t="s">
        <v>21</v>
      </c>
      <c r="D3" s="42" t="s">
        <v>22</v>
      </c>
      <c r="E3" s="41" t="s">
        <v>5</v>
      </c>
      <c r="F3" s="41" t="s">
        <v>23</v>
      </c>
      <c r="G3" s="41" t="s">
        <v>24</v>
      </c>
      <c r="H3" s="41" t="s">
        <v>25</v>
      </c>
      <c r="I3" s="43" t="s">
        <v>3</v>
      </c>
      <c r="J3" s="44" t="s">
        <v>7</v>
      </c>
      <c r="K3" s="45" t="s">
        <v>0</v>
      </c>
      <c r="L3" s="46" t="s">
        <v>4</v>
      </c>
      <c r="M3" s="36" t="s">
        <v>2</v>
      </c>
      <c r="N3" s="36" t="s">
        <v>2</v>
      </c>
      <c r="O3" s="36" t="s">
        <v>2</v>
      </c>
      <c r="P3" s="36" t="s">
        <v>2</v>
      </c>
      <c r="Q3" s="36" t="s">
        <v>2</v>
      </c>
      <c r="R3" s="36" t="s">
        <v>2</v>
      </c>
      <c r="S3" s="36" t="s">
        <v>2</v>
      </c>
      <c r="T3" s="36" t="s">
        <v>2</v>
      </c>
      <c r="U3" s="36" t="s">
        <v>2</v>
      </c>
      <c r="V3" s="36" t="s">
        <v>2</v>
      </c>
      <c r="W3" s="36" t="s">
        <v>2</v>
      </c>
      <c r="X3" s="36" t="s">
        <v>2</v>
      </c>
    </row>
    <row r="4" spans="1:24" ht="50.1" customHeight="1" x14ac:dyDescent="0.25">
      <c r="A4" s="86">
        <v>9</v>
      </c>
      <c r="B4" s="35">
        <v>18</v>
      </c>
      <c r="C4" s="87" t="s">
        <v>36</v>
      </c>
      <c r="D4" s="57" t="s">
        <v>29</v>
      </c>
      <c r="E4" s="58" t="s">
        <v>37</v>
      </c>
      <c r="F4" s="59" t="s">
        <v>26</v>
      </c>
      <c r="G4" s="58" t="s">
        <v>27</v>
      </c>
      <c r="H4" s="58" t="s">
        <v>18</v>
      </c>
      <c r="I4" s="32">
        <v>314.77</v>
      </c>
      <c r="J4" s="19"/>
      <c r="K4" s="25">
        <f t="shared" ref="K4:K8" si="0">J4-(SUM(M4:X4))</f>
        <v>0</v>
      </c>
      <c r="L4" s="26" t="str">
        <f t="shared" ref="L4:L8" si="1">IF(K4&lt;0,"ATENÇÃO","OK")</f>
        <v>OK</v>
      </c>
      <c r="M4" s="49"/>
      <c r="N4" s="49"/>
      <c r="O4" s="17"/>
      <c r="P4" s="17"/>
      <c r="Q4" s="17"/>
      <c r="R4" s="17"/>
      <c r="S4" s="17"/>
      <c r="T4" s="17"/>
      <c r="U4" s="17"/>
      <c r="V4" s="17"/>
      <c r="W4" s="17"/>
      <c r="X4" s="17"/>
    </row>
    <row r="5" spans="1:24" ht="50.1" customHeight="1" x14ac:dyDescent="0.25">
      <c r="A5" s="79"/>
      <c r="B5" s="35">
        <v>19</v>
      </c>
      <c r="C5" s="88"/>
      <c r="D5" s="57" t="s">
        <v>38</v>
      </c>
      <c r="E5" s="58" t="s">
        <v>17</v>
      </c>
      <c r="F5" s="59" t="s">
        <v>26</v>
      </c>
      <c r="G5" s="58" t="s">
        <v>28</v>
      </c>
      <c r="H5" s="58" t="s">
        <v>18</v>
      </c>
      <c r="I5" s="32">
        <v>8.6</v>
      </c>
      <c r="J5" s="19"/>
      <c r="K5" s="25">
        <f t="shared" si="0"/>
        <v>0</v>
      </c>
      <c r="L5" s="26" t="str">
        <f t="shared" si="1"/>
        <v>OK</v>
      </c>
      <c r="M5" s="49"/>
      <c r="N5" s="49"/>
      <c r="O5" s="17"/>
      <c r="P5" s="17"/>
      <c r="Q5" s="17"/>
      <c r="R5" s="17"/>
      <c r="S5" s="17"/>
      <c r="T5" s="17"/>
      <c r="U5" s="17"/>
      <c r="V5" s="17"/>
      <c r="W5" s="17"/>
      <c r="X5" s="17"/>
    </row>
    <row r="6" spans="1:24" ht="50.1" customHeight="1" x14ac:dyDescent="0.25">
      <c r="A6" s="89">
        <v>10</v>
      </c>
      <c r="B6" s="50">
        <v>20</v>
      </c>
      <c r="C6" s="90" t="s">
        <v>36</v>
      </c>
      <c r="D6" s="51" t="s">
        <v>39</v>
      </c>
      <c r="E6" s="52" t="s">
        <v>37</v>
      </c>
      <c r="F6" s="53" t="s">
        <v>26</v>
      </c>
      <c r="G6" s="52" t="s">
        <v>27</v>
      </c>
      <c r="H6" s="52" t="s">
        <v>18</v>
      </c>
      <c r="I6" s="54">
        <v>257.3</v>
      </c>
      <c r="J6" s="19"/>
      <c r="K6" s="25">
        <f t="shared" si="0"/>
        <v>0</v>
      </c>
      <c r="L6" s="26" t="str">
        <f t="shared" si="1"/>
        <v>OK</v>
      </c>
      <c r="M6" s="49"/>
      <c r="N6" s="49"/>
      <c r="O6" s="17"/>
      <c r="P6" s="17"/>
      <c r="Q6" s="17"/>
      <c r="R6" s="17"/>
      <c r="S6" s="17"/>
      <c r="T6" s="17"/>
      <c r="U6" s="17"/>
      <c r="V6" s="17"/>
      <c r="W6" s="17"/>
      <c r="X6" s="17"/>
    </row>
    <row r="7" spans="1:24" ht="50.1" customHeight="1" x14ac:dyDescent="0.25">
      <c r="A7" s="77"/>
      <c r="B7" s="50">
        <v>21</v>
      </c>
      <c r="C7" s="91"/>
      <c r="D7" s="55" t="s">
        <v>16</v>
      </c>
      <c r="E7" s="52" t="s">
        <v>40</v>
      </c>
      <c r="F7" s="53" t="s">
        <v>26</v>
      </c>
      <c r="G7" s="52" t="s">
        <v>28</v>
      </c>
      <c r="H7" s="52" t="s">
        <v>18</v>
      </c>
      <c r="I7" s="54">
        <v>0.75</v>
      </c>
      <c r="J7" s="19"/>
      <c r="K7" s="25">
        <f t="shared" si="0"/>
        <v>0</v>
      </c>
      <c r="L7" s="26" t="str">
        <f t="shared" si="1"/>
        <v>OK</v>
      </c>
      <c r="M7" s="49"/>
      <c r="N7" s="49"/>
      <c r="O7" s="17"/>
      <c r="P7" s="17"/>
      <c r="Q7" s="17"/>
      <c r="R7" s="17"/>
      <c r="S7" s="17"/>
      <c r="T7" s="17"/>
      <c r="U7" s="17"/>
      <c r="V7" s="17"/>
      <c r="W7" s="17"/>
      <c r="X7" s="17"/>
    </row>
    <row r="8" spans="1:24" ht="63" customHeight="1" x14ac:dyDescent="0.25">
      <c r="A8" s="56">
        <v>11</v>
      </c>
      <c r="B8" s="35">
        <v>22</v>
      </c>
      <c r="C8" s="61" t="s">
        <v>36</v>
      </c>
      <c r="D8" s="40" t="s">
        <v>30</v>
      </c>
      <c r="E8" s="21" t="s">
        <v>37</v>
      </c>
      <c r="F8" s="39" t="s">
        <v>26</v>
      </c>
      <c r="G8" s="21" t="s">
        <v>27</v>
      </c>
      <c r="H8" s="21" t="s">
        <v>18</v>
      </c>
      <c r="I8" s="32">
        <v>379.8</v>
      </c>
      <c r="J8" s="19"/>
      <c r="K8" s="25">
        <f t="shared" si="0"/>
        <v>0</v>
      </c>
      <c r="L8" s="26" t="str">
        <f t="shared" si="1"/>
        <v>OK</v>
      </c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</row>
    <row r="9" spans="1:24" x14ac:dyDescent="0.25">
      <c r="D9" s="3"/>
      <c r="M9" s="48">
        <f>SUMPRODUCT(I4:I8,M4:M8)</f>
        <v>0</v>
      </c>
      <c r="N9" s="48">
        <f>SUMPRODUCT(I4:I8,N4:N8)</f>
        <v>0</v>
      </c>
    </row>
    <row r="10" spans="1:24" x14ac:dyDescent="0.25">
      <c r="D10" s="3"/>
    </row>
  </sheetData>
  <mergeCells count="20">
    <mergeCell ref="X1:X2"/>
    <mergeCell ref="V1:V2"/>
    <mergeCell ref="W1:W2"/>
    <mergeCell ref="A4:A5"/>
    <mergeCell ref="C4:C5"/>
    <mergeCell ref="A6:A7"/>
    <mergeCell ref="C6:C7"/>
    <mergeCell ref="U1:U2"/>
    <mergeCell ref="A2:L2"/>
    <mergeCell ref="O1:O2"/>
    <mergeCell ref="P1:P2"/>
    <mergeCell ref="Q1:Q2"/>
    <mergeCell ref="R1:R2"/>
    <mergeCell ref="S1:S2"/>
    <mergeCell ref="T1:T2"/>
    <mergeCell ref="A1:C1"/>
    <mergeCell ref="D1:I1"/>
    <mergeCell ref="J1:L1"/>
    <mergeCell ref="M1:M2"/>
    <mergeCell ref="N1:N2"/>
  </mergeCells>
  <conditionalFormatting sqref="M4:X7">
    <cfRule type="cellIs" dxfId="8" priority="1" stopIfTrue="1" operator="greaterThan">
      <formula>0</formula>
    </cfRule>
    <cfRule type="cellIs" dxfId="7" priority="2" stopIfTrue="1" operator="greaterThan">
      <formula>0</formula>
    </cfRule>
    <cfRule type="cellIs" dxfId="6" priority="3" stopIfTrue="1" operator="greaterThan">
      <formula>0</formula>
    </cfRule>
  </conditionalFormatting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X10"/>
  <sheetViews>
    <sheetView zoomScale="80" zoomScaleNormal="80" workbookViewId="0">
      <selection activeCell="D19" sqref="D19"/>
    </sheetView>
  </sheetViews>
  <sheetFormatPr defaultColWidth="9.75" defaultRowHeight="14.3" x14ac:dyDescent="0.25"/>
  <cols>
    <col min="1" max="1" width="8.125" style="37" customWidth="1"/>
    <col min="2" max="2" width="5.625" style="37" bestFit="1" customWidth="1"/>
    <col min="3" max="3" width="30" style="27" customWidth="1"/>
    <col min="4" max="4" width="60.25" style="37" customWidth="1"/>
    <col min="5" max="5" width="12.375" style="37" customWidth="1"/>
    <col min="6" max="6" width="15.125" style="37" customWidth="1"/>
    <col min="7" max="7" width="16.375" style="37" customWidth="1"/>
    <col min="8" max="8" width="16.75" style="37" customWidth="1"/>
    <col min="9" max="9" width="15.625" style="34" customWidth="1"/>
    <col min="10" max="10" width="12.875" style="4" customWidth="1"/>
    <col min="11" max="11" width="13.25" style="28" customWidth="1"/>
    <col min="12" max="12" width="12.625" style="5" customWidth="1"/>
    <col min="13" max="13" width="12.875" style="6" customWidth="1"/>
    <col min="14" max="14" width="13.875" style="6" customWidth="1"/>
    <col min="15" max="24" width="12" style="6" customWidth="1"/>
    <col min="25" max="16384" width="9.75" style="2"/>
  </cols>
  <sheetData>
    <row r="1" spans="1:24" ht="32.299999999999997" customHeight="1" x14ac:dyDescent="0.25">
      <c r="A1" s="75" t="s">
        <v>32</v>
      </c>
      <c r="B1" s="75"/>
      <c r="C1" s="75"/>
      <c r="D1" s="75" t="s">
        <v>33</v>
      </c>
      <c r="E1" s="75"/>
      <c r="F1" s="75"/>
      <c r="G1" s="75"/>
      <c r="H1" s="75"/>
      <c r="I1" s="75"/>
      <c r="J1" s="75" t="s">
        <v>34</v>
      </c>
      <c r="K1" s="75"/>
      <c r="L1" s="75"/>
      <c r="M1" s="74" t="s">
        <v>35</v>
      </c>
      <c r="N1" s="84" t="s">
        <v>31</v>
      </c>
      <c r="O1" s="84" t="s">
        <v>31</v>
      </c>
      <c r="P1" s="84" t="s">
        <v>31</v>
      </c>
      <c r="Q1" s="84" t="s">
        <v>31</v>
      </c>
      <c r="R1" s="84" t="s">
        <v>31</v>
      </c>
      <c r="S1" s="84" t="s">
        <v>31</v>
      </c>
      <c r="T1" s="84" t="s">
        <v>31</v>
      </c>
      <c r="U1" s="84" t="s">
        <v>31</v>
      </c>
      <c r="V1" s="84" t="s">
        <v>31</v>
      </c>
      <c r="W1" s="84" t="s">
        <v>31</v>
      </c>
      <c r="X1" s="84" t="s">
        <v>31</v>
      </c>
    </row>
    <row r="2" spans="1:24" ht="26.35" customHeight="1" x14ac:dyDescent="0.25">
      <c r="A2" s="75" t="s">
        <v>19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4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</row>
    <row r="3" spans="1:24" s="3" customFormat="1" ht="28.55" x14ac:dyDescent="0.2">
      <c r="A3" s="41" t="s">
        <v>1</v>
      </c>
      <c r="B3" s="41" t="s">
        <v>20</v>
      </c>
      <c r="C3" s="41" t="s">
        <v>21</v>
      </c>
      <c r="D3" s="42" t="s">
        <v>22</v>
      </c>
      <c r="E3" s="41" t="s">
        <v>5</v>
      </c>
      <c r="F3" s="41" t="s">
        <v>23</v>
      </c>
      <c r="G3" s="41" t="s">
        <v>24</v>
      </c>
      <c r="H3" s="41" t="s">
        <v>25</v>
      </c>
      <c r="I3" s="43" t="s">
        <v>3</v>
      </c>
      <c r="J3" s="44" t="s">
        <v>7</v>
      </c>
      <c r="K3" s="45" t="s">
        <v>0</v>
      </c>
      <c r="L3" s="46" t="s">
        <v>4</v>
      </c>
      <c r="M3" s="36" t="s">
        <v>2</v>
      </c>
      <c r="N3" s="36" t="s">
        <v>2</v>
      </c>
      <c r="O3" s="36" t="s">
        <v>2</v>
      </c>
      <c r="P3" s="36" t="s">
        <v>2</v>
      </c>
      <c r="Q3" s="36" t="s">
        <v>2</v>
      </c>
      <c r="R3" s="36" t="s">
        <v>2</v>
      </c>
      <c r="S3" s="36" t="s">
        <v>2</v>
      </c>
      <c r="T3" s="36" t="s">
        <v>2</v>
      </c>
      <c r="U3" s="36" t="s">
        <v>2</v>
      </c>
      <c r="V3" s="36" t="s">
        <v>2</v>
      </c>
      <c r="W3" s="36" t="s">
        <v>2</v>
      </c>
      <c r="X3" s="36" t="s">
        <v>2</v>
      </c>
    </row>
    <row r="4" spans="1:24" ht="50.1" customHeight="1" x14ac:dyDescent="0.25">
      <c r="A4" s="86">
        <v>9</v>
      </c>
      <c r="B4" s="35">
        <v>18</v>
      </c>
      <c r="C4" s="87" t="s">
        <v>36</v>
      </c>
      <c r="D4" s="57" t="s">
        <v>29</v>
      </c>
      <c r="E4" s="58" t="s">
        <v>37</v>
      </c>
      <c r="F4" s="59" t="s">
        <v>26</v>
      </c>
      <c r="G4" s="58" t="s">
        <v>27</v>
      </c>
      <c r="H4" s="58" t="s">
        <v>18</v>
      </c>
      <c r="I4" s="32">
        <v>314.77</v>
      </c>
      <c r="J4" s="19"/>
      <c r="K4" s="25">
        <f t="shared" ref="K4:K8" si="0">J4-(SUM(M4:X4))</f>
        <v>0</v>
      </c>
      <c r="L4" s="26" t="str">
        <f t="shared" ref="L4:L8" si="1">IF(K4&lt;0,"ATENÇÃO","OK")</f>
        <v>OK</v>
      </c>
      <c r="M4" s="49"/>
      <c r="N4" s="49"/>
      <c r="O4" s="17"/>
      <c r="P4" s="17"/>
      <c r="Q4" s="17"/>
      <c r="R4" s="17"/>
      <c r="S4" s="17"/>
      <c r="T4" s="17"/>
      <c r="U4" s="17"/>
      <c r="V4" s="17"/>
      <c r="W4" s="17"/>
      <c r="X4" s="17"/>
    </row>
    <row r="5" spans="1:24" ht="50.1" customHeight="1" x14ac:dyDescent="0.25">
      <c r="A5" s="79"/>
      <c r="B5" s="35">
        <v>19</v>
      </c>
      <c r="C5" s="88"/>
      <c r="D5" s="57" t="s">
        <v>38</v>
      </c>
      <c r="E5" s="58" t="s">
        <v>17</v>
      </c>
      <c r="F5" s="59" t="s">
        <v>26</v>
      </c>
      <c r="G5" s="58" t="s">
        <v>28</v>
      </c>
      <c r="H5" s="58" t="s">
        <v>18</v>
      </c>
      <c r="I5" s="32">
        <v>8.6</v>
      </c>
      <c r="J5" s="19"/>
      <c r="K5" s="25">
        <f t="shared" si="0"/>
        <v>0</v>
      </c>
      <c r="L5" s="26" t="str">
        <f t="shared" si="1"/>
        <v>OK</v>
      </c>
      <c r="M5" s="49"/>
      <c r="N5" s="49"/>
      <c r="O5" s="17"/>
      <c r="P5" s="17"/>
      <c r="Q5" s="17"/>
      <c r="R5" s="17"/>
      <c r="S5" s="17"/>
      <c r="T5" s="17"/>
      <c r="U5" s="17"/>
      <c r="V5" s="17"/>
      <c r="W5" s="17"/>
      <c r="X5" s="17"/>
    </row>
    <row r="6" spans="1:24" ht="50.1" customHeight="1" x14ac:dyDescent="0.25">
      <c r="A6" s="89">
        <v>10</v>
      </c>
      <c r="B6" s="50">
        <v>20</v>
      </c>
      <c r="C6" s="90" t="s">
        <v>36</v>
      </c>
      <c r="D6" s="51" t="s">
        <v>39</v>
      </c>
      <c r="E6" s="52" t="s">
        <v>37</v>
      </c>
      <c r="F6" s="53" t="s">
        <v>26</v>
      </c>
      <c r="G6" s="52" t="s">
        <v>27</v>
      </c>
      <c r="H6" s="52" t="s">
        <v>18</v>
      </c>
      <c r="I6" s="54">
        <v>257.3</v>
      </c>
      <c r="J6" s="19"/>
      <c r="K6" s="25">
        <f t="shared" si="0"/>
        <v>0</v>
      </c>
      <c r="L6" s="26" t="str">
        <f t="shared" si="1"/>
        <v>OK</v>
      </c>
      <c r="M6" s="49"/>
      <c r="N6" s="49"/>
      <c r="O6" s="17"/>
      <c r="P6" s="17"/>
      <c r="Q6" s="17"/>
      <c r="R6" s="17"/>
      <c r="S6" s="17"/>
      <c r="T6" s="17"/>
      <c r="U6" s="17"/>
      <c r="V6" s="17"/>
      <c r="W6" s="17"/>
      <c r="X6" s="17"/>
    </row>
    <row r="7" spans="1:24" ht="50.1" customHeight="1" x14ac:dyDescent="0.25">
      <c r="A7" s="77"/>
      <c r="B7" s="50">
        <v>21</v>
      </c>
      <c r="C7" s="91"/>
      <c r="D7" s="55" t="s">
        <v>16</v>
      </c>
      <c r="E7" s="52" t="s">
        <v>40</v>
      </c>
      <c r="F7" s="53" t="s">
        <v>26</v>
      </c>
      <c r="G7" s="52" t="s">
        <v>28</v>
      </c>
      <c r="H7" s="52" t="s">
        <v>18</v>
      </c>
      <c r="I7" s="54">
        <v>0.75</v>
      </c>
      <c r="J7" s="19"/>
      <c r="K7" s="25">
        <f t="shared" si="0"/>
        <v>0</v>
      </c>
      <c r="L7" s="26" t="str">
        <f t="shared" si="1"/>
        <v>OK</v>
      </c>
      <c r="M7" s="49"/>
      <c r="N7" s="49"/>
      <c r="O7" s="17"/>
      <c r="P7" s="17"/>
      <c r="Q7" s="17"/>
      <c r="R7" s="17"/>
      <c r="S7" s="17"/>
      <c r="T7" s="17"/>
      <c r="U7" s="17"/>
      <c r="V7" s="17"/>
      <c r="W7" s="17"/>
      <c r="X7" s="17"/>
    </row>
    <row r="8" spans="1:24" ht="63" customHeight="1" x14ac:dyDescent="0.25">
      <c r="A8" s="56">
        <v>11</v>
      </c>
      <c r="B8" s="35">
        <v>22</v>
      </c>
      <c r="C8" s="61" t="s">
        <v>36</v>
      </c>
      <c r="D8" s="40" t="s">
        <v>30</v>
      </c>
      <c r="E8" s="21" t="s">
        <v>37</v>
      </c>
      <c r="F8" s="39" t="s">
        <v>26</v>
      </c>
      <c r="G8" s="21" t="s">
        <v>27</v>
      </c>
      <c r="H8" s="21" t="s">
        <v>18</v>
      </c>
      <c r="I8" s="32">
        <v>379.8</v>
      </c>
      <c r="J8" s="19"/>
      <c r="K8" s="25">
        <f t="shared" si="0"/>
        <v>0</v>
      </c>
      <c r="L8" s="26" t="str">
        <f t="shared" si="1"/>
        <v>OK</v>
      </c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</row>
    <row r="9" spans="1:24" x14ac:dyDescent="0.25">
      <c r="D9" s="3"/>
      <c r="M9" s="48">
        <f>SUMPRODUCT(I4:I8,M4:M8)</f>
        <v>0</v>
      </c>
      <c r="N9" s="48">
        <f>SUMPRODUCT(I4:I8,N4:N8)</f>
        <v>0</v>
      </c>
    </row>
    <row r="10" spans="1:24" x14ac:dyDescent="0.25">
      <c r="D10" s="3"/>
    </row>
  </sheetData>
  <mergeCells count="20">
    <mergeCell ref="J1:L1"/>
    <mergeCell ref="W1:W2"/>
    <mergeCell ref="X1:X2"/>
    <mergeCell ref="A2:L2"/>
    <mergeCell ref="A1:C1"/>
    <mergeCell ref="V1:V2"/>
    <mergeCell ref="S1:S2"/>
    <mergeCell ref="T1:T2"/>
    <mergeCell ref="U1:U2"/>
    <mergeCell ref="M1:M2"/>
    <mergeCell ref="N1:N2"/>
    <mergeCell ref="O1:O2"/>
    <mergeCell ref="P1:P2"/>
    <mergeCell ref="Q1:Q2"/>
    <mergeCell ref="R1:R2"/>
    <mergeCell ref="A4:A5"/>
    <mergeCell ref="C4:C5"/>
    <mergeCell ref="A6:A7"/>
    <mergeCell ref="C6:C7"/>
    <mergeCell ref="D1:I1"/>
  </mergeCells>
  <conditionalFormatting sqref="M4:X7">
    <cfRule type="cellIs" dxfId="5" priority="1" stopIfTrue="1" operator="greaterThan">
      <formula>0</formula>
    </cfRule>
    <cfRule type="cellIs" dxfId="4" priority="2" stopIfTrue="1" operator="greaterThan">
      <formula>0</formula>
    </cfRule>
    <cfRule type="cellIs" dxfId="3" priority="3" stopIfTrue="1" operator="greaterThan">
      <formula>0</formula>
    </cfRule>
  </conditionalFormatting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O20"/>
  <sheetViews>
    <sheetView zoomScale="80" zoomScaleNormal="80" workbookViewId="0">
      <selection activeCell="G20" sqref="G20:K20"/>
    </sheetView>
  </sheetViews>
  <sheetFormatPr defaultColWidth="9.75" defaultRowHeight="14.3" x14ac:dyDescent="0.25"/>
  <cols>
    <col min="1" max="1" width="9.125" style="1" customWidth="1"/>
    <col min="2" max="2" width="10" style="1" customWidth="1"/>
    <col min="3" max="3" width="34.625" style="27" customWidth="1"/>
    <col min="4" max="4" width="62.875" style="1" customWidth="1"/>
    <col min="5" max="5" width="12.375" style="1" customWidth="1"/>
    <col min="6" max="6" width="12.75" style="34" bestFit="1" customWidth="1"/>
    <col min="7" max="7" width="13.25" style="4" customWidth="1"/>
    <col min="8" max="8" width="10.875" style="28" customWidth="1"/>
    <col min="9" max="9" width="11" style="5" customWidth="1"/>
    <col min="10" max="10" width="20.625" style="2" customWidth="1"/>
    <col min="11" max="11" width="19.375" style="2" customWidth="1"/>
    <col min="12" max="12" width="13.75" style="2" customWidth="1"/>
    <col min="13" max="13" width="12.75" style="2" bestFit="1" customWidth="1"/>
    <col min="14" max="14" width="11.75" style="2" customWidth="1"/>
    <col min="15" max="15" width="15.375" style="2" customWidth="1"/>
    <col min="16" max="16384" width="9.75" style="2"/>
  </cols>
  <sheetData>
    <row r="1" spans="1:15" ht="57.75" customHeight="1" x14ac:dyDescent="0.25">
      <c r="A1" s="105" t="s">
        <v>46</v>
      </c>
      <c r="B1" s="106"/>
      <c r="C1" s="107"/>
      <c r="D1" s="105" t="s">
        <v>42</v>
      </c>
      <c r="E1" s="106"/>
      <c r="F1" s="107"/>
      <c r="G1" s="101" t="s">
        <v>47</v>
      </c>
      <c r="H1" s="102"/>
      <c r="I1" s="102"/>
      <c r="J1" s="102"/>
      <c r="K1" s="103"/>
      <c r="L1" s="92" t="s">
        <v>61</v>
      </c>
      <c r="M1" s="93"/>
      <c r="N1" s="93"/>
      <c r="O1" s="94"/>
    </row>
    <row r="2" spans="1:15" ht="26.35" customHeight="1" x14ac:dyDescent="0.25">
      <c r="A2" s="104" t="s">
        <v>15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95"/>
      <c r="M2" s="96"/>
      <c r="N2" s="96"/>
      <c r="O2" s="97"/>
    </row>
    <row r="3" spans="1:15" s="3" customFormat="1" ht="42.8" x14ac:dyDescent="0.2">
      <c r="A3" s="41" t="s">
        <v>1</v>
      </c>
      <c r="B3" s="41" t="s">
        <v>20</v>
      </c>
      <c r="C3" s="41" t="s">
        <v>21</v>
      </c>
      <c r="D3" s="42" t="s">
        <v>22</v>
      </c>
      <c r="E3" s="41" t="s">
        <v>5</v>
      </c>
      <c r="F3" s="31" t="s">
        <v>3</v>
      </c>
      <c r="G3" s="23" t="s">
        <v>7</v>
      </c>
      <c r="H3" s="24" t="s">
        <v>14</v>
      </c>
      <c r="I3" s="22" t="s">
        <v>6</v>
      </c>
      <c r="J3" s="29" t="s">
        <v>8</v>
      </c>
      <c r="K3" s="29" t="s">
        <v>9</v>
      </c>
      <c r="L3" s="68" t="s">
        <v>57</v>
      </c>
      <c r="M3" s="69" t="s">
        <v>58</v>
      </c>
      <c r="N3" s="69" t="s">
        <v>59</v>
      </c>
      <c r="O3" s="69" t="s">
        <v>60</v>
      </c>
    </row>
    <row r="4" spans="1:15" ht="35.35" customHeight="1" x14ac:dyDescent="0.25">
      <c r="A4" s="117">
        <v>6</v>
      </c>
      <c r="B4" s="50">
        <v>10</v>
      </c>
      <c r="C4" s="80" t="s">
        <v>48</v>
      </c>
      <c r="D4" s="62" t="s">
        <v>49</v>
      </c>
      <c r="E4" s="52" t="s">
        <v>37</v>
      </c>
      <c r="F4" s="54">
        <v>326.02999999999997</v>
      </c>
      <c r="G4" s="18">
        <f>CCT!J4</f>
        <v>5</v>
      </c>
      <c r="H4" s="25">
        <f>(CCT!J4-CCT!K4)</f>
        <v>3</v>
      </c>
      <c r="I4" s="30">
        <f t="shared" ref="I4:I7" si="0">G4-H4</f>
        <v>2</v>
      </c>
      <c r="J4" s="20">
        <f t="shared" ref="J4:J7" si="1">F4*G4</f>
        <v>1630.1499999999999</v>
      </c>
      <c r="K4" s="20">
        <f t="shared" ref="K4:K7" si="2">F4*H4</f>
        <v>978.08999999999992</v>
      </c>
      <c r="L4" s="70"/>
      <c r="M4" s="70"/>
      <c r="N4" s="70"/>
      <c r="O4" s="70"/>
    </row>
    <row r="5" spans="1:15" ht="44.35" customHeight="1" x14ac:dyDescent="0.25">
      <c r="A5" s="118"/>
      <c r="B5" s="50">
        <v>11</v>
      </c>
      <c r="C5" s="81"/>
      <c r="D5" s="62" t="s">
        <v>50</v>
      </c>
      <c r="E5" s="52" t="s">
        <v>5</v>
      </c>
      <c r="F5" s="54">
        <v>2.79</v>
      </c>
      <c r="G5" s="18">
        <f>CCT!J5</f>
        <v>4000</v>
      </c>
      <c r="H5" s="25">
        <f>(CCT!J5-CCT!K5)</f>
        <v>4000</v>
      </c>
      <c r="I5" s="30">
        <f t="shared" si="0"/>
        <v>0</v>
      </c>
      <c r="J5" s="20">
        <f t="shared" si="1"/>
        <v>11160</v>
      </c>
      <c r="K5" s="20">
        <f t="shared" si="2"/>
        <v>11160</v>
      </c>
      <c r="L5" s="71">
        <v>1000</v>
      </c>
      <c r="M5" s="72">
        <f>L5*F5</f>
        <v>2790</v>
      </c>
      <c r="N5" s="73">
        <f>M5/J5</f>
        <v>0.25</v>
      </c>
      <c r="O5" s="72">
        <f>M5+J5</f>
        <v>13950</v>
      </c>
    </row>
    <row r="6" spans="1:15" ht="36" customHeight="1" x14ac:dyDescent="0.25">
      <c r="A6" s="119">
        <v>7</v>
      </c>
      <c r="B6" s="35">
        <v>12</v>
      </c>
      <c r="C6" s="82" t="s">
        <v>48</v>
      </c>
      <c r="D6" s="63" t="s">
        <v>51</v>
      </c>
      <c r="E6" s="21" t="s">
        <v>37</v>
      </c>
      <c r="F6" s="33">
        <v>255.65</v>
      </c>
      <c r="G6" s="18">
        <f>CCT!J6</f>
        <v>6</v>
      </c>
      <c r="H6" s="25">
        <f>(CCT!J6-CCT!K6)</f>
        <v>1</v>
      </c>
      <c r="I6" s="30">
        <f t="shared" si="0"/>
        <v>5</v>
      </c>
      <c r="J6" s="20">
        <f t="shared" si="1"/>
        <v>1533.9</v>
      </c>
      <c r="K6" s="20">
        <f t="shared" si="2"/>
        <v>255.65</v>
      </c>
      <c r="L6" s="70"/>
      <c r="M6" s="70"/>
      <c r="N6" s="70"/>
      <c r="O6" s="70"/>
    </row>
    <row r="7" spans="1:15" ht="46.55" customHeight="1" x14ac:dyDescent="0.25">
      <c r="A7" s="120"/>
      <c r="B7" s="35">
        <v>13</v>
      </c>
      <c r="C7" s="83"/>
      <c r="D7" s="64" t="s">
        <v>52</v>
      </c>
      <c r="E7" s="21" t="s">
        <v>17</v>
      </c>
      <c r="F7" s="33">
        <v>7.23</v>
      </c>
      <c r="G7" s="18">
        <f>CCT!J7</f>
        <v>1800</v>
      </c>
      <c r="H7" s="25">
        <f>(CCT!J7-CCT!K7)</f>
        <v>1009</v>
      </c>
      <c r="I7" s="30">
        <f t="shared" si="0"/>
        <v>791</v>
      </c>
      <c r="J7" s="20">
        <f t="shared" si="1"/>
        <v>13014</v>
      </c>
      <c r="K7" s="20">
        <f t="shared" si="2"/>
        <v>7295.0700000000006</v>
      </c>
      <c r="L7" s="70"/>
      <c r="M7" s="70"/>
      <c r="N7" s="70"/>
      <c r="O7" s="70"/>
    </row>
    <row r="8" spans="1:15" ht="44.35" customHeight="1" x14ac:dyDescent="0.25">
      <c r="J8" s="60">
        <f>SUM(J4:J7)</f>
        <v>27338.05</v>
      </c>
      <c r="K8" s="47">
        <f>SUM(K4:K7)</f>
        <v>19688.810000000001</v>
      </c>
    </row>
    <row r="10" spans="1:15" ht="31.6" customHeight="1" x14ac:dyDescent="0.25"/>
    <row r="12" spans="1:15" ht="16.5" customHeight="1" x14ac:dyDescent="0.25"/>
    <row r="13" spans="1:15" ht="16.3" x14ac:dyDescent="0.25">
      <c r="G13" s="108" t="str">
        <f>A1</f>
        <v>PROCESSO: 590/2023/UDESC</v>
      </c>
      <c r="H13" s="109"/>
      <c r="I13" s="109"/>
      <c r="J13" s="109"/>
      <c r="K13" s="110"/>
    </row>
    <row r="14" spans="1:15" ht="14.95" customHeight="1" x14ac:dyDescent="0.25">
      <c r="G14" s="111" t="str">
        <f>D1</f>
        <v>CONTRATAÇÃO DE EMPRESA PARA A PRESTAÇÃO DE SERVIÇOS DE COLETA, TRANSPORTE E DESTINAÇÃO FINAL DE RESÍDUOS QUÍMICOS, LABORATORIAIS, HOSPITALARES, ENTULHOS E LÂMPADAS, PARA O CAMPUS I, PARA O CENTRO DE EDUCAÇÃO SUPERIOR DA REGIÃO SUL - CERES E PARA O CENTRO DE EDUCAÇÃO SUPERIOR DA FOZ DO ITAJAÍ – CESFI E PARA O CENTRO DE CIÊNCIAS TECNOLÓGICAS – CCT DA UDESC</v>
      </c>
      <c r="H14" s="112"/>
      <c r="I14" s="112"/>
      <c r="J14" s="112"/>
      <c r="K14" s="113"/>
    </row>
    <row r="15" spans="1:15" ht="16.3" x14ac:dyDescent="0.25">
      <c r="G15" s="114" t="str">
        <f>G1</f>
        <v>VIGÊNCIA DA ATA: 03/03/2023 até 03/03/2024</v>
      </c>
      <c r="H15" s="115"/>
      <c r="I15" s="115"/>
      <c r="J15" s="115"/>
      <c r="K15" s="116"/>
    </row>
    <row r="16" spans="1:15" ht="16.3" x14ac:dyDescent="0.3">
      <c r="G16" s="11" t="s">
        <v>10</v>
      </c>
      <c r="H16" s="12"/>
      <c r="I16" s="12"/>
      <c r="J16" s="12"/>
      <c r="K16" s="7">
        <f>J8+M5</f>
        <v>30128.05</v>
      </c>
    </row>
    <row r="17" spans="7:11" ht="16.3" x14ac:dyDescent="0.3">
      <c r="G17" s="13" t="s">
        <v>11</v>
      </c>
      <c r="H17" s="14"/>
      <c r="I17" s="14"/>
      <c r="J17" s="14"/>
      <c r="K17" s="8">
        <f>K8+M5</f>
        <v>22478.81</v>
      </c>
    </row>
    <row r="18" spans="7:11" ht="16.3" x14ac:dyDescent="0.3">
      <c r="G18" s="13" t="s">
        <v>12</v>
      </c>
      <c r="H18" s="14"/>
      <c r="I18" s="14"/>
      <c r="J18" s="14"/>
      <c r="K18" s="10"/>
    </row>
    <row r="19" spans="7:11" ht="16.3" x14ac:dyDescent="0.3">
      <c r="G19" s="15" t="s">
        <v>13</v>
      </c>
      <c r="H19" s="16"/>
      <c r="I19" s="16"/>
      <c r="J19" s="16"/>
      <c r="K19" s="9">
        <f>K17/K16</f>
        <v>0.74610902464646744</v>
      </c>
    </row>
    <row r="20" spans="7:11" ht="16.3" x14ac:dyDescent="0.3">
      <c r="G20" s="98" t="s">
        <v>56</v>
      </c>
      <c r="H20" s="99"/>
      <c r="I20" s="99"/>
      <c r="J20" s="99"/>
      <c r="K20" s="100"/>
    </row>
  </sheetData>
  <mergeCells count="13">
    <mergeCell ref="L1:O2"/>
    <mergeCell ref="C6:C7"/>
    <mergeCell ref="G20:K20"/>
    <mergeCell ref="G1:K1"/>
    <mergeCell ref="A2:K2"/>
    <mergeCell ref="A1:C1"/>
    <mergeCell ref="D1:F1"/>
    <mergeCell ref="G13:K13"/>
    <mergeCell ref="G14:K14"/>
    <mergeCell ref="G15:K15"/>
    <mergeCell ref="A4:A5"/>
    <mergeCell ref="C4:C5"/>
    <mergeCell ref="A6:A7"/>
  </mergeCells>
  <pageMargins left="0.511811024" right="0.511811024" top="0.78740157499999996" bottom="0.78740157499999996" header="0.31496062000000002" footer="0.31496062000000002"/>
  <pageSetup paperSize="0" orientation="portrait" horizontalDpi="0" verticalDpi="0" copie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6F40E8-ED6E-40B8-9859-8F287F5DDE65}">
  <dimension ref="A1:X10"/>
  <sheetViews>
    <sheetView zoomScale="84" zoomScaleNormal="84" workbookViewId="0">
      <selection activeCell="J4" sqref="J4"/>
    </sheetView>
  </sheetViews>
  <sheetFormatPr defaultColWidth="9.75" defaultRowHeight="14.3" x14ac:dyDescent="0.25"/>
  <cols>
    <col min="1" max="1" width="8.125" style="37" customWidth="1"/>
    <col min="2" max="2" width="5.625" style="37" bestFit="1" customWidth="1"/>
    <col min="3" max="3" width="30" style="27" customWidth="1"/>
    <col min="4" max="4" width="60.25" style="37" customWidth="1"/>
    <col min="5" max="5" width="12.375" style="37" customWidth="1"/>
    <col min="6" max="6" width="15.125" style="37" customWidth="1"/>
    <col min="7" max="7" width="16.375" style="37" customWidth="1"/>
    <col min="8" max="8" width="16.75" style="37" customWidth="1"/>
    <col min="9" max="9" width="15.625" style="34" customWidth="1"/>
    <col min="10" max="10" width="12.875" style="4" customWidth="1"/>
    <col min="11" max="11" width="13.25" style="28" customWidth="1"/>
    <col min="12" max="12" width="12.625" style="5" customWidth="1"/>
    <col min="13" max="13" width="12.875" style="6" customWidth="1"/>
    <col min="14" max="14" width="13.875" style="6" customWidth="1"/>
    <col min="15" max="24" width="12" style="6" customWidth="1"/>
    <col min="25" max="16384" width="9.75" style="2"/>
  </cols>
  <sheetData>
    <row r="1" spans="1:24" ht="32.299999999999997" customHeight="1" x14ac:dyDescent="0.25">
      <c r="A1" s="75" t="s">
        <v>32</v>
      </c>
      <c r="B1" s="75"/>
      <c r="C1" s="75"/>
      <c r="D1" s="75" t="s">
        <v>33</v>
      </c>
      <c r="E1" s="75"/>
      <c r="F1" s="75"/>
      <c r="G1" s="75"/>
      <c r="H1" s="75"/>
      <c r="I1" s="75"/>
      <c r="J1" s="75" t="s">
        <v>34</v>
      </c>
      <c r="K1" s="75"/>
      <c r="L1" s="75"/>
      <c r="M1" s="74" t="s">
        <v>35</v>
      </c>
      <c r="N1" s="84" t="s">
        <v>31</v>
      </c>
      <c r="O1" s="84" t="s">
        <v>31</v>
      </c>
      <c r="P1" s="84" t="s">
        <v>31</v>
      </c>
      <c r="Q1" s="84" t="s">
        <v>31</v>
      </c>
      <c r="R1" s="84" t="s">
        <v>31</v>
      </c>
      <c r="S1" s="84" t="s">
        <v>31</v>
      </c>
      <c r="T1" s="84" t="s">
        <v>31</v>
      </c>
      <c r="U1" s="84" t="s">
        <v>31</v>
      </c>
      <c r="V1" s="84" t="s">
        <v>31</v>
      </c>
      <c r="W1" s="84" t="s">
        <v>31</v>
      </c>
      <c r="X1" s="84" t="s">
        <v>31</v>
      </c>
    </row>
    <row r="2" spans="1:24" ht="26.35" customHeight="1" x14ac:dyDescent="0.25">
      <c r="A2" s="75" t="s">
        <v>19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4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</row>
    <row r="3" spans="1:24" s="3" customFormat="1" ht="28.55" x14ac:dyDescent="0.2">
      <c r="A3" s="41" t="s">
        <v>1</v>
      </c>
      <c r="B3" s="41" t="s">
        <v>20</v>
      </c>
      <c r="C3" s="41" t="s">
        <v>21</v>
      </c>
      <c r="D3" s="42" t="s">
        <v>22</v>
      </c>
      <c r="E3" s="41" t="s">
        <v>5</v>
      </c>
      <c r="F3" s="41" t="s">
        <v>23</v>
      </c>
      <c r="G3" s="41" t="s">
        <v>24</v>
      </c>
      <c r="H3" s="41" t="s">
        <v>25</v>
      </c>
      <c r="I3" s="43" t="s">
        <v>3</v>
      </c>
      <c r="J3" s="44" t="s">
        <v>7</v>
      </c>
      <c r="K3" s="45" t="s">
        <v>0</v>
      </c>
      <c r="L3" s="46" t="s">
        <v>4</v>
      </c>
      <c r="M3" s="36" t="s">
        <v>2</v>
      </c>
      <c r="N3" s="36" t="s">
        <v>2</v>
      </c>
      <c r="O3" s="36" t="s">
        <v>2</v>
      </c>
      <c r="P3" s="36" t="s">
        <v>2</v>
      </c>
      <c r="Q3" s="36" t="s">
        <v>2</v>
      </c>
      <c r="R3" s="36" t="s">
        <v>2</v>
      </c>
      <c r="S3" s="36" t="s">
        <v>2</v>
      </c>
      <c r="T3" s="36" t="s">
        <v>2</v>
      </c>
      <c r="U3" s="36" t="s">
        <v>2</v>
      </c>
      <c r="V3" s="36" t="s">
        <v>2</v>
      </c>
      <c r="W3" s="36" t="s">
        <v>2</v>
      </c>
      <c r="X3" s="36" t="s">
        <v>2</v>
      </c>
    </row>
    <row r="4" spans="1:24" ht="50.1" customHeight="1" x14ac:dyDescent="0.25">
      <c r="A4" s="86">
        <v>9</v>
      </c>
      <c r="B4" s="35">
        <v>18</v>
      </c>
      <c r="C4" s="87" t="s">
        <v>36</v>
      </c>
      <c r="D4" s="57" t="s">
        <v>29</v>
      </c>
      <c r="E4" s="58" t="s">
        <v>37</v>
      </c>
      <c r="F4" s="59" t="s">
        <v>26</v>
      </c>
      <c r="G4" s="58" t="s">
        <v>27</v>
      </c>
      <c r="H4" s="58" t="s">
        <v>18</v>
      </c>
      <c r="I4" s="32">
        <v>314.77</v>
      </c>
      <c r="J4" s="19"/>
      <c r="K4" s="25">
        <f t="shared" ref="K4:K8" si="0">J4-(SUM(M4:X4))</f>
        <v>0</v>
      </c>
      <c r="L4" s="26" t="str">
        <f t="shared" ref="L4:L8" si="1">IF(K4&lt;0,"ATENÇÃO","OK")</f>
        <v>OK</v>
      </c>
      <c r="M4" s="49"/>
      <c r="N4" s="49"/>
      <c r="O4" s="17"/>
      <c r="P4" s="17"/>
      <c r="Q4" s="17"/>
      <c r="R4" s="17"/>
      <c r="S4" s="17"/>
      <c r="T4" s="17"/>
      <c r="U4" s="17"/>
      <c r="V4" s="17"/>
      <c r="W4" s="17"/>
      <c r="X4" s="17"/>
    </row>
    <row r="5" spans="1:24" ht="50.1" customHeight="1" x14ac:dyDescent="0.25">
      <c r="A5" s="79"/>
      <c r="B5" s="35">
        <v>19</v>
      </c>
      <c r="C5" s="88"/>
      <c r="D5" s="57" t="s">
        <v>38</v>
      </c>
      <c r="E5" s="58" t="s">
        <v>17</v>
      </c>
      <c r="F5" s="59" t="s">
        <v>26</v>
      </c>
      <c r="G5" s="58" t="s">
        <v>28</v>
      </c>
      <c r="H5" s="58" t="s">
        <v>18</v>
      </c>
      <c r="I5" s="32">
        <v>8.6</v>
      </c>
      <c r="J5" s="19"/>
      <c r="K5" s="25">
        <f t="shared" si="0"/>
        <v>0</v>
      </c>
      <c r="L5" s="26" t="str">
        <f t="shared" si="1"/>
        <v>OK</v>
      </c>
      <c r="M5" s="49"/>
      <c r="N5" s="49"/>
      <c r="O5" s="17"/>
      <c r="P5" s="17"/>
      <c r="Q5" s="17"/>
      <c r="R5" s="17"/>
      <c r="S5" s="17"/>
      <c r="T5" s="17"/>
      <c r="U5" s="17"/>
      <c r="V5" s="17"/>
      <c r="W5" s="17"/>
      <c r="X5" s="17"/>
    </row>
    <row r="6" spans="1:24" ht="50.1" customHeight="1" x14ac:dyDescent="0.25">
      <c r="A6" s="89">
        <v>10</v>
      </c>
      <c r="B6" s="50">
        <v>20</v>
      </c>
      <c r="C6" s="90" t="s">
        <v>36</v>
      </c>
      <c r="D6" s="51" t="s">
        <v>39</v>
      </c>
      <c r="E6" s="52" t="s">
        <v>37</v>
      </c>
      <c r="F6" s="53" t="s">
        <v>26</v>
      </c>
      <c r="G6" s="52" t="s">
        <v>27</v>
      </c>
      <c r="H6" s="52" t="s">
        <v>18</v>
      </c>
      <c r="I6" s="54">
        <v>257.3</v>
      </c>
      <c r="J6" s="19"/>
      <c r="K6" s="25">
        <f t="shared" si="0"/>
        <v>0</v>
      </c>
      <c r="L6" s="26" t="str">
        <f t="shared" si="1"/>
        <v>OK</v>
      </c>
      <c r="M6" s="49"/>
      <c r="N6" s="49"/>
      <c r="O6" s="17"/>
      <c r="P6" s="17"/>
      <c r="Q6" s="17"/>
      <c r="R6" s="17"/>
      <c r="S6" s="17"/>
      <c r="T6" s="17"/>
      <c r="U6" s="17"/>
      <c r="V6" s="17"/>
      <c r="W6" s="17"/>
      <c r="X6" s="17"/>
    </row>
    <row r="7" spans="1:24" ht="50.1" customHeight="1" x14ac:dyDescent="0.25">
      <c r="A7" s="77"/>
      <c r="B7" s="50">
        <v>21</v>
      </c>
      <c r="C7" s="91"/>
      <c r="D7" s="55" t="s">
        <v>16</v>
      </c>
      <c r="E7" s="52" t="s">
        <v>40</v>
      </c>
      <c r="F7" s="53" t="s">
        <v>26</v>
      </c>
      <c r="G7" s="52" t="s">
        <v>28</v>
      </c>
      <c r="H7" s="52" t="s">
        <v>18</v>
      </c>
      <c r="I7" s="54">
        <v>0.75</v>
      </c>
      <c r="J7" s="19"/>
      <c r="K7" s="25">
        <f t="shared" si="0"/>
        <v>0</v>
      </c>
      <c r="L7" s="26" t="str">
        <f t="shared" si="1"/>
        <v>OK</v>
      </c>
      <c r="M7" s="49"/>
      <c r="N7" s="49"/>
      <c r="O7" s="17"/>
      <c r="P7" s="17"/>
      <c r="Q7" s="17"/>
      <c r="R7" s="17"/>
      <c r="S7" s="17"/>
      <c r="T7" s="17"/>
      <c r="U7" s="17"/>
      <c r="V7" s="17"/>
      <c r="W7" s="17"/>
      <c r="X7" s="17"/>
    </row>
    <row r="8" spans="1:24" ht="63" customHeight="1" x14ac:dyDescent="0.25">
      <c r="A8" s="56">
        <v>11</v>
      </c>
      <c r="B8" s="35">
        <v>22</v>
      </c>
      <c r="C8" s="61" t="s">
        <v>36</v>
      </c>
      <c r="D8" s="40" t="s">
        <v>30</v>
      </c>
      <c r="E8" s="21" t="s">
        <v>37</v>
      </c>
      <c r="F8" s="39" t="s">
        <v>26</v>
      </c>
      <c r="G8" s="21" t="s">
        <v>27</v>
      </c>
      <c r="H8" s="21" t="s">
        <v>18</v>
      </c>
      <c r="I8" s="32">
        <v>379.8</v>
      </c>
      <c r="J8" s="19"/>
      <c r="K8" s="25">
        <f t="shared" si="0"/>
        <v>0</v>
      </c>
      <c r="L8" s="26" t="str">
        <f t="shared" si="1"/>
        <v>OK</v>
      </c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</row>
    <row r="9" spans="1:24" x14ac:dyDescent="0.25">
      <c r="D9" s="3"/>
      <c r="M9" s="48">
        <f>SUMPRODUCT(I4:I8,M4:M8)</f>
        <v>0</v>
      </c>
      <c r="N9" s="48">
        <f>SUMPRODUCT(I4:I8,N4:N8)</f>
        <v>0</v>
      </c>
    </row>
    <row r="10" spans="1:24" x14ac:dyDescent="0.25">
      <c r="D10" s="3"/>
    </row>
  </sheetData>
  <mergeCells count="20">
    <mergeCell ref="A4:A5"/>
    <mergeCell ref="C4:C5"/>
    <mergeCell ref="A6:A7"/>
    <mergeCell ref="C6:C7"/>
    <mergeCell ref="W1:W2"/>
    <mergeCell ref="X1:X2"/>
    <mergeCell ref="A2:L2"/>
    <mergeCell ref="P1:P2"/>
    <mergeCell ref="Q1:Q2"/>
    <mergeCell ref="R1:R2"/>
    <mergeCell ref="S1:S2"/>
    <mergeCell ref="T1:T2"/>
    <mergeCell ref="U1:U2"/>
    <mergeCell ref="A1:C1"/>
    <mergeCell ref="D1:I1"/>
    <mergeCell ref="J1:L1"/>
    <mergeCell ref="M1:M2"/>
    <mergeCell ref="N1:N2"/>
    <mergeCell ref="V1:V2"/>
    <mergeCell ref="O1:O2"/>
  </mergeCells>
  <conditionalFormatting sqref="M4:X7">
    <cfRule type="cellIs" dxfId="2" priority="1" stopIfTrue="1" operator="greaterThan">
      <formula>0</formula>
    </cfRule>
    <cfRule type="cellIs" dxfId="1" priority="2" stopIfTrue="1" operator="greaterThan">
      <formula>0</formula>
    </cfRule>
    <cfRule type="cellIs" dxfId="0" priority="3" stopIfTrue="1" operator="greaterThan">
      <formula>0</formula>
    </cfRule>
  </conditionalFormatting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CCT</vt:lpstr>
      <vt:lpstr>ESAG</vt:lpstr>
      <vt:lpstr>CEAD</vt:lpstr>
      <vt:lpstr>FAED</vt:lpstr>
      <vt:lpstr>GESTOR</vt:lpstr>
      <vt:lpstr>REITORIA</vt:lpstr>
    </vt:vector>
  </TitlesOfParts>
  <Company>..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LETICIA KOSLOWSKY MEES MATTOS</cp:lastModifiedBy>
  <cp:lastPrinted>2015-07-08T21:27:45Z</cp:lastPrinted>
  <dcterms:created xsi:type="dcterms:W3CDTF">2010-06-19T20:43:11Z</dcterms:created>
  <dcterms:modified xsi:type="dcterms:W3CDTF">2024-04-10T18:13:03Z</dcterms:modified>
</cp:coreProperties>
</file>