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590.2023 SRP SGPE 48852.2022 - Coleta de Resíduos Químicos - RELANÇAMENTO - VIG 03.03.2024\"/>
    </mc:Choice>
  </mc:AlternateContent>
  <xr:revisionPtr revIDLastSave="0" documentId="13_ncr:1_{B9BB5CBB-AE1D-40F2-994E-273078B32F0E}" xr6:coauthVersionLast="36" xr6:coauthVersionMax="47" xr10:uidLastSave="{00000000-0000-0000-0000-000000000000}"/>
  <bookViews>
    <workbookView xWindow="0" yWindow="0" windowWidth="28800" windowHeight="12225" tabRatio="857" activeTab="4" xr2:uid="{00000000-000D-0000-FFFF-FFFF00000000}"/>
  </bookViews>
  <sheets>
    <sheet name="CCT" sheetId="113" r:id="rId1"/>
    <sheet name="ESAG" sheetId="129" state="hidden" r:id="rId2"/>
    <sheet name="CEAD" sheetId="132" state="hidden" r:id="rId3"/>
    <sheet name="FAED" sheetId="112" state="hidden" r:id="rId4"/>
    <sheet name="GESTOR" sheetId="128" r:id="rId5"/>
    <sheet name="REITORIA" sheetId="133" state="hidden" r:id="rId6"/>
  </sheets>
  <definedNames>
    <definedName name="CEPLAN" localSheetId="2">#REF!</definedName>
    <definedName name="CEPLAN" localSheetId="1">#REF!</definedName>
    <definedName name="CEPLAN" localSheetId="4">#REF!</definedName>
    <definedName name="CEPLAN" localSheetId="5">#REF!</definedName>
    <definedName name="CEPLAN">#REF!</definedName>
    <definedName name="diasuteis" localSheetId="2">#REF!</definedName>
    <definedName name="diasuteis" localSheetId="1">#REF!</definedName>
    <definedName name="diasuteis" localSheetId="4">#REF!</definedName>
    <definedName name="diasuteis" localSheetId="5">#REF!</definedName>
    <definedName name="diasuteis">#REF!</definedName>
    <definedName name="Ferias" localSheetId="2">#REF!</definedName>
    <definedName name="Ferias" localSheetId="1">#REF!</definedName>
    <definedName name="Ferias" localSheetId="4">#REF!</definedName>
    <definedName name="Ferias" localSheetId="5">#REF!</definedName>
    <definedName name="Ferias">#REF!</definedName>
    <definedName name="RD" localSheetId="2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G5" i="128" l="1"/>
  <c r="G6" i="128"/>
  <c r="G7" i="128"/>
  <c r="G4" i="128"/>
  <c r="J4" i="128" l="1"/>
  <c r="J6" i="128"/>
  <c r="J7" i="128"/>
  <c r="K4" i="113"/>
  <c r="H4" i="128" s="1"/>
  <c r="K5" i="113"/>
  <c r="H5" i="128" s="1"/>
  <c r="K6" i="113"/>
  <c r="K7" i="113"/>
  <c r="H7" i="128" s="1"/>
  <c r="L6" i="113" l="1"/>
  <c r="H6" i="128"/>
  <c r="K6" i="128" s="1"/>
  <c r="K7" i="128"/>
  <c r="K5" i="128"/>
  <c r="K4" i="128"/>
  <c r="I4" i="128"/>
  <c r="J5" i="128"/>
  <c r="L7" i="113"/>
  <c r="L5" i="113"/>
  <c r="L4" i="113"/>
  <c r="I5" i="128" l="1"/>
  <c r="I7" i="128"/>
  <c r="I6" i="128"/>
  <c r="N9" i="133" l="1"/>
  <c r="M9" i="133"/>
  <c r="K8" i="133"/>
  <c r="L8" i="133" s="1"/>
  <c r="K7" i="133"/>
  <c r="L7" i="133" s="1"/>
  <c r="K6" i="133"/>
  <c r="L6" i="133" s="1"/>
  <c r="K5" i="133"/>
  <c r="L5" i="133" s="1"/>
  <c r="K4" i="133"/>
  <c r="L4" i="133" s="1"/>
  <c r="N9" i="112"/>
  <c r="M9" i="112"/>
  <c r="K8" i="112"/>
  <c r="L8" i="112" s="1"/>
  <c r="K7" i="112"/>
  <c r="L7" i="112" s="1"/>
  <c r="K6" i="112"/>
  <c r="L6" i="112" s="1"/>
  <c r="K5" i="112"/>
  <c r="L5" i="112" s="1"/>
  <c r="K4" i="112"/>
  <c r="L4" i="112" s="1"/>
  <c r="N9" i="129"/>
  <c r="M9" i="129"/>
  <c r="K8" i="129"/>
  <c r="L8" i="129" s="1"/>
  <c r="K7" i="129"/>
  <c r="L7" i="129" s="1"/>
  <c r="L6" i="129"/>
  <c r="K6" i="129"/>
  <c r="K5" i="129"/>
  <c r="L5" i="129" s="1"/>
  <c r="K4" i="129"/>
  <c r="L4" i="129" s="1"/>
  <c r="N9" i="132"/>
  <c r="M9" i="132"/>
  <c r="K8" i="132"/>
  <c r="L8" i="132" s="1"/>
  <c r="K7" i="132"/>
  <c r="L7" i="132" s="1"/>
  <c r="K6" i="132"/>
  <c r="L6" i="132" s="1"/>
  <c r="K5" i="132"/>
  <c r="L5" i="132" s="1"/>
  <c r="K4" i="132"/>
  <c r="L4" i="132" s="1"/>
  <c r="N8" i="113" l="1"/>
  <c r="M8" i="113"/>
  <c r="G13" i="128" l="1"/>
  <c r="G15" i="128" l="1"/>
  <c r="G14" i="128"/>
  <c r="J8" i="128" l="1"/>
  <c r="K16" i="128" s="1"/>
  <c r="K8" i="128" l="1"/>
  <c r="K17" i="128" s="1"/>
  <c r="K19" i="128" l="1"/>
</calcChain>
</file>

<file path=xl/sharedStrings.xml><?xml version="1.0" encoding="utf-8"?>
<sst xmlns="http://schemas.openxmlformats.org/spreadsheetml/2006/main" count="363" uniqueCount="58">
  <si>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</si>
  <si>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</si>
  <si>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</si>
  <si>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</si>
  <si>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</si>
  <si>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</si>
  <si>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</si>
  <si>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</si>
  <si>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</si>
  <si>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</si>
  <si>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</si>
  <si>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</si>
  <si>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</si>
  <si>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</si>
  <si>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</si>
  <si>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</si>
  <si>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Destinação final de Lixo Hospitalar</t>
  </si>
  <si>
    <t>Kg</t>
  </si>
  <si>
    <t>339039.28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</si>
  <si>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</si>
  <si>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</si>
  <si>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</si>
  <si>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</si>
  <si>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</si>
  <si>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</si>
  <si>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</si>
  <si>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</si>
  <si>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</si>
  <si>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</si>
  <si>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</si>
  <si>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</si>
  <si>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 xml:space="preserve"> AF/OS nº  xxxx/2020 Qtde. DT</t>
  </si>
  <si>
    <t>PROCESSO: 783/2021/UDESC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</si>
  <si>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</si>
  <si>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VIGÊNCIA DA ATA: 30/07/2021 até 30/07/2022</t>
  </si>
  <si>
    <t xml:space="preserve"> AF/OS nº  xxxx/2021 Qtde. DT</t>
  </si>
  <si>
    <t>SANCRISTO COLETA DE RESÍDUOS EIRELI - CNPJ 14.147.098/0001-19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</si>
  <si>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</si>
  <si>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</si>
  <si>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</si>
  <si>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</si>
  <si>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 xml:space="preserve"> AF/OS nº  xxxx/2023 Qtde. DT</t>
  </si>
  <si>
    <t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t>
  </si>
  <si>
    <t>339039.27</t>
  </si>
  <si>
    <t>50051 0 002</t>
  </si>
  <si>
    <t>50051 0 004</t>
  </si>
  <si>
    <t>50051 0 003</t>
  </si>
  <si>
    <t>PROCESSO: 590/2023/UDESC</t>
  </si>
  <si>
    <t>VIGÊNCIA DA ATA: 03/03/2023 até 03/03/2024</t>
  </si>
  <si>
    <t>CETRILIFE TRATAMENTO DE RESÍDUOS DE SERVIÇOS DE SA - CNPJ: 26.522.047/0001-09</t>
  </si>
  <si>
    <t>Coleta, transporte e tratamento de lâmpadas fluorescentes.  JOINVILLE/SC</t>
  </si>
  <si>
    <t>Destinação final de lâmpadas fluorescentes.  JOINVILLE/SC</t>
  </si>
  <si>
    <t>Coleta e transporte de produtos químicos.  JOINVILLE/SC</t>
  </si>
  <si>
    <t>Destinação final de produtos químicos.  JOINVILLE/SC</t>
  </si>
  <si>
    <t xml:space="preserve">Após entrega das caçambas nos locais solicitados, as mesmas deverão permanecer no mínimo 3 dias úteis, após esse prazo poderão ser retiradas. </t>
  </si>
  <si>
    <t xml:space="preserve"> AF/OS nº  1125/2023 Qtde. DT</t>
  </si>
  <si>
    <t xml:space="preserve"> AF/OS nº  1750/2023 Qtde. DT</t>
  </si>
  <si>
    <t>Resumo Atualizado 06/09/2023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</si>
</sst>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8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8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4" fillId="15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horizontal="left" vertical="center" wrapText="1"/>
    </xf>
    <xf numFmtId="0" fontId="17" fillId="6" borderId="19" xfId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5" borderId="2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13" fillId="15" borderId="2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</cellXfs>
  <cellStyles count="3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4000000}"/>
    <cellStyle name="Moeda 3 3" xfId="23" xr:uid="{00000000-0005-0000-0000-000003000000}"/>
    <cellStyle name="Moeda 4" xfId="19" xr:uid="{00000000-0005-0000-0000-00003B000000}"/>
    <cellStyle name="Moeda 4 2" xfId="32" xr:uid="{00000000-0005-0000-0000-000005000000}"/>
    <cellStyle name="Moeda 5" xfId="20" xr:uid="{00000000-0005-0000-0000-000041000000}"/>
    <cellStyle name="Moeda 5 2" xfId="33" xr:uid="{00000000-0005-0000-0000-000006000000}"/>
    <cellStyle name="Moeda 6" xfId="26" xr:uid="{00000000-0005-0000-0000-000042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D000000}"/>
    <cellStyle name="Separador de milhares 2 2 2 3" xfId="25" xr:uid="{00000000-0005-0000-0000-00000C000000}"/>
    <cellStyle name="Separador de milhares 2 2 3" xfId="15" xr:uid="{00000000-0005-0000-0000-000008000000}"/>
    <cellStyle name="Separador de milhares 2 2 3 2" xfId="28" xr:uid="{00000000-0005-0000-0000-00000E000000}"/>
    <cellStyle name="Separador de milhares 2 2 4" xfId="22" xr:uid="{00000000-0005-0000-0000-00000B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11000000}"/>
    <cellStyle name="Separador de milhares 2 3 2 3" xfId="24" xr:uid="{00000000-0005-0000-0000-000010000000}"/>
    <cellStyle name="Separador de milhares 2 3 3" xfId="14" xr:uid="{00000000-0005-0000-0000-00000A000000}"/>
    <cellStyle name="Separador de milhares 2 3 3 2" xfId="27" xr:uid="{00000000-0005-0000-0000-000012000000}"/>
    <cellStyle name="Separador de milhares 2 3 4" xfId="21" xr:uid="{00000000-0005-0000-0000-00000F000000}"/>
    <cellStyle name="Separador de milhares 3" xfId="3" xr:uid="{00000000-0005-0000-0000-00000C000000}"/>
    <cellStyle name="Título 5" xfId="4" xr:uid="{00000000-0005-0000-0000-00000D000000}"/>
  </cellStyles>
  <dxfs count="15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"/>
  <sheetViews>
    <sheetView zoomScale="80" zoomScaleNormal="80" workbookViewId="0">
      <selection activeCell="M11" sqref="M11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2.85546875" style="27" customWidth="1"/>
    <col min="4" max="4" width="60.28515625" style="1" customWidth="1"/>
    <col min="5" max="5" width="12.42578125" style="1" customWidth="1"/>
    <col min="6" max="6" width="15.140625" style="37" customWidth="1"/>
    <col min="7" max="7" width="16.42578125" style="37" customWidth="1"/>
    <col min="8" max="8" width="16.7109375" style="1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3.7109375" style="6" bestFit="1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75" t="s">
        <v>47</v>
      </c>
      <c r="B1" s="75"/>
      <c r="C1" s="75"/>
      <c r="D1" s="75" t="s">
        <v>42</v>
      </c>
      <c r="E1" s="75"/>
      <c r="F1" s="75"/>
      <c r="G1" s="75"/>
      <c r="H1" s="75"/>
      <c r="I1" s="75"/>
      <c r="J1" s="75" t="s">
        <v>48</v>
      </c>
      <c r="K1" s="75"/>
      <c r="L1" s="75"/>
      <c r="M1" s="66" t="s">
        <v>55</v>
      </c>
      <c r="N1" s="66" t="s">
        <v>56</v>
      </c>
      <c r="O1" s="66" t="s">
        <v>41</v>
      </c>
      <c r="P1" s="66" t="s">
        <v>41</v>
      </c>
      <c r="Q1" s="66" t="s">
        <v>41</v>
      </c>
      <c r="R1" s="66" t="s">
        <v>41</v>
      </c>
      <c r="S1" s="66" t="s">
        <v>41</v>
      </c>
      <c r="T1" s="66" t="s">
        <v>41</v>
      </c>
      <c r="U1" s="66" t="s">
        <v>41</v>
      </c>
      <c r="V1" s="66" t="s">
        <v>41</v>
      </c>
      <c r="W1" s="66" t="s">
        <v>41</v>
      </c>
      <c r="X1" s="66" t="s">
        <v>41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108">
        <v>45083</v>
      </c>
      <c r="N3" s="108">
        <v>45149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30.75" customHeight="1" x14ac:dyDescent="0.25">
      <c r="A4" s="67">
        <v>6</v>
      </c>
      <c r="B4" s="50">
        <v>10</v>
      </c>
      <c r="C4" s="71" t="s">
        <v>49</v>
      </c>
      <c r="D4" s="62" t="s">
        <v>50</v>
      </c>
      <c r="E4" s="52" t="s">
        <v>37</v>
      </c>
      <c r="F4" s="53" t="s">
        <v>26</v>
      </c>
      <c r="G4" s="52" t="s">
        <v>44</v>
      </c>
      <c r="H4" s="52" t="s">
        <v>43</v>
      </c>
      <c r="I4" s="54">
        <v>326.02999999999997</v>
      </c>
      <c r="J4" s="19">
        <v>5</v>
      </c>
      <c r="K4" s="25">
        <f t="shared" ref="K4:K7" si="0">J4-(SUM(M4:X4))</f>
        <v>2</v>
      </c>
      <c r="L4" s="26" t="str">
        <f t="shared" ref="L4:L7" si="1">IF(K4&lt;0,"ATENÇÃO","OK")</f>
        <v>OK</v>
      </c>
      <c r="M4" s="107">
        <v>3</v>
      </c>
      <c r="N4" s="10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33" customHeight="1" x14ac:dyDescent="0.25">
      <c r="A5" s="68"/>
      <c r="B5" s="50">
        <v>11</v>
      </c>
      <c r="C5" s="72"/>
      <c r="D5" s="62" t="s">
        <v>51</v>
      </c>
      <c r="E5" s="52" t="s">
        <v>5</v>
      </c>
      <c r="F5" s="53" t="s">
        <v>26</v>
      </c>
      <c r="G5" s="52" t="s">
        <v>45</v>
      </c>
      <c r="H5" s="52" t="s">
        <v>43</v>
      </c>
      <c r="I5" s="54">
        <v>2.79</v>
      </c>
      <c r="J5" s="19">
        <v>4000</v>
      </c>
      <c r="K5" s="25">
        <f t="shared" si="0"/>
        <v>0</v>
      </c>
      <c r="L5" s="26" t="str">
        <f t="shared" si="1"/>
        <v>OK</v>
      </c>
      <c r="M5" s="107">
        <v>4000</v>
      </c>
      <c r="N5" s="10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33" customHeight="1" x14ac:dyDescent="0.25">
      <c r="A6" s="69">
        <v>7</v>
      </c>
      <c r="B6" s="35">
        <v>12</v>
      </c>
      <c r="C6" s="73" t="s">
        <v>49</v>
      </c>
      <c r="D6" s="63" t="s">
        <v>52</v>
      </c>
      <c r="E6" s="21" t="s">
        <v>37</v>
      </c>
      <c r="F6" s="39" t="s">
        <v>26</v>
      </c>
      <c r="G6" s="21" t="s">
        <v>44</v>
      </c>
      <c r="H6" s="21" t="s">
        <v>18</v>
      </c>
      <c r="I6" s="32">
        <v>255.65</v>
      </c>
      <c r="J6" s="19">
        <v>6</v>
      </c>
      <c r="K6" s="25">
        <f t="shared" si="0"/>
        <v>5</v>
      </c>
      <c r="L6" s="26" t="str">
        <f t="shared" si="1"/>
        <v>OK</v>
      </c>
      <c r="M6" s="107"/>
      <c r="N6" s="107">
        <v>1</v>
      </c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39" customHeight="1" x14ac:dyDescent="0.25">
      <c r="A7" s="70"/>
      <c r="B7" s="35">
        <v>13</v>
      </c>
      <c r="C7" s="74"/>
      <c r="D7" s="64" t="s">
        <v>53</v>
      </c>
      <c r="E7" s="21" t="s">
        <v>17</v>
      </c>
      <c r="F7" s="39" t="s">
        <v>26</v>
      </c>
      <c r="G7" s="21" t="s">
        <v>46</v>
      </c>
      <c r="H7" s="21" t="s">
        <v>18</v>
      </c>
      <c r="I7" s="32">
        <v>7.23</v>
      </c>
      <c r="J7" s="19">
        <v>1800</v>
      </c>
      <c r="K7" s="25">
        <f t="shared" si="0"/>
        <v>791</v>
      </c>
      <c r="L7" s="26" t="str">
        <f t="shared" si="1"/>
        <v>OK</v>
      </c>
      <c r="M7" s="107"/>
      <c r="N7" s="107">
        <v>1009</v>
      </c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5">
      <c r="D8" s="3"/>
      <c r="M8" s="48">
        <f>SUMPRODUCT(I4:I7,M4:M7)</f>
        <v>12138.09</v>
      </c>
      <c r="N8" s="48">
        <f>SUMPRODUCT(I4:I7,N4:N7)</f>
        <v>7550.72</v>
      </c>
    </row>
    <row r="9" spans="1:24" x14ac:dyDescent="0.25">
      <c r="D9" s="3"/>
    </row>
    <row r="10" spans="1:24" ht="15.75" thickBot="1" x14ac:dyDescent="0.3"/>
    <row r="11" spans="1:24" ht="57" thickBot="1" x14ac:dyDescent="0.3">
      <c r="D11" s="65" t="s">
        <v>54</v>
      </c>
    </row>
  </sheetData>
  <mergeCells count="20">
    <mergeCell ref="A6:A7"/>
    <mergeCell ref="C4:C5"/>
    <mergeCell ref="C6:C7"/>
    <mergeCell ref="X1:X2"/>
    <mergeCell ref="V1:V2"/>
    <mergeCell ref="W1:W2"/>
    <mergeCell ref="D1:I1"/>
    <mergeCell ref="J1:L1"/>
    <mergeCell ref="A2:L2"/>
    <mergeCell ref="A1:C1"/>
    <mergeCell ref="U1:U2"/>
    <mergeCell ref="O1:O2"/>
    <mergeCell ref="P1:P2"/>
    <mergeCell ref="Q1:Q2"/>
    <mergeCell ref="R1:R2"/>
    <mergeCell ref="S1:S2"/>
    <mergeCell ref="T1:T2"/>
    <mergeCell ref="A4:A5"/>
    <mergeCell ref="N1:N2"/>
    <mergeCell ref="M1:M2"/>
  </mergeCells>
  <conditionalFormatting sqref="M4:X7">
    <cfRule type="cellIs" dxfId="14" priority="76" stopIfTrue="1" operator="greaterThan">
      <formula>0</formula>
    </cfRule>
    <cfRule type="cellIs" dxfId="13" priority="77" stopIfTrue="1" operator="greaterThan">
      <formula>0</formula>
    </cfRule>
    <cfRule type="cellIs" dxfId="12" priority="78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66" t="s">
        <v>35</v>
      </c>
      <c r="N1" s="82" t="s">
        <v>31</v>
      </c>
      <c r="O1" s="82" t="s">
        <v>31</v>
      </c>
      <c r="P1" s="82" t="s">
        <v>31</v>
      </c>
      <c r="Q1" s="82" t="s">
        <v>31</v>
      </c>
      <c r="R1" s="82" t="s">
        <v>31</v>
      </c>
      <c r="S1" s="82" t="s">
        <v>31</v>
      </c>
      <c r="T1" s="82" t="s">
        <v>31</v>
      </c>
      <c r="U1" s="82" t="s">
        <v>31</v>
      </c>
      <c r="V1" s="82" t="s">
        <v>31</v>
      </c>
      <c r="W1" s="82" t="s">
        <v>31</v>
      </c>
      <c r="X1" s="82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6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0"/>
      <c r="B5" s="35">
        <v>19</v>
      </c>
      <c r="C5" s="7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9">
        <v>10</v>
      </c>
      <c r="B6" s="50">
        <v>20</v>
      </c>
      <c r="C6" s="8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68"/>
      <c r="B7" s="50">
        <v>21</v>
      </c>
      <c r="C7" s="8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X1:X2"/>
    <mergeCell ref="A2:L2"/>
    <mergeCell ref="T1:T2"/>
    <mergeCell ref="M1:M2"/>
    <mergeCell ref="D1:I1"/>
    <mergeCell ref="J1:L1"/>
    <mergeCell ref="V1:V2"/>
    <mergeCell ref="U1:U2"/>
    <mergeCell ref="N1:N2"/>
    <mergeCell ref="O1:O2"/>
    <mergeCell ref="P1:P2"/>
    <mergeCell ref="Q1:Q2"/>
    <mergeCell ref="R1:R2"/>
    <mergeCell ref="S1:S2"/>
    <mergeCell ref="A1:C1"/>
    <mergeCell ref="A4:A5"/>
    <mergeCell ref="C4:C5"/>
    <mergeCell ref="A6:A7"/>
    <mergeCell ref="C6:C7"/>
    <mergeCell ref="W1:W2"/>
  </mergeCells>
  <conditionalFormatting sqref="M4:X7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X10"/>
  <sheetViews>
    <sheetView zoomScale="86" zoomScaleNormal="86" workbookViewId="0">
      <selection activeCell="D24" sqref="D2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66" t="s">
        <v>35</v>
      </c>
      <c r="N1" s="82" t="s">
        <v>31</v>
      </c>
      <c r="O1" s="82" t="s">
        <v>31</v>
      </c>
      <c r="P1" s="82" t="s">
        <v>31</v>
      </c>
      <c r="Q1" s="82" t="s">
        <v>31</v>
      </c>
      <c r="R1" s="82" t="s">
        <v>31</v>
      </c>
      <c r="S1" s="82" t="s">
        <v>31</v>
      </c>
      <c r="T1" s="82" t="s">
        <v>31</v>
      </c>
      <c r="U1" s="82" t="s">
        <v>31</v>
      </c>
      <c r="V1" s="82" t="s">
        <v>31</v>
      </c>
      <c r="W1" s="82" t="s">
        <v>31</v>
      </c>
      <c r="X1" s="82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6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0"/>
      <c r="B5" s="35">
        <v>19</v>
      </c>
      <c r="C5" s="7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9">
        <v>10</v>
      </c>
      <c r="B6" s="50">
        <v>20</v>
      </c>
      <c r="C6" s="8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68"/>
      <c r="B7" s="50">
        <v>21</v>
      </c>
      <c r="C7" s="8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A6:A7"/>
    <mergeCell ref="C6:C7"/>
    <mergeCell ref="U1:U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  <mergeCell ref="X1:X2"/>
    <mergeCell ref="V1:V2"/>
    <mergeCell ref="W1:W2"/>
    <mergeCell ref="A4:A5"/>
    <mergeCell ref="C4:C5"/>
  </mergeCells>
  <conditionalFormatting sqref="M4:X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"/>
  <sheetViews>
    <sheetView zoomScale="80" zoomScaleNormal="80" workbookViewId="0">
      <selection activeCell="D19" sqref="D19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66" t="s">
        <v>35</v>
      </c>
      <c r="N1" s="82" t="s">
        <v>31</v>
      </c>
      <c r="O1" s="82" t="s">
        <v>31</v>
      </c>
      <c r="P1" s="82" t="s">
        <v>31</v>
      </c>
      <c r="Q1" s="82" t="s">
        <v>31</v>
      </c>
      <c r="R1" s="82" t="s">
        <v>31</v>
      </c>
      <c r="S1" s="82" t="s">
        <v>31</v>
      </c>
      <c r="T1" s="82" t="s">
        <v>31</v>
      </c>
      <c r="U1" s="82" t="s">
        <v>31</v>
      </c>
      <c r="V1" s="82" t="s">
        <v>31</v>
      </c>
      <c r="W1" s="82" t="s">
        <v>31</v>
      </c>
      <c r="X1" s="82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6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0"/>
      <c r="B5" s="35">
        <v>19</v>
      </c>
      <c r="C5" s="7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9">
        <v>10</v>
      </c>
      <c r="B6" s="50">
        <v>20</v>
      </c>
      <c r="C6" s="8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68"/>
      <c r="B7" s="50">
        <v>21</v>
      </c>
      <c r="C7" s="8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M4:X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tabSelected="1" zoomScale="80" zoomScaleNormal="80" workbookViewId="0">
      <selection activeCell="R10" sqref="R10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7" customWidth="1"/>
    <col min="4" max="4" width="62.85546875" style="1" customWidth="1"/>
    <col min="5" max="5" width="12.42578125" style="1" customWidth="1"/>
    <col min="6" max="6" width="12.7109375" style="34" bestFit="1" customWidth="1"/>
    <col min="7" max="7" width="20.5703125" style="4" customWidth="1"/>
    <col min="8" max="8" width="18.7109375" style="28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57.75" customHeight="1" x14ac:dyDescent="0.25">
      <c r="A1" s="91" t="s">
        <v>47</v>
      </c>
      <c r="B1" s="92"/>
      <c r="C1" s="93"/>
      <c r="D1" s="91" t="s">
        <v>42</v>
      </c>
      <c r="E1" s="92"/>
      <c r="F1" s="93"/>
      <c r="G1" s="87" t="s">
        <v>48</v>
      </c>
      <c r="H1" s="88"/>
      <c r="I1" s="88"/>
      <c r="J1" s="88"/>
      <c r="K1" s="89"/>
    </row>
    <row r="2" spans="1:11" ht="26.25" customHeight="1" x14ac:dyDescent="0.25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3" customFormat="1" ht="4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35.25" customHeight="1" x14ac:dyDescent="0.25">
      <c r="A4" s="103">
        <v>6</v>
      </c>
      <c r="B4" s="50">
        <v>10</v>
      </c>
      <c r="C4" s="71" t="s">
        <v>49</v>
      </c>
      <c r="D4" s="62" t="s">
        <v>50</v>
      </c>
      <c r="E4" s="52" t="s">
        <v>37</v>
      </c>
      <c r="F4" s="54">
        <v>326.02999999999997</v>
      </c>
      <c r="G4" s="18">
        <f>CCT!J4</f>
        <v>5</v>
      </c>
      <c r="H4" s="25">
        <f>(CCT!J4-CCT!K4)</f>
        <v>3</v>
      </c>
      <c r="I4" s="30">
        <f t="shared" ref="I4:I7" si="0">G4-H4</f>
        <v>2</v>
      </c>
      <c r="J4" s="20">
        <f t="shared" ref="J4:J7" si="1">F4*G4</f>
        <v>1630.1499999999999</v>
      </c>
      <c r="K4" s="20">
        <f t="shared" ref="K4:K7" si="2">F4*H4</f>
        <v>978.08999999999992</v>
      </c>
    </row>
    <row r="5" spans="1:11" ht="44.25" customHeight="1" x14ac:dyDescent="0.25">
      <c r="A5" s="104"/>
      <c r="B5" s="50">
        <v>11</v>
      </c>
      <c r="C5" s="72"/>
      <c r="D5" s="62" t="s">
        <v>51</v>
      </c>
      <c r="E5" s="52" t="s">
        <v>5</v>
      </c>
      <c r="F5" s="54">
        <v>2.79</v>
      </c>
      <c r="G5" s="18">
        <f>CCT!J5</f>
        <v>4000</v>
      </c>
      <c r="H5" s="25">
        <f>(CCT!J5-CCT!K5)</f>
        <v>4000</v>
      </c>
      <c r="I5" s="30">
        <f t="shared" si="0"/>
        <v>0</v>
      </c>
      <c r="J5" s="20">
        <f t="shared" si="1"/>
        <v>11160</v>
      </c>
      <c r="K5" s="20">
        <f t="shared" si="2"/>
        <v>11160</v>
      </c>
    </row>
    <row r="6" spans="1:11" ht="36" customHeight="1" x14ac:dyDescent="0.25">
      <c r="A6" s="105">
        <v>7</v>
      </c>
      <c r="B6" s="35">
        <v>12</v>
      </c>
      <c r="C6" s="73" t="s">
        <v>49</v>
      </c>
      <c r="D6" s="63" t="s">
        <v>52</v>
      </c>
      <c r="E6" s="21" t="s">
        <v>37</v>
      </c>
      <c r="F6" s="33">
        <v>255.65</v>
      </c>
      <c r="G6" s="18">
        <f>CCT!J6</f>
        <v>6</v>
      </c>
      <c r="H6" s="25">
        <f>(CCT!J6-CCT!K6)</f>
        <v>1</v>
      </c>
      <c r="I6" s="30">
        <f t="shared" si="0"/>
        <v>5</v>
      </c>
      <c r="J6" s="20">
        <f t="shared" si="1"/>
        <v>1533.9</v>
      </c>
      <c r="K6" s="20">
        <f t="shared" si="2"/>
        <v>255.65</v>
      </c>
    </row>
    <row r="7" spans="1:11" ht="46.5" customHeight="1" x14ac:dyDescent="0.25">
      <c r="A7" s="106"/>
      <c r="B7" s="35">
        <v>13</v>
      </c>
      <c r="C7" s="74"/>
      <c r="D7" s="64" t="s">
        <v>53</v>
      </c>
      <c r="E7" s="21" t="s">
        <v>17</v>
      </c>
      <c r="F7" s="33">
        <v>7.23</v>
      </c>
      <c r="G7" s="18">
        <f>CCT!J7</f>
        <v>1800</v>
      </c>
      <c r="H7" s="25">
        <f>(CCT!J7-CCT!K7)</f>
        <v>1009</v>
      </c>
      <c r="I7" s="30">
        <f t="shared" si="0"/>
        <v>791</v>
      </c>
      <c r="J7" s="20">
        <f t="shared" si="1"/>
        <v>13014</v>
      </c>
      <c r="K7" s="20">
        <f t="shared" si="2"/>
        <v>7295.0700000000006</v>
      </c>
    </row>
    <row r="8" spans="1:11" ht="44.25" customHeight="1" x14ac:dyDescent="0.25">
      <c r="J8" s="60">
        <f>SUM(J4:J7)</f>
        <v>27338.05</v>
      </c>
      <c r="K8" s="47">
        <f>SUM(K4:K7)</f>
        <v>19688.810000000001</v>
      </c>
    </row>
    <row r="10" spans="1:11" ht="31.5" customHeight="1" x14ac:dyDescent="0.25"/>
    <row r="12" spans="1:11" ht="16.5" customHeight="1" x14ac:dyDescent="0.25"/>
    <row r="13" spans="1:11" ht="15.75" x14ac:dyDescent="0.25">
      <c r="G13" s="94" t="str">
        <f>A1</f>
        <v>PROCESSO: 590/2023/UDESC</v>
      </c>
      <c r="H13" s="95"/>
      <c r="I13" s="95"/>
      <c r="J13" s="95"/>
      <c r="K13" s="96"/>
    </row>
    <row r="14" spans="1:11" ht="15" customHeight="1" x14ac:dyDescent="0.25">
      <c r="G14" s="97" t="str">
        <f>D1</f>
        <v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v>
      </c>
      <c r="H14" s="98"/>
      <c r="I14" s="98"/>
      <c r="J14" s="98"/>
      <c r="K14" s="99"/>
    </row>
    <row r="15" spans="1:11" ht="15.75" x14ac:dyDescent="0.25">
      <c r="G15" s="100" t="str">
        <f>G1</f>
        <v>VIGÊNCIA DA ATA: 03/03/2023 até 03/03/2024</v>
      </c>
      <c r="H15" s="101"/>
      <c r="I15" s="101"/>
      <c r="J15" s="101"/>
      <c r="K15" s="102"/>
    </row>
    <row r="16" spans="1:11" ht="15.75" x14ac:dyDescent="0.25">
      <c r="G16" s="11" t="s">
        <v>10</v>
      </c>
      <c r="H16" s="12"/>
      <c r="I16" s="12"/>
      <c r="J16" s="12"/>
      <c r="K16" s="7">
        <f>J8</f>
        <v>27338.05</v>
      </c>
    </row>
    <row r="17" spans="7:11" ht="15.75" x14ac:dyDescent="0.25">
      <c r="G17" s="13" t="s">
        <v>11</v>
      </c>
      <c r="H17" s="14"/>
      <c r="I17" s="14"/>
      <c r="J17" s="14"/>
      <c r="K17" s="8">
        <f>K8</f>
        <v>19688.810000000001</v>
      </c>
    </row>
    <row r="18" spans="7:11" ht="15.75" x14ac:dyDescent="0.25">
      <c r="G18" s="13" t="s">
        <v>12</v>
      </c>
      <c r="H18" s="14"/>
      <c r="I18" s="14"/>
      <c r="J18" s="14"/>
      <c r="K18" s="10"/>
    </row>
    <row r="19" spans="7:11" ht="15.75" x14ac:dyDescent="0.25">
      <c r="G19" s="15" t="s">
        <v>13</v>
      </c>
      <c r="H19" s="16"/>
      <c r="I19" s="16"/>
      <c r="J19" s="16"/>
      <c r="K19" s="9">
        <f>K17/K16</f>
        <v>0.72019803899692925</v>
      </c>
    </row>
    <row r="20" spans="7:11" ht="15.75" x14ac:dyDescent="0.25">
      <c r="G20" s="84" t="s">
        <v>57</v>
      </c>
      <c r="H20" s="85"/>
      <c r="I20" s="85"/>
      <c r="J20" s="85"/>
      <c r="K20" s="86"/>
    </row>
  </sheetData>
  <mergeCells count="12">
    <mergeCell ref="C6:C7"/>
    <mergeCell ref="G20:K20"/>
    <mergeCell ref="G1:K1"/>
    <mergeCell ref="A2:K2"/>
    <mergeCell ref="A1:C1"/>
    <mergeCell ref="D1:F1"/>
    <mergeCell ref="G13:K13"/>
    <mergeCell ref="G14:K14"/>
    <mergeCell ref="G15:K15"/>
    <mergeCell ref="A4:A5"/>
    <mergeCell ref="C4:C5"/>
    <mergeCell ref="A6:A7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0"/>
  <sheetViews>
    <sheetView zoomScale="84" zoomScaleNormal="84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66" t="s">
        <v>35</v>
      </c>
      <c r="N1" s="82" t="s">
        <v>31</v>
      </c>
      <c r="O1" s="82" t="s">
        <v>31</v>
      </c>
      <c r="P1" s="82" t="s">
        <v>31</v>
      </c>
      <c r="Q1" s="82" t="s">
        <v>31</v>
      </c>
      <c r="R1" s="82" t="s">
        <v>31</v>
      </c>
      <c r="S1" s="82" t="s">
        <v>31</v>
      </c>
      <c r="T1" s="82" t="s">
        <v>31</v>
      </c>
      <c r="U1" s="82" t="s">
        <v>31</v>
      </c>
      <c r="V1" s="82" t="s">
        <v>31</v>
      </c>
      <c r="W1" s="82" t="s">
        <v>31</v>
      </c>
      <c r="X1" s="82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6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0"/>
      <c r="B5" s="35">
        <v>19</v>
      </c>
      <c r="C5" s="7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9">
        <v>10</v>
      </c>
      <c r="B6" s="50">
        <v>20</v>
      </c>
      <c r="C6" s="8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68"/>
      <c r="B7" s="50">
        <v>21</v>
      </c>
      <c r="C7" s="8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V1:V2"/>
    <mergeCell ref="O1:O2"/>
    <mergeCell ref="A4:A5"/>
    <mergeCell ref="C4:C5"/>
    <mergeCell ref="A6:A7"/>
    <mergeCell ref="C6:C7"/>
    <mergeCell ref="W1:W2"/>
  </mergeCells>
  <conditionalFormatting sqref="M4:X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CCT</vt:lpstr>
      <vt:lpstr>ESAG</vt:lpstr>
      <vt:lpstr>CEAD</vt:lpstr>
      <vt:lpstr>FAED</vt:lpstr>
      <vt:lpstr>GESTOR</vt:lpstr>
      <vt:lpstr>REITORIA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2023-09-06T17:47:49Z</dcterms:modified>
</cp:coreProperties>
</file>