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Rtrarquivos\clc\SEGECON\2. Atas de Registro de Preços\UDESC\PE 0593.2023 SRP SGPE 1418.2023 - Gêneros Alimentícios - VIG 13.03.2024\"/>
    </mc:Choice>
  </mc:AlternateContent>
  <xr:revisionPtr revIDLastSave="0" documentId="13_ncr:1_{497443D5-0A77-4268-A564-4C0912FA9383}" xr6:coauthVersionLast="47" xr6:coauthVersionMax="47" xr10:uidLastSave="{00000000-0000-0000-0000-000000000000}"/>
  <bookViews>
    <workbookView xWindow="-26192" yWindow="-27" windowWidth="26301" windowHeight="14305" tabRatio="533" activeTab="9" xr2:uid="{00000000-000D-0000-FFFF-FFFF00000000}"/>
  </bookViews>
  <sheets>
    <sheet name="REITORIA" sheetId="75" r:id="rId1"/>
    <sheet name="ESAG" sheetId="105" r:id="rId2"/>
    <sheet name="CEART" sheetId="106" r:id="rId3"/>
    <sheet name="CEAD" sheetId="108" r:id="rId4"/>
    <sheet name="FAED" sheetId="107" r:id="rId5"/>
    <sheet name="CEFID" sheetId="109" r:id="rId6"/>
    <sheet name="CERES" sheetId="110" r:id="rId7"/>
    <sheet name="CEAVI" sheetId="115" r:id="rId8"/>
    <sheet name="CESFI" sheetId="111" r:id="rId9"/>
    <sheet name="GESTOR" sheetId="91" r:id="rId10"/>
  </sheets>
  <definedNames>
    <definedName name="diasuteis" localSheetId="9">#REF!</definedName>
    <definedName name="diasuteis" localSheetId="0">#REF!</definedName>
    <definedName name="diasuteis">#REF!</definedName>
    <definedName name="Ferias" localSheetId="9">#REF!</definedName>
    <definedName name="Ferias">#REF!</definedName>
    <definedName name="RD" localSheetId="9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11" l="1"/>
  <c r="P9" i="111"/>
  <c r="Q9" i="111"/>
  <c r="R9" i="111"/>
  <c r="S9" i="111"/>
  <c r="T9" i="111"/>
  <c r="U9" i="111"/>
  <c r="V9" i="111"/>
  <c r="W9" i="111"/>
  <c r="X9" i="111"/>
  <c r="Y9" i="111"/>
  <c r="Z9" i="111"/>
  <c r="AA9" i="111"/>
  <c r="AB9" i="111"/>
  <c r="AC9" i="111"/>
  <c r="AD9" i="111"/>
  <c r="AE9" i="111"/>
  <c r="AF9" i="111"/>
  <c r="AG9" i="111"/>
  <c r="AH9" i="111"/>
  <c r="AI9" i="111"/>
  <c r="N9" i="111"/>
  <c r="O9" i="115" l="1"/>
  <c r="P9" i="115"/>
  <c r="Q9" i="115"/>
  <c r="R9" i="115"/>
  <c r="S9" i="115"/>
  <c r="T9" i="115"/>
  <c r="U9" i="115"/>
  <c r="V9" i="115"/>
  <c r="W9" i="115"/>
  <c r="X9" i="115"/>
  <c r="Y9" i="115"/>
  <c r="Z9" i="115"/>
  <c r="AA9" i="115"/>
  <c r="AB9" i="115"/>
  <c r="AC9" i="115"/>
  <c r="AD9" i="115"/>
  <c r="AE9" i="115"/>
  <c r="AF9" i="115"/>
  <c r="AG9" i="115"/>
  <c r="AH9" i="115"/>
  <c r="AI9" i="115"/>
  <c r="N9" i="115"/>
  <c r="O9" i="110" l="1"/>
  <c r="P9" i="110"/>
  <c r="Q9" i="110"/>
  <c r="R9" i="110"/>
  <c r="S9" i="110"/>
  <c r="T9" i="110"/>
  <c r="U9" i="110"/>
  <c r="V9" i="110"/>
  <c r="W9" i="110"/>
  <c r="X9" i="110"/>
  <c r="Y9" i="110"/>
  <c r="Z9" i="110"/>
  <c r="AA9" i="110"/>
  <c r="AB9" i="110"/>
  <c r="AC9" i="110"/>
  <c r="AD9" i="110"/>
  <c r="AE9" i="110"/>
  <c r="AF9" i="110"/>
  <c r="AG9" i="110"/>
  <c r="AH9" i="110"/>
  <c r="AI9" i="110"/>
  <c r="N9" i="110"/>
  <c r="N9" i="109"/>
  <c r="O9" i="109"/>
  <c r="P9" i="109"/>
  <c r="Q9" i="109"/>
  <c r="R9" i="109"/>
  <c r="S9" i="109"/>
  <c r="T9" i="109"/>
  <c r="U9" i="109"/>
  <c r="V9" i="109"/>
  <c r="W9" i="109"/>
  <c r="X9" i="109"/>
  <c r="Y9" i="109"/>
  <c r="Z9" i="109"/>
  <c r="AA9" i="109"/>
  <c r="AB9" i="109"/>
  <c r="AC9" i="109"/>
  <c r="AD9" i="109"/>
  <c r="AE9" i="109"/>
  <c r="AF9" i="109"/>
  <c r="AG9" i="109"/>
  <c r="AH9" i="109"/>
  <c r="AI9" i="109"/>
  <c r="O9" i="107" l="1"/>
  <c r="P9" i="107"/>
  <c r="Q9" i="107"/>
  <c r="R9" i="107"/>
  <c r="S9" i="107"/>
  <c r="T9" i="107"/>
  <c r="U9" i="107"/>
  <c r="V9" i="107"/>
  <c r="W9" i="107"/>
  <c r="X9" i="107"/>
  <c r="Y9" i="107"/>
  <c r="Z9" i="107"/>
  <c r="AA9" i="107"/>
  <c r="AB9" i="107"/>
  <c r="AC9" i="107"/>
  <c r="AD9" i="107"/>
  <c r="AE9" i="107"/>
  <c r="AF9" i="107"/>
  <c r="AG9" i="107"/>
  <c r="AH9" i="107"/>
  <c r="AI9" i="107"/>
  <c r="N9" i="107"/>
  <c r="O9" i="108" l="1"/>
  <c r="P9" i="108"/>
  <c r="Q9" i="108"/>
  <c r="R9" i="108"/>
  <c r="S9" i="108"/>
  <c r="T9" i="108"/>
  <c r="U9" i="108"/>
  <c r="V9" i="108"/>
  <c r="W9" i="108"/>
  <c r="X9" i="108"/>
  <c r="Y9" i="108"/>
  <c r="Z9" i="108"/>
  <c r="AA9" i="108"/>
  <c r="AB9" i="108"/>
  <c r="AC9" i="108"/>
  <c r="AD9" i="108"/>
  <c r="AE9" i="108"/>
  <c r="AF9" i="108"/>
  <c r="AG9" i="108"/>
  <c r="AH9" i="108"/>
  <c r="AI9" i="108"/>
  <c r="N9" i="108"/>
  <c r="O9" i="106" l="1"/>
  <c r="P9" i="106"/>
  <c r="Q9" i="106"/>
  <c r="R9" i="106"/>
  <c r="S9" i="106"/>
  <c r="T9" i="106"/>
  <c r="U9" i="106"/>
  <c r="V9" i="106"/>
  <c r="W9" i="106"/>
  <c r="X9" i="106"/>
  <c r="Y9" i="106"/>
  <c r="Z9" i="106"/>
  <c r="AA9" i="106"/>
  <c r="AB9" i="106"/>
  <c r="AC9" i="106"/>
  <c r="AD9" i="106"/>
  <c r="AE9" i="106"/>
  <c r="AF9" i="106"/>
  <c r="AG9" i="106"/>
  <c r="AH9" i="106"/>
  <c r="AI9" i="106"/>
  <c r="N9" i="106"/>
  <c r="O9" i="105" l="1"/>
  <c r="P9" i="105"/>
  <c r="Q9" i="105"/>
  <c r="R9" i="105"/>
  <c r="S9" i="105"/>
  <c r="T9" i="105"/>
  <c r="U9" i="105"/>
  <c r="V9" i="105"/>
  <c r="W9" i="105"/>
  <c r="X9" i="105"/>
  <c r="Y9" i="105"/>
  <c r="Z9" i="105"/>
  <c r="AA9" i="105"/>
  <c r="AB9" i="105"/>
  <c r="AC9" i="105"/>
  <c r="AD9" i="105"/>
  <c r="AE9" i="105"/>
  <c r="AF9" i="105"/>
  <c r="AG9" i="105"/>
  <c r="AH9" i="105"/>
  <c r="AI9" i="105"/>
  <c r="N9" i="105"/>
  <c r="O9" i="75"/>
  <c r="P9" i="75"/>
  <c r="Q9" i="75"/>
  <c r="R9" i="75"/>
  <c r="S9" i="75"/>
  <c r="T9" i="75"/>
  <c r="U9" i="75"/>
  <c r="V9" i="75"/>
  <c r="W9" i="75"/>
  <c r="X9" i="75"/>
  <c r="Y9" i="75"/>
  <c r="Z9" i="75"/>
  <c r="AA9" i="75"/>
  <c r="AB9" i="75"/>
  <c r="AC9" i="75"/>
  <c r="AD9" i="75"/>
  <c r="AE9" i="75"/>
  <c r="AF9" i="75"/>
  <c r="AG9" i="75"/>
  <c r="AH9" i="75"/>
  <c r="AI9" i="75"/>
  <c r="N9" i="75"/>
  <c r="K4" i="108" l="1"/>
  <c r="K4" i="75"/>
  <c r="I5" i="91" l="1"/>
  <c r="M5" i="91" s="1"/>
  <c r="I6" i="91"/>
  <c r="M6" i="91" s="1"/>
  <c r="I7" i="91"/>
  <c r="M7" i="91" s="1"/>
  <c r="I8" i="91"/>
  <c r="I4" i="91"/>
  <c r="L8" i="115"/>
  <c r="L7" i="115"/>
  <c r="M7" i="115" s="1"/>
  <c r="L6" i="115"/>
  <c r="M6" i="115" s="1"/>
  <c r="L5" i="115"/>
  <c r="M5" i="115" s="1"/>
  <c r="L4" i="115"/>
  <c r="M4" i="115" s="1"/>
  <c r="L8" i="111"/>
  <c r="M8" i="111" s="1"/>
  <c r="L7" i="111"/>
  <c r="L6" i="111"/>
  <c r="M6" i="111" s="1"/>
  <c r="L5" i="111"/>
  <c r="M5" i="111" s="1"/>
  <c r="L4" i="111"/>
  <c r="M4" i="111" s="1"/>
  <c r="L8" i="110"/>
  <c r="M8" i="110" s="1"/>
  <c r="L7" i="110"/>
  <c r="M7" i="110" s="1"/>
  <c r="L6" i="110"/>
  <c r="M6" i="110" s="1"/>
  <c r="L5" i="110"/>
  <c r="M5" i="110" s="1"/>
  <c r="L4" i="110"/>
  <c r="M4" i="110" s="1"/>
  <c r="L8" i="109"/>
  <c r="M8" i="109" s="1"/>
  <c r="L7" i="109"/>
  <c r="M7" i="109" s="1"/>
  <c r="L6" i="109"/>
  <c r="M6" i="109" s="1"/>
  <c r="L5" i="109"/>
  <c r="M5" i="109" s="1"/>
  <c r="L4" i="109"/>
  <c r="M4" i="109" s="1"/>
  <c r="L8" i="107"/>
  <c r="L7" i="107"/>
  <c r="M7" i="107" s="1"/>
  <c r="L6" i="107"/>
  <c r="M6" i="107" s="1"/>
  <c r="L5" i="107"/>
  <c r="M5" i="107" s="1"/>
  <c r="L4" i="107"/>
  <c r="M4" i="107" s="1"/>
  <c r="L8" i="108"/>
  <c r="L7" i="108"/>
  <c r="M7" i="108" s="1"/>
  <c r="L6" i="108"/>
  <c r="M6" i="108" s="1"/>
  <c r="L5" i="108"/>
  <c r="M5" i="108" s="1"/>
  <c r="L4" i="108"/>
  <c r="M4" i="108" s="1"/>
  <c r="L8" i="106"/>
  <c r="L7" i="106"/>
  <c r="M7" i="106" s="1"/>
  <c r="L6" i="106"/>
  <c r="M6" i="106" s="1"/>
  <c r="L5" i="106"/>
  <c r="M5" i="106" s="1"/>
  <c r="L4" i="106"/>
  <c r="M4" i="106" s="1"/>
  <c r="L8" i="105"/>
  <c r="L7" i="105"/>
  <c r="M7" i="105" s="1"/>
  <c r="L6" i="105"/>
  <c r="L5" i="105"/>
  <c r="M5" i="105" s="1"/>
  <c r="L4" i="105"/>
  <c r="M4" i="105" s="1"/>
  <c r="M6" i="105" l="1"/>
  <c r="M8" i="105"/>
  <c r="M7" i="111"/>
  <c r="M4" i="91"/>
  <c r="M8" i="115"/>
  <c r="M8" i="107"/>
  <c r="M8" i="108"/>
  <c r="M8" i="106"/>
  <c r="L4" i="75" l="1"/>
  <c r="J4" i="91" s="1"/>
  <c r="L5" i="75"/>
  <c r="J5" i="91" s="1"/>
  <c r="L6" i="75"/>
  <c r="L7" i="75"/>
  <c r="M7" i="75" l="1"/>
  <c r="J7" i="91"/>
  <c r="M6" i="75"/>
  <c r="J6" i="91"/>
  <c r="N5" i="91"/>
  <c r="L5" i="91"/>
  <c r="M5" i="75"/>
  <c r="N4" i="91"/>
  <c r="L4" i="91"/>
  <c r="M4" i="75"/>
  <c r="N6" i="91" l="1"/>
  <c r="L6" i="91"/>
  <c r="N7" i="91"/>
  <c r="L7" i="91"/>
  <c r="L8" i="75" l="1"/>
  <c r="M8" i="75" l="1"/>
  <c r="J8" i="91"/>
  <c r="N8" i="91" s="1"/>
  <c r="N9" i="91" s="1"/>
  <c r="M8" i="91"/>
  <c r="N17" i="91" l="1"/>
  <c r="M9" i="91"/>
  <c r="L8" i="91"/>
  <c r="I14" i="91" l="1"/>
  <c r="I12" i="91"/>
  <c r="N15" i="91" l="1"/>
  <c r="N16" i="91" l="1"/>
  <c r="N18" i="9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K4" authorId="0" shapeId="0" xr:uid="{379AB5A0-76A4-41A2-AF4E-9673AFD78A48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29/02/2024: CEDIDO AO CEAD: 200.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K4" authorId="0" shapeId="0" xr:uid="{BF37B1D3-3D46-4649-B490-9EF5E2D5839B}">
      <text>
        <r>
          <rPr>
            <b/>
            <sz val="9"/>
            <color indexed="81"/>
            <rFont val="Segoe UI"/>
            <family val="2"/>
          </rPr>
          <t xml:space="preserve">LETICIA - SEGECON FPOLIS: </t>
        </r>
        <r>
          <rPr>
            <sz val="9"/>
            <color indexed="81"/>
            <rFont val="Segoe UI"/>
            <family val="2"/>
          </rPr>
          <t>29/02/2024: RECEBIDO DA REITORIA: 200.</t>
        </r>
      </text>
    </comment>
  </commentList>
</comments>
</file>

<file path=xl/sharedStrings.xml><?xml version="1.0" encoding="utf-8"?>
<sst xmlns="http://schemas.openxmlformats.org/spreadsheetml/2006/main" count="779" uniqueCount="127">
  <si>
    <t>Saldo / Automático</t>
  </si>
  <si>
    <t>Preço UNITÁRIO (R$)</t>
  </si>
  <si>
    <t>ALERTA</t>
  </si>
  <si>
    <t>Item</t>
  </si>
  <si>
    <t>Unidade</t>
  </si>
  <si>
    <t>Lote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</si>
  <si>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</si>
  <si>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</si>
  <si>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</si>
  <si>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</si>
  <si>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</si>
  <si>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</si>
  <si>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</si>
  <si>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</si>
  <si>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</si>
  <si>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AQUISIÇÃO DE GÊNEROS ALIMENTÍCIOS</t>
  </si>
  <si>
    <t>CENTRO PARTICIPANTE: GESTOR</t>
  </si>
  <si>
    <t>/   /</t>
  </si>
  <si>
    <t>Especificação</t>
  </si>
  <si>
    <t>Grupo-Classe</t>
  </si>
  <si>
    <t>Código NUC</t>
  </si>
  <si>
    <t>19-03</t>
  </si>
  <si>
    <t>Detalhamento</t>
  </si>
  <si>
    <t>Empresa Vencedora</t>
  </si>
  <si>
    <t>Marca</t>
  </si>
  <si>
    <t>00144-9-011</t>
  </si>
  <si>
    <t>OBJETO: AQUISIÇÃO DE GÊNEROS ALIMENTÍCIOS, ÁGUA E GÁS – CAMPUS I, CERES, CESFI E CEAVI</t>
  </si>
  <si>
    <t>PROCESSO: PE 593/2023</t>
  </si>
  <si>
    <t>VIGÊNCIA DA ATA: 13/03/2023 até 13/03/2024</t>
  </si>
  <si>
    <t xml:space="preserve"> AF nº  xx/2023 Qtde. DT</t>
  </si>
  <si>
    <t>ESTANCIA HIDROMINERAL SANTA RITA DE CASSIA LTDA, CNPJ 03.489.027/0001-88</t>
  </si>
  <si>
    <t>ALIMENTA MAIS DISTRIBUIDORA EIRELI, CNPJ 75.629.105/0001-03</t>
  </si>
  <si>
    <t>IMPERATRIZ COMERCIO ATACADISTA DE PRODUTOS ALIMENTICIOS LTDA, CNPJ 14.546.646/0001-83</t>
  </si>
  <si>
    <t>Kg 
(Kg = 01 embalagem de 1 quilo)</t>
  </si>
  <si>
    <t>CARAVELAS</t>
  </si>
  <si>
    <t>000141-4-002</t>
  </si>
  <si>
    <t>Embalagens de 500 gramas</t>
  </si>
  <si>
    <t>SANTA CATARINA SUPERIOR EXTRA FORTE</t>
  </si>
  <si>
    <t>SANTA RITA</t>
  </si>
  <si>
    <t>peça 
(peça = garrafão de 20 litros)</t>
  </si>
  <si>
    <t>Fardo com 12 garrafas de 500ml</t>
  </si>
  <si>
    <t>Fardo com 4 unidades</t>
  </si>
  <si>
    <t>10301-2-003</t>
  </si>
  <si>
    <t>10301-2-001</t>
  </si>
  <si>
    <t>10301-2-008</t>
  </si>
  <si>
    <r>
      <rPr>
        <b/>
        <sz val="11"/>
        <color theme="1"/>
        <rFont val="Calibri"/>
        <family val="2"/>
        <scheme val="minor"/>
      </rPr>
      <t>Água mineral</t>
    </r>
    <r>
      <rPr>
        <sz val="11"/>
        <color theme="1"/>
        <rFont val="Calibri"/>
        <family val="2"/>
        <scheme val="minor"/>
      </rPr>
      <t xml:space="preserve"> natural, potável, sem gás, envasada em garrafa PET (politereftalato de etileno) </t>
    </r>
    <r>
      <rPr>
        <b/>
        <sz val="11"/>
        <color theme="1"/>
        <rFont val="Calibri"/>
        <family val="2"/>
        <scheme val="minor"/>
      </rPr>
      <t>descartável com 5 litros</t>
    </r>
    <r>
      <rPr>
        <sz val="11"/>
        <color theme="1"/>
        <rFont val="Calibri"/>
        <family val="2"/>
        <scheme val="minor"/>
      </rPr>
      <t>, lacrados, dentro dos padrões estabelecidos pelo Departamento Nacional de Produção Mineral-DNPM e de acordo com a Portaria nº 470/1999, RDCs nºs 274 e 275 de 2005, RDC 23/2000 e RDC 27/2010, da ANVISA-MS, acondicionadas em fardo com 4 unidades, e com validade mínima de mínima de 6 (seis) meses a cada fornecimento. Rotulagem: Rotulo com carimbo de aprovação ou número do processo do DNPM, contendo, no mínimo, nome da fonte, e da empresa envasadora, seu CNPJ, Município, Estado, número do lote, composição química, características físico - químicas, nome do laboratório, número e data da análise da água, volume, data de envasamento e validade e a expressão "Não contem glúten" com impressão indelével.</t>
    </r>
  </si>
  <si>
    <r>
      <rPr>
        <b/>
        <sz val="11"/>
        <color theme="1"/>
        <rFont val="Calibri"/>
        <family val="2"/>
        <scheme val="minor"/>
      </rPr>
      <t>Água minera</t>
    </r>
    <r>
      <rPr>
        <sz val="11"/>
        <color theme="1"/>
        <rFont val="Calibri"/>
        <family val="2"/>
        <scheme val="minor"/>
      </rPr>
      <t xml:space="preserve">l natural, potável, sem gás, envasada em garrafa PET (politereftalato de etileno) descartável com </t>
    </r>
    <r>
      <rPr>
        <b/>
        <sz val="11"/>
        <color theme="1"/>
        <rFont val="Calibri"/>
        <family val="2"/>
        <scheme val="minor"/>
      </rPr>
      <t>500ml</t>
    </r>
    <r>
      <rPr>
        <sz val="11"/>
        <color theme="1"/>
        <rFont val="Calibri"/>
        <family val="2"/>
        <scheme val="minor"/>
      </rPr>
      <t>, lacrados, dentro dos padrões estabelecidos pelo Departamento Nacional de Produção Mineral-DNPM e de acordo com a Portaria nº 470/1999, RDCs nºs 274 e 275 de 2005, RDC 23/2000 e RDC 27/2010, da ANVISA-MS, acondicionadas em fardo com 12 unidades, e com validade mínima de mínima de 6 (seis) meses a cada fornecimento. Rotulagem: Rotulo com carimbo de aprovação ou número do processo do DNPM, contendo, no mínimo, nome da fonte, e da empresa envasadora, seu CNPJ, Município, Estado, número do lote, composição química, características físico - químicas, nome do laboratório, número e data da análise da água, volume, data de envasamento e validade e a expressão "Não contem glúten" com impressão indelével.</t>
    </r>
  </si>
  <si>
    <r>
      <rPr>
        <b/>
        <sz val="11"/>
        <color theme="1"/>
        <rFont val="Calibri"/>
        <family val="2"/>
        <scheme val="minor"/>
      </rPr>
      <t>Água mineral</t>
    </r>
    <r>
      <rPr>
        <sz val="11"/>
        <color theme="1"/>
        <rFont val="Calibri"/>
        <family val="2"/>
        <scheme val="minor"/>
      </rPr>
      <t xml:space="preserve">, potável, natural, sem gás, com validade mínima de 3 (três) meses a cada fornecimento, envasada em </t>
    </r>
    <r>
      <rPr>
        <b/>
        <sz val="11"/>
        <color theme="1"/>
        <rFont val="Calibri"/>
        <family val="2"/>
        <scheme val="minor"/>
      </rPr>
      <t>garrafão de 20 litros</t>
    </r>
    <r>
      <rPr>
        <sz val="11"/>
        <color theme="1"/>
        <rFont val="Calibri"/>
        <family val="2"/>
        <scheme val="minor"/>
      </rPr>
      <t xml:space="preserve"> PET (politereftalato de etileno), com cessão gratuita (comodato) de garrafões em quantidade suficiente para abastecimento e reposição, com vida útil máxima de 3 anos, lacrados, dentro dos padrões estabelecidos pelo Departamento Nacional de Produção Mineral - DPNPM e de acordo com a Portaria nº 470/1999, RDCs nºs 274 e 275 de 2005, RDC 23/2000 e RDC 27/2010, da ANVISA-MS. Rotulo com carimbo de aprovação ou número do processo do DNPM, contendo, no mínimo, nome da fonte e da empresa envasadora, seu CNPJ, Município, Estado, número do lote, composição química, características físico-químicas, nome do laboratório, número e data da análise da água, volume, data de envasamento, validade e a expressão "Não contem glúten" com impressão indelével, devendo obedecer a Portaria 387/2008 DNPM, especificações da ANVISA (Resolução nº 105/99 e suas atualizações), e normas da ABNT NMR 14222, 14328 e 14638.</t>
    </r>
  </si>
  <si>
    <r>
      <rPr>
        <b/>
        <sz val="11"/>
        <color theme="1"/>
        <rFont val="Calibri"/>
        <family val="2"/>
        <scheme val="minor"/>
      </rPr>
      <t>Café torrado</t>
    </r>
    <r>
      <rPr>
        <sz val="11"/>
        <color theme="1"/>
        <rFont val="Calibri"/>
        <family val="2"/>
        <scheme val="minor"/>
      </rPr>
      <t xml:space="preserve"> e moído embalado a vácuo prensado embalagem de </t>
    </r>
    <r>
      <rPr>
        <b/>
        <sz val="11"/>
        <color theme="1"/>
        <rFont val="Calibri"/>
        <family val="2"/>
        <scheme val="minor"/>
      </rPr>
      <t>500g</t>
    </r>
    <r>
      <rPr>
        <sz val="11"/>
        <color theme="1"/>
        <rFont val="Calibri"/>
        <family val="2"/>
        <scheme val="minor"/>
      </rPr>
      <t xml:space="preserve">, em pó, homogêneo, torrado e moído, categoria do tipo </t>
    </r>
    <r>
      <rPr>
        <b/>
        <sz val="11"/>
        <color theme="1"/>
        <rFont val="Calibri"/>
        <family val="2"/>
        <scheme val="minor"/>
      </rPr>
      <t>SUPERIOR</t>
    </r>
    <r>
      <rPr>
        <sz val="11"/>
        <color theme="1"/>
        <rFont val="Calibri"/>
        <family val="2"/>
        <scheme val="minor"/>
      </rPr>
      <t>, constituído com predominância de grãos de café arábica. Características sensoriais: fragrância: marcante; aroma: característico, marcante; acidez: baixa a moderada; amargor: moderado; sabor: característico e equilibrado; sabor residual: bom, duradouro; defeitos: pouca interferência; adstringência: baixa; corpo: razoavelmente encorpado; qualidade da bebida: dura a melhor; qualidade global: bom, com embalagem vácuo-puro. Com fabricação de no máximo até 60 (sessenta) dias da data de entrega. Prazo de validade do produto de no mínimo de 12 (doze) meses. O café deverá ter, além da embalagem vácuo-puro, embalagem individual de cartolina, que deverá estar acondicionada em caixa de papelão, com 5 ou 10 kg cada, identificação da categoria do café, lote, prazo de validade e demais informações de acordo com exigências legais vigentes que tratam das embalagens e rotulagens e que atenda ao padrão de identidade e qualidade - com nota de qualidade global da bebida, igual ou maior que 6,0 (seis pontos) e demais condições estabelecidas de acordo com as legislações vigentes: Portaria SDA 570/2022 MAPA; RDC 623/2022 ANVISA; RDC 722/2022 ANVISA - C/C IN 160/2022 ANVISA; RDC 724/2022 ANVISA - C/C IN 161/2022 ANVISA; e RDC 727/2022 ANVISA.</t>
    </r>
  </si>
  <si>
    <r>
      <rPr>
        <b/>
        <sz val="14"/>
        <rFont val="Calibri"/>
        <family val="2"/>
        <scheme val="minor"/>
      </rPr>
      <t>Açúcar refinado</t>
    </r>
    <r>
      <rPr>
        <sz val="14"/>
        <rFont val="Calibri"/>
        <family val="2"/>
        <scheme val="minor"/>
      </rPr>
      <t xml:space="preserve">, na cor Branco, embalagem plástica de </t>
    </r>
    <r>
      <rPr>
        <b/>
        <sz val="14"/>
        <rFont val="Calibri"/>
        <family val="2"/>
        <scheme val="minor"/>
      </rPr>
      <t>1Kg</t>
    </r>
    <r>
      <rPr>
        <sz val="14"/>
        <rFont val="Calibri"/>
        <family val="2"/>
        <scheme val="minor"/>
      </rPr>
      <t>. Validade mínima de 8 meses a contar da data do fornecimento</t>
    </r>
  </si>
  <si>
    <t>Atualizado em 12/09/2023</t>
  </si>
  <si>
    <t xml:space="preserve"> AF nº  9262023 Qtde. DT</t>
  </si>
  <si>
    <t xml:space="preserve"> AF nº  514/2023 Qtde. DT</t>
  </si>
  <si>
    <t xml:space="preserve"> AF nº 825/2023 Qtde. DT</t>
  </si>
  <si>
    <t xml:space="preserve"> AF nº 1280/2023 Qtde. DT</t>
  </si>
  <si>
    <t>AF nº 1292/2023 Qtde. DT</t>
  </si>
  <si>
    <t xml:space="preserve"> AF nº 1461/2023 Qtde. DT</t>
  </si>
  <si>
    <t xml:space="preserve"> AF nº 1654/2023 Qtde. DT</t>
  </si>
  <si>
    <t xml:space="preserve"> AF nº  499/2023 Qtde. DT</t>
  </si>
  <si>
    <t xml:space="preserve"> AF nº  1372/2023 Qtde. DT</t>
  </si>
  <si>
    <t xml:space="preserve"> AF nº  1373/2023 Qtde. DT</t>
  </si>
  <si>
    <t>05/07/203</t>
  </si>
  <si>
    <t xml:space="preserve"> AF nº  551/2023 Qtde. DT</t>
  </si>
  <si>
    <t xml:space="preserve"> AF nº  699/2023 Qtde. DT</t>
  </si>
  <si>
    <t xml:space="preserve"> AF nº  1269/2023 Qtde. DT</t>
  </si>
  <si>
    <t xml:space="preserve"> AF nº  1724/2023 Qtde. DT</t>
  </si>
  <si>
    <t xml:space="preserve"> AF nº 653/2023 Qtde. DT</t>
  </si>
  <si>
    <t xml:space="preserve"> AF nº  1065/2023 Qtde. DT</t>
  </si>
  <si>
    <t xml:space="preserve"> AF nº  1183/2023 Qtde. DT</t>
  </si>
  <si>
    <t xml:space="preserve"> AF nº  1775/2023 Qtde. DT</t>
  </si>
  <si>
    <t xml:space="preserve"> AF nº  1818/2023 Qtde. DT</t>
  </si>
  <si>
    <t xml:space="preserve"> AF nº  1160/2023</t>
  </si>
  <si>
    <t xml:space="preserve"> AF nº 1328/2023</t>
  </si>
  <si>
    <t xml:space="preserve"> AF nº  1330/2023</t>
  </si>
  <si>
    <t xml:space="preserve"> AF nº  685/2023 Qtde. DT</t>
  </si>
  <si>
    <t xml:space="preserve"> AF nº  808/2023 Qtde. DT</t>
  </si>
  <si>
    <t xml:space="preserve"> AF nº  1043/2023 Qtde. DT</t>
  </si>
  <si>
    <t xml:space="preserve"> AF nº  1276/2023 Qtde. DT</t>
  </si>
  <si>
    <t xml:space="preserve"> AF nº  1956/2023 Qtde. DT</t>
  </si>
  <si>
    <t xml:space="preserve"> AF nº 1026/2023 Qtde. DT</t>
  </si>
  <si>
    <t xml:space="preserve"> AF nº 1114/2023 Qtde. DT</t>
  </si>
  <si>
    <t xml:space="preserve"> AF nº 1603/2023 Qtde. DT</t>
  </si>
  <si>
    <t>CENTRO PARTICIPANTE: REITORIA</t>
  </si>
  <si>
    <t xml:space="preserve"> AF nº 2148/2023 Qtde. DT</t>
  </si>
  <si>
    <t xml:space="preserve"> AF nº 2154/2023 Qtde. DT</t>
  </si>
  <si>
    <t xml:space="preserve"> AF nº 2650/2023 Qtde. DT</t>
  </si>
  <si>
    <t xml:space="preserve"> AF nº 22/2024 Qtde. DT</t>
  </si>
  <si>
    <t xml:space="preserve"> AF nº 23/2024 Qtde. DT</t>
  </si>
  <si>
    <t xml:space="preserve"> AF nº 140/2024 Qtde. DT</t>
  </si>
  <si>
    <t xml:space="preserve"> </t>
  </si>
  <si>
    <t>CENTRO PARTICIPANTE: ESAG</t>
  </si>
  <si>
    <t xml:space="preserve"> AF nº  2061/2023</t>
  </si>
  <si>
    <t xml:space="preserve"> AF nº  80/2024</t>
  </si>
  <si>
    <t xml:space="preserve"> AF nº 105/2024</t>
  </si>
  <si>
    <t>CENTRO PARTICIPANTE: CEART</t>
  </si>
  <si>
    <t xml:space="preserve"> AF nº  2427/2023 Qtde. DT</t>
  </si>
  <si>
    <t xml:space="preserve"> AF nº  150/2024 Qtde. DT</t>
  </si>
  <si>
    <t xml:space="preserve"> AF nº  294/2024
. Qtde. DT</t>
  </si>
  <si>
    <t xml:space="preserve"> AF nº
  295/2024
Qtde. DT</t>
  </si>
  <si>
    <t>CENTRO PARTICIPANTE: CEAD</t>
  </si>
  <si>
    <t>AF nº 2191.2023  Qtde. DT</t>
  </si>
  <si>
    <t xml:space="preserve"> AF nº  2684/2023 Qtde. DT</t>
  </si>
  <si>
    <t xml:space="preserve"> AF nº  27/2024 Qtde. DT</t>
  </si>
  <si>
    <t xml:space="preserve"> AF nº  43/2024 Qtde. DT</t>
  </si>
  <si>
    <t xml:space="preserve"> AF nº  300/2024 Qtde. DT</t>
  </si>
  <si>
    <t>CENTRO PARTICIPANTE: FAED</t>
  </si>
  <si>
    <t xml:space="preserve"> AF nº  2874/2023 Qtde. DT</t>
  </si>
  <si>
    <t xml:space="preserve"> AF nº  182/2024 Qtde. DT</t>
  </si>
  <si>
    <t xml:space="preserve"> AF nº  369/2024 Qtde. DT</t>
  </si>
  <si>
    <t xml:space="preserve"> AF nº  378/2024 Qtde. DT</t>
  </si>
  <si>
    <t>CENTRO PARTICIPANTE: CEFID</t>
  </si>
  <si>
    <t xml:space="preserve"> AF nº  34/2024</t>
  </si>
  <si>
    <t xml:space="preserve"> AF nº  98/2024</t>
  </si>
  <si>
    <t xml:space="preserve"> AF nº 99/2024</t>
  </si>
  <si>
    <t>CENTRO PARTICIPANTE: CERES</t>
  </si>
  <si>
    <t xml:space="preserve"> AF nº  2511/2023 Qtde. DT</t>
  </si>
  <si>
    <t xml:space="preserve"> AF nº  119/2024 Qtde. DT</t>
  </si>
  <si>
    <t xml:space="preserve"> AF nº  120/2024 Qtde. DT</t>
  </si>
  <si>
    <t>CENTRO PARTICIPANTE: CEAVI</t>
  </si>
  <si>
    <t>[</t>
  </si>
  <si>
    <t xml:space="preserve"> AF nº  302/2024 Qtde. DT</t>
  </si>
  <si>
    <t>CENTRO PARTICIPANTE: CESFI</t>
  </si>
  <si>
    <t xml:space="preserve"> AF nº 2347/2023 Qtde. DT</t>
  </si>
  <si>
    <t xml:space="preserve"> AF nº  2544/2023 Qtde. DT</t>
  </si>
  <si>
    <t xml:space="preserve"> AF nº  72/2024     Qtde. DT</t>
  </si>
  <si>
    <t xml:space="preserve"> AF nº  73/2024            Qtde. DT</t>
  </si>
  <si>
    <t xml:space="preserve"> AF nº  74/2024       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</si>
</sst>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</cellStyleXfs>
  <cellXfs count="126">
    <xf numFmtId="0" fontId="0" fillId="0" borderId="0" xfId="0"/>
    <xf numFmtId="0" fontId="5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0" xfId="1" applyFont="1" applyFill="1" applyAlignment="1">
      <alignment vertical="center" wrapText="1"/>
    </xf>
    <xf numFmtId="4" fontId="6" fillId="0" borderId="0" xfId="1" applyNumberFormat="1" applyFont="1" applyFill="1" applyAlignment="1">
      <alignment horizontal="center" vertical="center" wrapText="1"/>
    </xf>
    <xf numFmtId="0" fontId="5" fillId="0" borderId="0" xfId="1" applyFont="1" applyFill="1" applyAlignment="1" applyProtection="1">
      <alignment wrapText="1"/>
      <protection locked="0"/>
    </xf>
    <xf numFmtId="3" fontId="5" fillId="0" borderId="0" xfId="1" applyNumberFormat="1" applyFont="1" applyAlignment="1" applyProtection="1">
      <alignment wrapText="1"/>
      <protection locked="0"/>
    </xf>
    <xf numFmtId="0" fontId="5" fillId="0" borderId="0" xfId="1" applyFont="1" applyAlignment="1" applyProtection="1">
      <alignment wrapText="1"/>
      <protection locked="0"/>
    </xf>
    <xf numFmtId="168" fontId="8" fillId="8" borderId="2" xfId="1" applyNumberFormat="1" applyFont="1" applyFill="1" applyBorder="1" applyAlignment="1" applyProtection="1">
      <alignment horizontal="right"/>
      <protection locked="0"/>
    </xf>
    <xf numFmtId="168" fontId="8" fillId="8" borderId="3" xfId="1" applyNumberFormat="1" applyFont="1" applyFill="1" applyBorder="1" applyAlignment="1" applyProtection="1">
      <alignment horizontal="right"/>
      <protection locked="0"/>
    </xf>
    <xf numFmtId="0" fontId="8" fillId="8" borderId="8" xfId="1" applyFont="1" applyFill="1" applyBorder="1" applyAlignment="1" applyProtection="1">
      <alignment horizontal="left"/>
      <protection locked="0"/>
    </xf>
    <xf numFmtId="0" fontId="8" fillId="8" borderId="15" xfId="1" applyFont="1" applyFill="1" applyBorder="1" applyAlignment="1" applyProtection="1">
      <alignment horizontal="left"/>
      <protection locked="0"/>
    </xf>
    <xf numFmtId="0" fontId="8" fillId="8" borderId="10" xfId="1" applyFont="1" applyFill="1" applyBorder="1" applyAlignment="1" applyProtection="1">
      <alignment horizontal="left"/>
      <protection locked="0"/>
    </xf>
    <xf numFmtId="0" fontId="8" fillId="8" borderId="0" xfId="1" applyFont="1" applyFill="1" applyBorder="1" applyAlignment="1" applyProtection="1">
      <alignment horizontal="left"/>
      <protection locked="0"/>
    </xf>
    <xf numFmtId="0" fontId="8" fillId="8" borderId="12" xfId="1" applyFont="1" applyFill="1" applyBorder="1" applyAlignment="1" applyProtection="1">
      <alignment horizontal="left"/>
      <protection locked="0"/>
    </xf>
    <xf numFmtId="0" fontId="8" fillId="8" borderId="14" xfId="1" applyFont="1" applyFill="1" applyBorder="1" applyAlignment="1" applyProtection="1">
      <alignment horizontal="left"/>
      <protection locked="0"/>
    </xf>
    <xf numFmtId="44" fontId="5" fillId="7" borderId="1" xfId="8" applyFont="1" applyFill="1" applyBorder="1" applyAlignment="1">
      <alignment vertical="center" wrapText="1"/>
    </xf>
    <xf numFmtId="44" fontId="5" fillId="7" borderId="1" xfId="1" applyNumberFormat="1" applyFont="1" applyFill="1" applyBorder="1" applyAlignment="1">
      <alignment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4" borderId="1" xfId="0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68" fontId="5" fillId="2" borderId="1" xfId="3" applyNumberFormat="1" applyFont="1" applyFill="1" applyBorder="1" applyAlignment="1" applyProtection="1">
      <alignment horizontal="center" vertical="center" wrapText="1"/>
    </xf>
    <xf numFmtId="3" fontId="5" fillId="9" borderId="1" xfId="1" applyNumberFormat="1" applyFont="1" applyFill="1" applyBorder="1" applyAlignment="1" applyProtection="1">
      <alignment horizontal="center" vertical="center" wrapText="1"/>
      <protection locked="0"/>
    </xf>
    <xf numFmtId="4" fontId="0" fillId="12" borderId="1" xfId="0" applyNumberFormat="1" applyFont="1" applyFill="1" applyBorder="1" applyAlignment="1">
      <alignment horizontal="center" vertical="center" wrapText="1"/>
    </xf>
    <xf numFmtId="44" fontId="5" fillId="0" borderId="0" xfId="1" applyNumberFormat="1" applyFont="1" applyAlignment="1">
      <alignment wrapText="1"/>
    </xf>
    <xf numFmtId="44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65" fontId="5" fillId="7" borderId="1" xfId="3" applyFont="1" applyFill="1" applyBorder="1" applyAlignment="1" applyProtection="1">
      <alignment horizontal="center" vertical="center" wrapText="1"/>
    </xf>
    <xf numFmtId="0" fontId="5" fillId="7" borderId="1" xfId="1" applyFont="1" applyFill="1" applyBorder="1" applyAlignment="1" applyProtection="1">
      <alignment horizontal="center" vertical="center" wrapText="1"/>
    </xf>
    <xf numFmtId="166" fontId="5" fillId="7" borderId="1" xfId="1" applyNumberFormat="1" applyFont="1" applyFill="1" applyBorder="1" applyAlignment="1">
      <alignment horizontal="center" vertical="center" wrapText="1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44" fontId="5" fillId="0" borderId="0" xfId="8" applyFont="1" applyAlignment="1" applyProtection="1">
      <alignment wrapText="1"/>
      <protection locked="0"/>
    </xf>
    <xf numFmtId="41" fontId="5" fillId="6" borderId="1" xfId="0" applyNumberFormat="1" applyFont="1" applyFill="1" applyBorder="1" applyAlignment="1">
      <alignment horizontal="center" vertical="center" wrapText="1"/>
    </xf>
    <xf numFmtId="165" fontId="6" fillId="7" borderId="1" xfId="3" applyFont="1" applyFill="1" applyBorder="1" applyAlignment="1" applyProtection="1">
      <alignment horizontal="center" vertical="center" wrapText="1"/>
    </xf>
    <xf numFmtId="3" fontId="5" fillId="0" borderId="0" xfId="1" applyNumberFormat="1" applyFont="1" applyFill="1" applyAlignment="1" applyProtection="1">
      <alignment wrapText="1"/>
      <protection locked="0"/>
    </xf>
    <xf numFmtId="10" fontId="8" fillId="8" borderId="3" xfId="13" applyNumberFormat="1" applyFont="1" applyFill="1" applyBorder="1" applyAlignment="1">
      <alignment horizontal="right"/>
    </xf>
    <xf numFmtId="10" fontId="8" fillId="8" borderId="4" xfId="12" applyNumberFormat="1" applyFont="1" applyFill="1" applyBorder="1" applyAlignment="1" applyProtection="1">
      <alignment horizontal="right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9" fillId="12" borderId="1" xfId="0" applyNumberFormat="1" applyFont="1" applyFill="1" applyBorder="1" applyAlignment="1">
      <alignment horizontal="center" vertical="center" wrapText="1"/>
    </xf>
    <xf numFmtId="0" fontId="13" fillId="1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4" fontId="11" fillId="1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12" borderId="1" xfId="0" applyNumberFormat="1" applyFont="1" applyFill="1" applyBorder="1" applyAlignment="1">
      <alignment horizontal="center" vertical="center" wrapText="1"/>
    </xf>
    <xf numFmtId="0" fontId="9" fillId="14" borderId="1" xfId="0" applyNumberFormat="1" applyFont="1" applyFill="1" applyBorder="1" applyAlignment="1">
      <alignment horizontal="center" vertical="center" wrapText="1"/>
    </xf>
    <xf numFmtId="0" fontId="13" fillId="14" borderId="1" xfId="0" applyNumberFormat="1" applyFont="1" applyFill="1" applyBorder="1" applyAlignment="1">
      <alignment horizontal="center" vertical="center" wrapText="1"/>
    </xf>
    <xf numFmtId="44" fontId="11" fillId="14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0" fillId="1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Border="1" applyAlignment="1">
      <alignment wrapText="1"/>
    </xf>
    <xf numFmtId="0" fontId="5" fillId="0" borderId="1" xfId="1" applyNumberFormat="1" applyFont="1" applyFill="1" applyBorder="1" applyAlignment="1">
      <alignment wrapText="1"/>
    </xf>
    <xf numFmtId="0" fontId="5" fillId="6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1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6" fillId="6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41" fontId="0" fillId="6" borderId="1" xfId="0" applyNumberFormat="1" applyFont="1" applyFill="1" applyBorder="1" applyAlignment="1">
      <alignment horizontal="center" vertical="center"/>
    </xf>
    <xf numFmtId="41" fontId="14" fillId="6" borderId="1" xfId="0" applyNumberFormat="1" applyFont="1" applyFill="1" applyBorder="1" applyAlignment="1">
      <alignment horizontal="center" vertical="center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5" fillId="0" borderId="1" xfId="8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 applyProtection="1">
      <alignment horizontal="center" vertical="center" wrapText="1"/>
      <protection locked="0"/>
    </xf>
    <xf numFmtId="3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44" fontId="11" fillId="0" borderId="2" xfId="0" applyNumberFormat="1" applyFont="1" applyFill="1" applyBorder="1" applyAlignment="1">
      <alignment horizontal="center" vertical="center" wrapText="1"/>
    </xf>
    <xf numFmtId="44" fontId="11" fillId="0" borderId="3" xfId="0" applyNumberFormat="1" applyFont="1" applyFill="1" applyBorder="1" applyAlignment="1">
      <alignment horizontal="center" vertical="center" wrapText="1"/>
    </xf>
    <xf numFmtId="44" fontId="11" fillId="0" borderId="4" xfId="0" applyNumberFormat="1" applyFont="1" applyFill="1" applyBorder="1" applyAlignment="1">
      <alignment horizontal="center" vertical="center" wrapText="1"/>
    </xf>
    <xf numFmtId="0" fontId="5" fillId="11" borderId="1" xfId="0" applyNumberFormat="1" applyFont="1" applyFill="1" applyBorder="1" applyAlignment="1">
      <alignment horizontal="left" vertical="center" wrapText="1"/>
    </xf>
    <xf numFmtId="3" fontId="5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5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8" fillId="8" borderId="5" xfId="1" applyFont="1" applyFill="1" applyBorder="1" applyAlignment="1" applyProtection="1">
      <alignment horizontal="left"/>
      <protection locked="0"/>
    </xf>
    <xf numFmtId="0" fontId="8" fillId="8" borderId="6" xfId="1" applyFont="1" applyFill="1" applyBorder="1" applyAlignment="1" applyProtection="1">
      <alignment horizontal="left"/>
      <protection locked="0"/>
    </xf>
    <xf numFmtId="0" fontId="8" fillId="8" borderId="7" xfId="1" applyFont="1" applyFill="1" applyBorder="1" applyAlignment="1" applyProtection="1">
      <alignment horizontal="left"/>
      <protection locked="0"/>
    </xf>
    <xf numFmtId="0" fontId="5" fillId="13" borderId="1" xfId="0" applyNumberFormat="1" applyFont="1" applyFill="1" applyBorder="1" applyAlignment="1">
      <alignment horizontal="left" vertical="center" wrapText="1"/>
    </xf>
    <xf numFmtId="0" fontId="8" fillId="8" borderId="8" xfId="1" applyFont="1" applyFill="1" applyBorder="1" applyAlignment="1">
      <alignment vertical="center" wrapText="1"/>
    </xf>
    <xf numFmtId="0" fontId="8" fillId="8" borderId="15" xfId="1" applyFont="1" applyFill="1" applyBorder="1" applyAlignment="1">
      <alignment vertical="center" wrapText="1"/>
    </xf>
    <xf numFmtId="0" fontId="8" fillId="8" borderId="9" xfId="1" applyFont="1" applyFill="1" applyBorder="1" applyAlignment="1">
      <alignment vertical="center" wrapText="1"/>
    </xf>
    <xf numFmtId="0" fontId="8" fillId="8" borderId="10" xfId="1" applyFont="1" applyFill="1" applyBorder="1" applyAlignment="1">
      <alignment vertical="center" wrapText="1"/>
    </xf>
    <xf numFmtId="0" fontId="8" fillId="8" borderId="0" xfId="1" applyFont="1" applyFill="1" applyBorder="1" applyAlignment="1">
      <alignment vertical="center" wrapText="1"/>
    </xf>
    <xf numFmtId="0" fontId="8" fillId="8" borderId="11" xfId="1" applyFont="1" applyFill="1" applyBorder="1" applyAlignment="1">
      <alignment vertical="center" wrapText="1"/>
    </xf>
    <xf numFmtId="0" fontId="8" fillId="8" borderId="12" xfId="1" applyFont="1" applyFill="1" applyBorder="1" applyAlignment="1">
      <alignment vertical="center" wrapText="1"/>
    </xf>
    <xf numFmtId="0" fontId="8" fillId="8" borderId="14" xfId="1" applyFont="1" applyFill="1" applyBorder="1" applyAlignment="1">
      <alignment vertical="center" wrapText="1"/>
    </xf>
    <xf numFmtId="0" fontId="8" fillId="8" borderId="13" xfId="1" applyFont="1" applyFill="1" applyBorder="1" applyAlignment="1">
      <alignment vertical="center" wrapText="1"/>
    </xf>
    <xf numFmtId="0" fontId="5" fillId="13" borderId="5" xfId="0" applyNumberFormat="1" applyFont="1" applyFill="1" applyBorder="1" applyAlignment="1">
      <alignment horizontal="center" vertical="center" wrapText="1"/>
    </xf>
    <xf numFmtId="0" fontId="5" fillId="13" borderId="6" xfId="0" applyNumberFormat="1" applyFont="1" applyFill="1" applyBorder="1" applyAlignment="1">
      <alignment horizontal="center" vertical="center" wrapText="1"/>
    </xf>
    <xf numFmtId="0" fontId="5" fillId="13" borderId="7" xfId="0" applyNumberFormat="1" applyFont="1" applyFill="1" applyBorder="1" applyAlignment="1">
      <alignment horizontal="center" vertical="center" wrapText="1"/>
    </xf>
    <xf numFmtId="166" fontId="5" fillId="0" borderId="15" xfId="1" applyNumberFormat="1" applyFont="1" applyFill="1" applyBorder="1" applyAlignment="1" applyProtection="1">
      <alignment horizontal="center" wrapText="1"/>
      <protection locked="0"/>
    </xf>
    <xf numFmtId="0" fontId="5" fillId="0" borderId="15" xfId="1" applyFont="1" applyFill="1" applyBorder="1" applyAlignment="1" applyProtection="1">
      <alignment horizontal="center" wrapText="1"/>
      <protection locked="0"/>
    </xf>
  </cellXfs>
  <cellStyles count="19">
    <cellStyle name="Moeda 2" xfId="5" xr:uid="{00000000-0005-0000-0000-000000000000}"/>
    <cellStyle name="Moeda 2 2" xfId="9" xr:uid="{00000000-0005-0000-0000-000001000000}"/>
    <cellStyle name="Moeda 3" xfId="8" xr:uid="{00000000-0005-0000-0000-000002000000}"/>
    <cellStyle name="Moeda 3 2" xfId="16" xr:uid="{00000000-0005-0000-0000-000002000000}"/>
    <cellStyle name="Normal" xfId="0" builtinId="0"/>
    <cellStyle name="Normal 2" xfId="1" xr:uid="{00000000-0005-0000-0000-000004000000}"/>
    <cellStyle name="Porcentagem" xfId="13" builtinId="5"/>
    <cellStyle name="Porcentagem 2" xfId="12" xr:uid="{00000000-0005-0000-0000-000005000000}"/>
    <cellStyle name="Separador de milhares 2" xfId="2" xr:uid="{00000000-0005-0000-0000-000006000000}"/>
    <cellStyle name="Separador de milhares 2 2" xfId="7" xr:uid="{00000000-0005-0000-0000-000007000000}"/>
    <cellStyle name="Separador de milhares 2 2 2" xfId="11" xr:uid="{00000000-0005-0000-0000-000008000000}"/>
    <cellStyle name="Separador de milhares 2 2 2 2" xfId="18" xr:uid="{00000000-0005-0000-0000-000008000000}"/>
    <cellStyle name="Separador de milhares 2 2 3" xfId="15" xr:uid="{00000000-0005-0000-0000-000007000000}"/>
    <cellStyle name="Separador de milhares 2 3" xfId="6" xr:uid="{00000000-0005-0000-0000-000009000000}"/>
    <cellStyle name="Separador de milhares 2 3 2" xfId="10" xr:uid="{00000000-0005-0000-0000-00000A000000}"/>
    <cellStyle name="Separador de milhares 2 3 2 2" xfId="17" xr:uid="{00000000-0005-0000-0000-00000A000000}"/>
    <cellStyle name="Separador de milhares 2 3 3" xfId="14" xr:uid="{00000000-0005-0000-0000-000009000000}"/>
    <cellStyle name="Separador de milhares 3" xfId="3" xr:uid="{00000000-0005-0000-0000-00000B000000}"/>
    <cellStyle name="Título 5" xfId="4" xr:uid="{00000000-0005-0000-0000-00000C000000}"/>
  </cellStyles>
  <dxfs count="93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1" defaultTableStyle="TableStyleMedium9" defaultPivotStyle="PivotStyleLight16">
    <tableStyle name="Invisible" pivot="0" table="0" count="0" xr9:uid="{2D519DF1-121B-4237-9E47-A5A9CEE5556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I9"/>
  <sheetViews>
    <sheetView zoomScale="80" zoomScaleNormal="80" workbookViewId="0">
      <selection activeCell="F15" sqref="F15"/>
    </sheetView>
  </sheetViews>
  <sheetFormatPr defaultColWidth="9.75" defaultRowHeight="14.3" x14ac:dyDescent="0.25"/>
  <cols>
    <col min="1" max="1" width="6.25" style="1" customWidth="1"/>
    <col min="2" max="2" width="19" style="2" customWidth="1"/>
    <col min="3" max="3" width="8.875" style="6" bestFit="1" customWidth="1"/>
    <col min="4" max="4" width="42.625" style="2" customWidth="1"/>
    <col min="5" max="5" width="14.625" style="2" customWidth="1"/>
    <col min="6" max="6" width="13.375" style="2" customWidth="1"/>
    <col min="7" max="7" width="9.25" style="2" customWidth="1"/>
    <col min="8" max="8" width="13.375" style="2" customWidth="1"/>
    <col min="9" max="9" width="13.875" style="2" customWidth="1"/>
    <col min="10" max="10" width="13.75" style="2" customWidth="1"/>
    <col min="11" max="11" width="13.25" style="7" customWidth="1"/>
    <col min="12" max="12" width="13.25" style="3" customWidth="1"/>
    <col min="13" max="13" width="12.625" style="8" customWidth="1"/>
    <col min="14" max="15" width="14.875" style="9" customWidth="1"/>
    <col min="16" max="16" width="15" style="9" customWidth="1"/>
    <col min="17" max="17" width="14.25" style="9" customWidth="1"/>
    <col min="18" max="18" width="15.25" style="9" customWidth="1"/>
    <col min="19" max="20" width="14.375" style="9" customWidth="1"/>
    <col min="21" max="21" width="14.625" style="9" customWidth="1"/>
    <col min="22" max="22" width="14.75" style="9" customWidth="1"/>
    <col min="23" max="23" width="14.25" style="9" customWidth="1"/>
    <col min="24" max="24" width="14.375" style="9" customWidth="1"/>
    <col min="25" max="25" width="12.25" style="9" customWidth="1"/>
    <col min="26" max="26" width="11.75" style="9" customWidth="1"/>
    <col min="27" max="35" width="13.75" style="4" customWidth="1"/>
    <col min="36" max="16384" width="9.75" style="4"/>
  </cols>
  <sheetData>
    <row r="1" spans="1:35" ht="50.3" customHeight="1" x14ac:dyDescent="0.25">
      <c r="A1" s="105" t="s">
        <v>27</v>
      </c>
      <c r="B1" s="105"/>
      <c r="C1" s="105"/>
      <c r="D1" s="105" t="s">
        <v>26</v>
      </c>
      <c r="E1" s="105"/>
      <c r="F1" s="105"/>
      <c r="G1" s="105"/>
      <c r="H1" s="105"/>
      <c r="I1" s="105"/>
      <c r="J1" s="105"/>
      <c r="K1" s="105" t="s">
        <v>28</v>
      </c>
      <c r="L1" s="105"/>
      <c r="M1" s="105"/>
      <c r="N1" s="98" t="s">
        <v>52</v>
      </c>
      <c r="O1" s="98" t="s">
        <v>53</v>
      </c>
      <c r="P1" s="98" t="s">
        <v>54</v>
      </c>
      <c r="Q1" s="98" t="s">
        <v>55</v>
      </c>
      <c r="R1" s="98" t="s">
        <v>56</v>
      </c>
      <c r="S1" s="98" t="s">
        <v>57</v>
      </c>
      <c r="T1" s="97" t="s">
        <v>83</v>
      </c>
      <c r="U1" s="97" t="s">
        <v>84</v>
      </c>
      <c r="V1" s="97" t="s">
        <v>85</v>
      </c>
      <c r="W1" s="97" t="s">
        <v>86</v>
      </c>
      <c r="X1" s="97" t="s">
        <v>87</v>
      </c>
      <c r="Y1" s="97" t="s">
        <v>88</v>
      </c>
      <c r="Z1" s="97" t="s">
        <v>29</v>
      </c>
      <c r="AA1" s="97" t="s">
        <v>29</v>
      </c>
      <c r="AB1" s="97" t="s">
        <v>29</v>
      </c>
      <c r="AC1" s="97" t="s">
        <v>29</v>
      </c>
      <c r="AD1" s="97" t="s">
        <v>29</v>
      </c>
      <c r="AE1" s="97" t="s">
        <v>29</v>
      </c>
      <c r="AF1" s="97" t="s">
        <v>29</v>
      </c>
      <c r="AG1" s="97" t="s">
        <v>29</v>
      </c>
      <c r="AH1" s="97" t="s">
        <v>29</v>
      </c>
      <c r="AI1" s="97" t="s">
        <v>29</v>
      </c>
    </row>
    <row r="2" spans="1:35" ht="21.75" customHeight="1" x14ac:dyDescent="0.25">
      <c r="A2" s="105" t="s">
        <v>82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98"/>
      <c r="O2" s="98"/>
      <c r="P2" s="98"/>
      <c r="Q2" s="98"/>
      <c r="R2" s="98"/>
      <c r="S2" s="98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1:35" s="5" customFormat="1" ht="48.25" customHeight="1" x14ac:dyDescent="0.2">
      <c r="A3" s="30" t="s">
        <v>5</v>
      </c>
      <c r="B3" s="30" t="s">
        <v>23</v>
      </c>
      <c r="C3" s="30" t="s">
        <v>3</v>
      </c>
      <c r="D3" s="31" t="s">
        <v>18</v>
      </c>
      <c r="E3" s="31" t="s">
        <v>4</v>
      </c>
      <c r="F3" s="31" t="s">
        <v>24</v>
      </c>
      <c r="G3" s="31" t="s">
        <v>19</v>
      </c>
      <c r="H3" s="31" t="s">
        <v>20</v>
      </c>
      <c r="I3" s="31" t="s">
        <v>22</v>
      </c>
      <c r="J3" s="32" t="s">
        <v>1</v>
      </c>
      <c r="K3" s="33" t="s">
        <v>7</v>
      </c>
      <c r="L3" s="34" t="s">
        <v>0</v>
      </c>
      <c r="M3" s="35" t="s">
        <v>2</v>
      </c>
      <c r="N3" s="94">
        <v>45014</v>
      </c>
      <c r="O3" s="94">
        <v>45055</v>
      </c>
      <c r="P3" s="94">
        <v>45105</v>
      </c>
      <c r="Q3" s="94">
        <v>45106</v>
      </c>
      <c r="R3" s="94">
        <v>45119</v>
      </c>
      <c r="S3" s="94">
        <v>45138</v>
      </c>
      <c r="T3" s="88">
        <v>45187</v>
      </c>
      <c r="U3" s="88">
        <v>45187</v>
      </c>
      <c r="V3" s="88">
        <v>45238</v>
      </c>
      <c r="W3" s="88">
        <v>45309</v>
      </c>
      <c r="X3" s="88">
        <v>45309</v>
      </c>
      <c r="Y3" s="88">
        <v>45330</v>
      </c>
      <c r="Z3" s="23" t="s">
        <v>17</v>
      </c>
      <c r="AA3" s="23" t="s">
        <v>17</v>
      </c>
      <c r="AB3" s="23" t="s">
        <v>17</v>
      </c>
      <c r="AC3" s="23" t="s">
        <v>17</v>
      </c>
      <c r="AD3" s="23" t="s">
        <v>17</v>
      </c>
      <c r="AE3" s="23" t="s">
        <v>17</v>
      </c>
      <c r="AF3" s="23" t="s">
        <v>17</v>
      </c>
      <c r="AG3" s="23" t="s">
        <v>17</v>
      </c>
      <c r="AH3" s="23" t="s">
        <v>17</v>
      </c>
      <c r="AI3" s="23" t="s">
        <v>17</v>
      </c>
    </row>
    <row r="4" spans="1:35" s="5" customFormat="1" ht="76.099999999999994" customHeight="1" x14ac:dyDescent="0.2">
      <c r="A4" s="99">
        <v>1</v>
      </c>
      <c r="B4" s="102" t="s">
        <v>30</v>
      </c>
      <c r="C4" s="48">
        <v>1</v>
      </c>
      <c r="D4" s="61" t="s">
        <v>47</v>
      </c>
      <c r="E4" s="42" t="s">
        <v>39</v>
      </c>
      <c r="F4" s="42" t="s">
        <v>38</v>
      </c>
      <c r="G4" s="42" t="s">
        <v>21</v>
      </c>
      <c r="H4" s="42" t="s">
        <v>42</v>
      </c>
      <c r="I4" s="42">
        <v>33903007</v>
      </c>
      <c r="J4" s="52">
        <v>9.5</v>
      </c>
      <c r="K4" s="92">
        <f>2600-200</f>
        <v>2400</v>
      </c>
      <c r="L4" s="24">
        <f t="shared" ref="L4:L7" si="0">K4-(SUM(N4:Z4))</f>
        <v>70</v>
      </c>
      <c r="M4" s="25" t="str">
        <f t="shared" ref="M4:M7" si="1">IF(L4&lt;0,"ATENÇÃO","OK")</f>
        <v>OK</v>
      </c>
      <c r="N4" s="72"/>
      <c r="O4" s="74">
        <v>700</v>
      </c>
      <c r="P4" s="72"/>
      <c r="Q4" s="72"/>
      <c r="R4" s="72"/>
      <c r="S4" s="74">
        <v>700</v>
      </c>
      <c r="T4" s="89" t="s">
        <v>89</v>
      </c>
      <c r="U4" s="89"/>
      <c r="V4" s="70">
        <v>130</v>
      </c>
      <c r="W4" s="95"/>
      <c r="X4" s="70">
        <v>800</v>
      </c>
      <c r="Y4" s="89"/>
      <c r="Z4" s="66"/>
      <c r="AA4" s="66"/>
      <c r="AB4" s="66"/>
      <c r="AC4" s="66"/>
      <c r="AD4" s="66"/>
      <c r="AE4" s="66"/>
      <c r="AF4" s="66"/>
      <c r="AG4" s="66"/>
      <c r="AH4" s="66"/>
      <c r="AI4" s="66"/>
    </row>
    <row r="5" spans="1:35" s="5" customFormat="1" ht="78.8" customHeight="1" x14ac:dyDescent="0.2">
      <c r="A5" s="100"/>
      <c r="B5" s="103"/>
      <c r="C5" s="48">
        <v>2</v>
      </c>
      <c r="D5" s="61" t="s">
        <v>46</v>
      </c>
      <c r="E5" s="42" t="s">
        <v>40</v>
      </c>
      <c r="F5" s="42" t="s">
        <v>38</v>
      </c>
      <c r="G5" s="42" t="s">
        <v>21</v>
      </c>
      <c r="H5" s="42" t="s">
        <v>43</v>
      </c>
      <c r="I5" s="42">
        <v>33903007</v>
      </c>
      <c r="J5" s="52">
        <v>11</v>
      </c>
      <c r="K5" s="92">
        <v>600</v>
      </c>
      <c r="L5" s="24">
        <f t="shared" si="0"/>
        <v>0</v>
      </c>
      <c r="M5" s="25" t="str">
        <f t="shared" si="1"/>
        <v>OK</v>
      </c>
      <c r="N5" s="72"/>
      <c r="O5" s="74">
        <v>150</v>
      </c>
      <c r="P5" s="72"/>
      <c r="Q5" s="72"/>
      <c r="R5" s="72"/>
      <c r="S5" s="74">
        <v>150</v>
      </c>
      <c r="T5" s="89"/>
      <c r="U5" s="89"/>
      <c r="V5" s="70">
        <v>120</v>
      </c>
      <c r="W5" s="95"/>
      <c r="X5" s="70">
        <v>180</v>
      </c>
      <c r="Y5" s="89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s="5" customFormat="1" ht="92.4" customHeight="1" x14ac:dyDescent="0.2">
      <c r="A6" s="101"/>
      <c r="B6" s="104"/>
      <c r="C6" s="48">
        <v>3</v>
      </c>
      <c r="D6" s="61" t="s">
        <v>45</v>
      </c>
      <c r="E6" s="42" t="s">
        <v>41</v>
      </c>
      <c r="F6" s="42" t="s">
        <v>38</v>
      </c>
      <c r="G6" s="42" t="s">
        <v>21</v>
      </c>
      <c r="H6" s="42" t="s">
        <v>44</v>
      </c>
      <c r="I6" s="42">
        <v>33903007</v>
      </c>
      <c r="J6" s="52">
        <v>22</v>
      </c>
      <c r="K6" s="92">
        <v>200</v>
      </c>
      <c r="L6" s="24">
        <f t="shared" si="0"/>
        <v>160</v>
      </c>
      <c r="M6" s="25" t="str">
        <f t="shared" si="1"/>
        <v>OK</v>
      </c>
      <c r="N6" s="72"/>
      <c r="O6" s="72"/>
      <c r="P6" s="72"/>
      <c r="Q6" s="72"/>
      <c r="R6" s="74">
        <v>40</v>
      </c>
      <c r="S6" s="72"/>
      <c r="T6" s="89"/>
      <c r="U6" s="89"/>
      <c r="V6" s="89"/>
      <c r="W6" s="89"/>
      <c r="X6" s="89"/>
      <c r="Y6" s="89"/>
      <c r="Z6" s="66"/>
      <c r="AA6" s="66"/>
      <c r="AB6" s="66"/>
      <c r="AC6" s="66"/>
      <c r="AD6" s="66"/>
      <c r="AE6" s="66"/>
      <c r="AF6" s="66"/>
      <c r="AG6" s="66"/>
      <c r="AH6" s="66"/>
      <c r="AI6" s="66"/>
    </row>
    <row r="7" spans="1:35" s="5" customFormat="1" ht="115.5" customHeight="1" x14ac:dyDescent="0.2">
      <c r="A7" s="47">
        <v>2</v>
      </c>
      <c r="B7" s="49" t="s">
        <v>31</v>
      </c>
      <c r="C7" s="46">
        <v>4</v>
      </c>
      <c r="D7" s="62" t="s">
        <v>48</v>
      </c>
      <c r="E7" s="64" t="s">
        <v>36</v>
      </c>
      <c r="F7" s="64" t="s">
        <v>37</v>
      </c>
      <c r="G7" s="64" t="s">
        <v>21</v>
      </c>
      <c r="H7" s="64" t="s">
        <v>25</v>
      </c>
      <c r="I7" s="64">
        <v>33903007</v>
      </c>
      <c r="J7" s="53">
        <v>18.5</v>
      </c>
      <c r="K7" s="92">
        <v>1200</v>
      </c>
      <c r="L7" s="24">
        <f t="shared" si="0"/>
        <v>0</v>
      </c>
      <c r="M7" s="25" t="str">
        <f t="shared" si="1"/>
        <v>OK</v>
      </c>
      <c r="N7" s="74">
        <v>300</v>
      </c>
      <c r="O7" s="72"/>
      <c r="P7" s="72"/>
      <c r="Q7" s="74">
        <v>400</v>
      </c>
      <c r="R7" s="72"/>
      <c r="S7" s="72"/>
      <c r="T7" s="70">
        <v>260</v>
      </c>
      <c r="U7" s="89"/>
      <c r="V7" s="89"/>
      <c r="W7" s="70">
        <v>240</v>
      </c>
      <c r="X7" s="89"/>
      <c r="Y7" s="89"/>
      <c r="Z7" s="66"/>
      <c r="AA7" s="66"/>
      <c r="AB7" s="66"/>
      <c r="AC7" s="66"/>
      <c r="AD7" s="66"/>
      <c r="AE7" s="66"/>
      <c r="AF7" s="66"/>
      <c r="AG7" s="66"/>
      <c r="AH7" s="66"/>
      <c r="AI7" s="66"/>
    </row>
    <row r="8" spans="1:35" ht="67.25" customHeight="1" x14ac:dyDescent="0.25">
      <c r="A8" s="43">
        <v>3</v>
      </c>
      <c r="B8" s="44" t="s">
        <v>32</v>
      </c>
      <c r="C8" s="42">
        <v>5</v>
      </c>
      <c r="D8" s="63" t="s">
        <v>49</v>
      </c>
      <c r="E8" s="50" t="s">
        <v>33</v>
      </c>
      <c r="F8" s="50" t="s">
        <v>34</v>
      </c>
      <c r="G8" s="51" t="s">
        <v>21</v>
      </c>
      <c r="H8" s="50" t="s">
        <v>35</v>
      </c>
      <c r="I8" s="50">
        <v>33903007</v>
      </c>
      <c r="J8" s="52">
        <v>4.4000000000000004</v>
      </c>
      <c r="K8" s="93">
        <v>1000</v>
      </c>
      <c r="L8" s="24">
        <f t="shared" ref="L8" si="2">K8-(SUM(N8:Z8))</f>
        <v>550</v>
      </c>
      <c r="M8" s="25" t="str">
        <f t="shared" ref="M8" si="3">IF(L8&lt;0,"ATENÇÃO","OK")</f>
        <v>OK</v>
      </c>
      <c r="N8" s="73"/>
      <c r="O8" s="73"/>
      <c r="P8" s="73">
        <v>200</v>
      </c>
      <c r="Q8" s="73"/>
      <c r="R8" s="73"/>
      <c r="S8" s="73"/>
      <c r="T8" s="96"/>
      <c r="U8" s="96">
        <v>150</v>
      </c>
      <c r="V8" s="96"/>
      <c r="W8" s="96"/>
      <c r="X8" s="96"/>
      <c r="Y8" s="96">
        <v>100</v>
      </c>
      <c r="Z8" s="67"/>
      <c r="AA8" s="68"/>
      <c r="AB8" s="68"/>
      <c r="AC8" s="68"/>
      <c r="AD8" s="68"/>
      <c r="AE8" s="68"/>
      <c r="AF8" s="68"/>
      <c r="AG8" s="68"/>
      <c r="AH8" s="68"/>
      <c r="AI8" s="68"/>
    </row>
    <row r="9" spans="1:35" x14ac:dyDescent="0.25">
      <c r="N9" s="36">
        <f>SUMPRODUCT($J$4:$J$8,N4:N8)</f>
        <v>5550</v>
      </c>
      <c r="O9" s="36">
        <f t="shared" ref="O9:AI9" si="4">SUMPRODUCT($J$4:$J$8,O4:O8)</f>
        <v>8300</v>
      </c>
      <c r="P9" s="36">
        <f t="shared" si="4"/>
        <v>880.00000000000011</v>
      </c>
      <c r="Q9" s="36">
        <f t="shared" si="4"/>
        <v>7400</v>
      </c>
      <c r="R9" s="36">
        <f t="shared" si="4"/>
        <v>880</v>
      </c>
      <c r="S9" s="36">
        <f t="shared" si="4"/>
        <v>8300</v>
      </c>
      <c r="T9" s="36">
        <f t="shared" si="4"/>
        <v>4810</v>
      </c>
      <c r="U9" s="36">
        <f t="shared" si="4"/>
        <v>660</v>
      </c>
      <c r="V9" s="36">
        <f t="shared" si="4"/>
        <v>2555</v>
      </c>
      <c r="W9" s="36">
        <f t="shared" si="4"/>
        <v>4440</v>
      </c>
      <c r="X9" s="36">
        <f t="shared" si="4"/>
        <v>9580</v>
      </c>
      <c r="Y9" s="36">
        <f t="shared" si="4"/>
        <v>440.00000000000006</v>
      </c>
      <c r="Z9" s="36">
        <f t="shared" si="4"/>
        <v>0</v>
      </c>
      <c r="AA9" s="36">
        <f t="shared" si="4"/>
        <v>0</v>
      </c>
      <c r="AB9" s="36">
        <f t="shared" si="4"/>
        <v>0</v>
      </c>
      <c r="AC9" s="36">
        <f t="shared" si="4"/>
        <v>0</v>
      </c>
      <c r="AD9" s="36">
        <f t="shared" si="4"/>
        <v>0</v>
      </c>
      <c r="AE9" s="36">
        <f t="shared" si="4"/>
        <v>0</v>
      </c>
      <c r="AF9" s="36">
        <f t="shared" si="4"/>
        <v>0</v>
      </c>
      <c r="AG9" s="36">
        <f t="shared" si="4"/>
        <v>0</v>
      </c>
      <c r="AH9" s="36">
        <f t="shared" si="4"/>
        <v>0</v>
      </c>
      <c r="AI9" s="36">
        <f t="shared" si="4"/>
        <v>0</v>
      </c>
    </row>
  </sheetData>
  <mergeCells count="28">
    <mergeCell ref="A4:A6"/>
    <mergeCell ref="B4:B6"/>
    <mergeCell ref="K1:M1"/>
    <mergeCell ref="D1:J1"/>
    <mergeCell ref="A2:M2"/>
    <mergeCell ref="A1:C1"/>
    <mergeCell ref="T1:T2"/>
    <mergeCell ref="O1:O2"/>
    <mergeCell ref="P1:P2"/>
    <mergeCell ref="N1:N2"/>
    <mergeCell ref="Q1:Q2"/>
    <mergeCell ref="R1:R2"/>
    <mergeCell ref="S1:S2"/>
    <mergeCell ref="AI1:AI2"/>
    <mergeCell ref="AC1:AC2"/>
    <mergeCell ref="AD1:AD2"/>
    <mergeCell ref="AE1:AE2"/>
    <mergeCell ref="AF1:AF2"/>
    <mergeCell ref="AG1:AG2"/>
    <mergeCell ref="AH1:AH2"/>
    <mergeCell ref="AB1:AB2"/>
    <mergeCell ref="Z1:Z2"/>
    <mergeCell ref="AA1:AA2"/>
    <mergeCell ref="Y1:Y2"/>
    <mergeCell ref="U1:U2"/>
    <mergeCell ref="V1:V2"/>
    <mergeCell ref="W1:W2"/>
    <mergeCell ref="X1:X2"/>
  </mergeCells>
  <phoneticPr fontId="0" type="noConversion"/>
  <conditionalFormatting sqref="Q8:S8 Z8">
    <cfRule type="cellIs" dxfId="92" priority="79" stopIfTrue="1" operator="greaterThan">
      <formula>0</formula>
    </cfRule>
    <cfRule type="cellIs" dxfId="91" priority="80" stopIfTrue="1" operator="greaterThan">
      <formula>0</formula>
    </cfRule>
    <cfRule type="cellIs" dxfId="90" priority="81" stopIfTrue="1" operator="greaterThan">
      <formula>0</formula>
    </cfRule>
  </conditionalFormatting>
  <conditionalFormatting sqref="N8:P8">
    <cfRule type="cellIs" dxfId="89" priority="7" stopIfTrue="1" operator="greaterThan">
      <formula>0</formula>
    </cfRule>
    <cfRule type="cellIs" dxfId="88" priority="8" stopIfTrue="1" operator="greaterThan">
      <formula>0</formula>
    </cfRule>
    <cfRule type="cellIs" dxfId="87" priority="9" stopIfTrue="1" operator="greaterThan">
      <formula>0</formula>
    </cfRule>
  </conditionalFormatting>
  <conditionalFormatting sqref="T8:Y8">
    <cfRule type="cellIs" dxfId="86" priority="1" stopIfTrue="1" operator="greaterThan">
      <formula>0</formula>
    </cfRule>
    <cfRule type="cellIs" dxfId="85" priority="2" stopIfTrue="1" operator="greaterThan">
      <formula>0</formula>
    </cfRule>
    <cfRule type="cellIs" dxfId="8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9"/>
  <sheetViews>
    <sheetView tabSelected="1" zoomScale="80" zoomScaleNormal="80" workbookViewId="0">
      <selection activeCell="J4" sqref="J4"/>
    </sheetView>
  </sheetViews>
  <sheetFormatPr defaultColWidth="9.75" defaultRowHeight="14.3" x14ac:dyDescent="0.25"/>
  <cols>
    <col min="1" max="1" width="14.625" style="1" customWidth="1"/>
    <col min="2" max="2" width="30.25" style="2" customWidth="1"/>
    <col min="3" max="3" width="8.875" style="6" bestFit="1" customWidth="1"/>
    <col min="4" max="4" width="53.875" style="2" bestFit="1" customWidth="1"/>
    <col min="5" max="5" width="15.75" style="2" customWidth="1"/>
    <col min="6" max="6" width="16.625" style="2" customWidth="1"/>
    <col min="7" max="7" width="12.75" style="5" bestFit="1" customWidth="1"/>
    <col min="8" max="8" width="12.75" style="5" hidden="1" customWidth="1"/>
    <col min="9" max="10" width="13.625" style="7" customWidth="1"/>
    <col min="11" max="11" width="13.25" style="3" hidden="1" customWidth="1"/>
    <col min="12" max="12" width="15" style="8" bestFit="1" customWidth="1"/>
    <col min="13" max="13" width="15" style="4" bestFit="1" customWidth="1"/>
    <col min="14" max="14" width="17" style="4" bestFit="1" customWidth="1"/>
    <col min="15" max="16384" width="9.75" style="4"/>
  </cols>
  <sheetData>
    <row r="1" spans="1:14" ht="32.299999999999997" customHeight="1" x14ac:dyDescent="0.25">
      <c r="A1" s="111" t="s">
        <v>27</v>
      </c>
      <c r="B1" s="111"/>
      <c r="C1" s="111"/>
      <c r="D1" s="121" t="s">
        <v>26</v>
      </c>
      <c r="E1" s="122"/>
      <c r="F1" s="122"/>
      <c r="G1" s="122"/>
      <c r="H1" s="123"/>
      <c r="I1" s="111" t="s">
        <v>28</v>
      </c>
      <c r="J1" s="111"/>
      <c r="K1" s="111"/>
      <c r="L1" s="111"/>
      <c r="M1" s="111"/>
      <c r="N1" s="111"/>
    </row>
    <row r="2" spans="1:14" ht="29.25" customHeight="1" x14ac:dyDescent="0.25">
      <c r="A2" s="111" t="s">
        <v>16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5" customFormat="1" ht="59.95" customHeight="1" x14ac:dyDescent="0.2">
      <c r="A3" s="30" t="s">
        <v>5</v>
      </c>
      <c r="B3" s="30" t="s">
        <v>23</v>
      </c>
      <c r="C3" s="30" t="s">
        <v>3</v>
      </c>
      <c r="D3" s="31" t="s">
        <v>18</v>
      </c>
      <c r="E3" s="31" t="s">
        <v>4</v>
      </c>
      <c r="F3" s="31" t="s">
        <v>24</v>
      </c>
      <c r="G3" s="32" t="s">
        <v>1</v>
      </c>
      <c r="H3" s="38"/>
      <c r="I3" s="21" t="s">
        <v>7</v>
      </c>
      <c r="J3" s="22" t="s">
        <v>14</v>
      </c>
      <c r="K3" s="22"/>
      <c r="L3" s="20" t="s">
        <v>6</v>
      </c>
      <c r="M3" s="26" t="s">
        <v>8</v>
      </c>
      <c r="N3" s="26" t="s">
        <v>9</v>
      </c>
    </row>
    <row r="4" spans="1:14" s="5" customFormat="1" ht="59.95" customHeight="1" x14ac:dyDescent="0.2">
      <c r="A4" s="99">
        <v>1</v>
      </c>
      <c r="B4" s="102" t="s">
        <v>30</v>
      </c>
      <c r="C4" s="48">
        <v>1</v>
      </c>
      <c r="D4" s="61" t="s">
        <v>47</v>
      </c>
      <c r="E4" s="57" t="s">
        <v>39</v>
      </c>
      <c r="F4" s="57" t="s">
        <v>38</v>
      </c>
      <c r="G4" s="45">
        <v>9.5</v>
      </c>
      <c r="H4" s="38"/>
      <c r="I4" s="37">
        <f>REITORIA!K4+ESAG!K4+CEAD!K4+CEART!K4+FAED!K4+CEFID!K4+CESFI!K4+CERES!K4+CEAVI!K4</f>
        <v>8260</v>
      </c>
      <c r="J4" s="24">
        <f>(REITORIA!K4-REITORIA!L4)+(ESAG!K4-ESAG!L4)+(CEART!K4-CEART!L4)+(CEAD!K4-CEAD!L4)+(FAED!K4-FAED!L4)+(CEFID!K4-CEFID!L4)+(CERES!K4-CERES!L4)+(CEAVI!K4-CEAVI!L4)+(CESFI!K4-CESFI!L4)</f>
        <v>7430</v>
      </c>
      <c r="K4" s="24"/>
      <c r="L4" s="27">
        <f t="shared" ref="L4:L7" si="0">I4-J4-K4</f>
        <v>830</v>
      </c>
      <c r="M4" s="18">
        <f t="shared" ref="M4:M7" si="1">G4*(I4-K4)+(K4*H4)</f>
        <v>78470</v>
      </c>
      <c r="N4" s="19">
        <f t="shared" ref="N4:N7" si="2">(G4*J4)+(H4*K4)</f>
        <v>70585</v>
      </c>
    </row>
    <row r="5" spans="1:14" s="5" customFormat="1" ht="59.95" customHeight="1" x14ac:dyDescent="0.2">
      <c r="A5" s="100"/>
      <c r="B5" s="103"/>
      <c r="C5" s="48">
        <v>2</v>
      </c>
      <c r="D5" s="61" t="s">
        <v>46</v>
      </c>
      <c r="E5" s="57" t="s">
        <v>40</v>
      </c>
      <c r="F5" s="57" t="s">
        <v>38</v>
      </c>
      <c r="G5" s="45">
        <v>11</v>
      </c>
      <c r="H5" s="38"/>
      <c r="I5" s="37">
        <f>REITORIA!K5+ESAG!K5+CEAD!K5+CEART!K5+FAED!K5+CEFID!K5+CESFI!K5+CERES!K5+CEAVI!K5</f>
        <v>3675</v>
      </c>
      <c r="J5" s="24">
        <f>(REITORIA!K5-REITORIA!L5)+(ESAG!K5-ESAG!L5)+(CEART!K5-CEART!L5)+(CEAD!K5-CEAD!L5)+(FAED!K5-FAED!L5)+(CEFID!K5-CEFID!L5)+(CERES!K5-CERES!L5)+(CEAVI!K5-CEAVI!L5)+(CESFI!K5-CESFI!L5)</f>
        <v>3200</v>
      </c>
      <c r="K5" s="24"/>
      <c r="L5" s="27">
        <f t="shared" si="0"/>
        <v>475</v>
      </c>
      <c r="M5" s="18">
        <f t="shared" si="1"/>
        <v>40425</v>
      </c>
      <c r="N5" s="19">
        <f t="shared" si="2"/>
        <v>35200</v>
      </c>
    </row>
    <row r="6" spans="1:14" s="5" customFormat="1" ht="59.95" customHeight="1" x14ac:dyDescent="0.2">
      <c r="A6" s="101"/>
      <c r="B6" s="104"/>
      <c r="C6" s="48">
        <v>3</v>
      </c>
      <c r="D6" s="61" t="s">
        <v>45</v>
      </c>
      <c r="E6" s="57" t="s">
        <v>41</v>
      </c>
      <c r="F6" s="57" t="s">
        <v>38</v>
      </c>
      <c r="G6" s="45">
        <v>22</v>
      </c>
      <c r="H6" s="38"/>
      <c r="I6" s="37">
        <f>REITORIA!K6+ESAG!K6+CEAD!K6+CEART!K6+FAED!K6+CEFID!K6+CESFI!K6+CERES!K6+CEAVI!K6</f>
        <v>260</v>
      </c>
      <c r="J6" s="24">
        <f>(REITORIA!K6-REITORIA!L6)+(ESAG!K6-ESAG!L6)+(CEART!K6-CEART!L6)+(CEAD!K6-CEAD!L6)+(FAED!K6-FAED!L6)+(CEFID!K6-CEFID!L6)+(CERES!K6-CERES!L6)+(CEAVI!K6-CEAVI!L6)+(CESFI!K6-CESFI!L6)</f>
        <v>50</v>
      </c>
      <c r="K6" s="24"/>
      <c r="L6" s="27">
        <f t="shared" si="0"/>
        <v>210</v>
      </c>
      <c r="M6" s="18">
        <f t="shared" si="1"/>
        <v>5720</v>
      </c>
      <c r="N6" s="19">
        <f t="shared" si="2"/>
        <v>1100</v>
      </c>
    </row>
    <row r="7" spans="1:14" s="5" customFormat="1" ht="59.95" customHeight="1" x14ac:dyDescent="0.2">
      <c r="A7" s="55">
        <v>2</v>
      </c>
      <c r="B7" s="56" t="s">
        <v>31</v>
      </c>
      <c r="C7" s="54">
        <v>4</v>
      </c>
      <c r="D7" s="62" t="s">
        <v>48</v>
      </c>
      <c r="E7" s="58" t="s">
        <v>36</v>
      </c>
      <c r="F7" s="58" t="s">
        <v>37</v>
      </c>
      <c r="G7" s="60">
        <v>18.5</v>
      </c>
      <c r="H7" s="38"/>
      <c r="I7" s="37">
        <f>REITORIA!K7+ESAG!K7+CEAD!K7+CEART!K7+FAED!K7+CEFID!K7+CESFI!K7+CERES!K7+CEAVI!K7</f>
        <v>6520</v>
      </c>
      <c r="J7" s="24">
        <f>(REITORIA!K7-REITORIA!L7)+(ESAG!K7-ESAG!L7)+(CEART!K7-CEART!L7)+(CEAD!K7-CEAD!L7)+(FAED!K7-FAED!L7)+(CEFID!K7-CEFID!L7)+(CERES!K7-CERES!L7)+(CEAVI!K7-CEAVI!L7)+(CESFI!K7-CESFI!L7)</f>
        <v>4670</v>
      </c>
      <c r="K7" s="24"/>
      <c r="L7" s="27">
        <f t="shared" si="0"/>
        <v>1850</v>
      </c>
      <c r="M7" s="18">
        <f t="shared" si="1"/>
        <v>120620</v>
      </c>
      <c r="N7" s="19">
        <f t="shared" si="2"/>
        <v>86395</v>
      </c>
    </row>
    <row r="8" spans="1:14" ht="114.15" x14ac:dyDescent="0.25">
      <c r="A8" s="43">
        <v>3</v>
      </c>
      <c r="B8" s="44" t="s">
        <v>32</v>
      </c>
      <c r="C8" s="42">
        <v>5</v>
      </c>
      <c r="D8" s="63" t="s">
        <v>49</v>
      </c>
      <c r="E8" s="59" t="s">
        <v>33</v>
      </c>
      <c r="F8" s="59" t="s">
        <v>34</v>
      </c>
      <c r="G8" s="45">
        <v>4.4000000000000004</v>
      </c>
      <c r="H8" s="28"/>
      <c r="I8" s="37">
        <f>REITORIA!K8+ESAG!K8+CEAD!K8+CEART!K8+FAED!K8+CEFID!K8+CESFI!K8+CERES!K8+CEAVI!K8</f>
        <v>3960</v>
      </c>
      <c r="J8" s="24">
        <f>(REITORIA!K8-REITORIA!L8)+(ESAG!K8-ESAG!L8)+(CEART!K8-CEART!L8)+(CEAD!K8-CEAD!L8)+(FAED!K8-FAED!L8)+(CEFID!K8-CEFID!L8)+(CERES!K8-CERES!L8)+(CEAVI!K8-CEAVI!L8)+(CESFI!K8-CESFI!L8)</f>
        <v>1710</v>
      </c>
      <c r="K8" s="24"/>
      <c r="L8" s="27">
        <f>I8-J8-K8</f>
        <v>2250</v>
      </c>
      <c r="M8" s="18">
        <f>G8*(I8-K8)+(K8*H8)</f>
        <v>17424</v>
      </c>
      <c r="N8" s="19">
        <f>(G8*J8)+(H8*K8)</f>
        <v>7524.0000000000009</v>
      </c>
    </row>
    <row r="9" spans="1:14" ht="30.75" customHeight="1" x14ac:dyDescent="0.25">
      <c r="J9" s="124"/>
      <c r="K9" s="125"/>
      <c r="M9" s="29">
        <f>SUM(M4:M8)</f>
        <v>262659</v>
      </c>
      <c r="N9" s="29">
        <f>SUM(N4:N8)</f>
        <v>200804</v>
      </c>
    </row>
    <row r="10" spans="1:14" x14ac:dyDescent="0.25">
      <c r="J10" s="39"/>
    </row>
    <row r="12" spans="1:14" ht="16.3" x14ac:dyDescent="0.25">
      <c r="I12" s="112" t="str">
        <f>A1</f>
        <v>PROCESSO: PE 593/2023</v>
      </c>
      <c r="J12" s="113"/>
      <c r="K12" s="113"/>
      <c r="L12" s="113"/>
      <c r="M12" s="113"/>
      <c r="N12" s="114"/>
    </row>
    <row r="13" spans="1:14" ht="16.3" x14ac:dyDescent="0.25">
      <c r="I13" s="115" t="s">
        <v>15</v>
      </c>
      <c r="J13" s="116"/>
      <c r="K13" s="116"/>
      <c r="L13" s="116"/>
      <c r="M13" s="116"/>
      <c r="N13" s="117"/>
    </row>
    <row r="14" spans="1:14" ht="16.3" x14ac:dyDescent="0.25">
      <c r="I14" s="118" t="str">
        <f>I1</f>
        <v>VIGÊNCIA DA ATA: 13/03/2023 até 13/03/2024</v>
      </c>
      <c r="J14" s="119"/>
      <c r="K14" s="119"/>
      <c r="L14" s="119"/>
      <c r="M14" s="119"/>
      <c r="N14" s="120"/>
    </row>
    <row r="15" spans="1:14" ht="16.3" x14ac:dyDescent="0.3">
      <c r="I15" s="12" t="s">
        <v>10</v>
      </c>
      <c r="J15" s="13"/>
      <c r="K15" s="13"/>
      <c r="L15" s="13"/>
      <c r="M15" s="13"/>
      <c r="N15" s="10">
        <f>M9</f>
        <v>262659</v>
      </c>
    </row>
    <row r="16" spans="1:14" ht="16.3" x14ac:dyDescent="0.3">
      <c r="I16" s="14" t="s">
        <v>11</v>
      </c>
      <c r="J16" s="15"/>
      <c r="K16" s="15"/>
      <c r="L16" s="15"/>
      <c r="M16" s="15"/>
      <c r="N16" s="11">
        <f>N9</f>
        <v>200804</v>
      </c>
    </row>
    <row r="17" spans="9:14" ht="16.3" x14ac:dyDescent="0.3">
      <c r="I17" s="14" t="s">
        <v>12</v>
      </c>
      <c r="J17" s="15"/>
      <c r="K17" s="15"/>
      <c r="L17" s="15"/>
      <c r="M17" s="15"/>
      <c r="N17" s="40">
        <f>(K8*H8)/M8</f>
        <v>0</v>
      </c>
    </row>
    <row r="18" spans="9:14" ht="16.3" x14ac:dyDescent="0.3">
      <c r="I18" s="16" t="s">
        <v>13</v>
      </c>
      <c r="J18" s="17"/>
      <c r="K18" s="17"/>
      <c r="L18" s="17"/>
      <c r="M18" s="17"/>
      <c r="N18" s="41">
        <f>N16/N15</f>
        <v>0.7645045477215705</v>
      </c>
    </row>
    <row r="19" spans="9:14" ht="16.3" x14ac:dyDescent="0.3">
      <c r="I19" s="108" t="s">
        <v>50</v>
      </c>
      <c r="J19" s="109"/>
      <c r="K19" s="109"/>
      <c r="L19" s="109"/>
      <c r="M19" s="109"/>
      <c r="N19" s="110"/>
    </row>
  </sheetData>
  <mergeCells count="11">
    <mergeCell ref="I19:N19"/>
    <mergeCell ref="I1:N1"/>
    <mergeCell ref="A2:N2"/>
    <mergeCell ref="I12:N12"/>
    <mergeCell ref="A1:C1"/>
    <mergeCell ref="I13:N13"/>
    <mergeCell ref="I14:N14"/>
    <mergeCell ref="D1:H1"/>
    <mergeCell ref="J9:K9"/>
    <mergeCell ref="A4:A6"/>
    <mergeCell ref="B4:B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9"/>
  <sheetViews>
    <sheetView zoomScale="80" zoomScaleNormal="80" workbookViewId="0">
      <selection activeCell="I20" sqref="I20"/>
    </sheetView>
  </sheetViews>
  <sheetFormatPr defaultColWidth="9.75" defaultRowHeight="14.3" x14ac:dyDescent="0.25"/>
  <cols>
    <col min="1" max="1" width="6.25" style="1" customWidth="1"/>
    <col min="2" max="2" width="28.375" style="2" customWidth="1"/>
    <col min="3" max="3" width="8.875" style="6" bestFit="1" customWidth="1"/>
    <col min="4" max="4" width="53.875" style="2" bestFit="1" customWidth="1"/>
    <col min="5" max="5" width="14.625" style="2" customWidth="1"/>
    <col min="6" max="6" width="13.375" style="2" customWidth="1"/>
    <col min="7" max="7" width="9.25" style="2" customWidth="1"/>
    <col min="8" max="8" width="13.875" style="2" customWidth="1"/>
    <col min="9" max="10" width="15" style="2" customWidth="1"/>
    <col min="11" max="11" width="13.25" style="7" customWidth="1"/>
    <col min="12" max="12" width="13.25" style="3" customWidth="1"/>
    <col min="13" max="13" width="12.625" style="8" customWidth="1"/>
    <col min="14" max="15" width="14.875" style="9" customWidth="1"/>
    <col min="16" max="16" width="15" style="9" customWidth="1"/>
    <col min="17" max="17" width="14.25" style="9" customWidth="1"/>
    <col min="18" max="18" width="15.25" style="9" customWidth="1"/>
    <col min="19" max="20" width="14.375" style="9" customWidth="1"/>
    <col min="21" max="21" width="14.625" style="9" customWidth="1"/>
    <col min="22" max="22" width="14.75" style="9" customWidth="1"/>
    <col min="23" max="23" width="14.25" style="9" customWidth="1"/>
    <col min="24" max="24" width="14.375" style="9" customWidth="1"/>
    <col min="25" max="25" width="12.25" style="9" customWidth="1"/>
    <col min="26" max="26" width="11.75" style="9" customWidth="1"/>
    <col min="27" max="35" width="13.75" style="4" customWidth="1"/>
    <col min="36" max="16384" width="9.75" style="4"/>
  </cols>
  <sheetData>
    <row r="1" spans="1:36" ht="50.3" customHeight="1" x14ac:dyDescent="0.25">
      <c r="A1" s="105" t="s">
        <v>27</v>
      </c>
      <c r="B1" s="105"/>
      <c r="C1" s="105"/>
      <c r="D1" s="105" t="s">
        <v>26</v>
      </c>
      <c r="E1" s="105"/>
      <c r="F1" s="105"/>
      <c r="G1" s="105"/>
      <c r="H1" s="105"/>
      <c r="I1" s="105"/>
      <c r="J1" s="105"/>
      <c r="K1" s="105" t="s">
        <v>28</v>
      </c>
      <c r="L1" s="105"/>
      <c r="M1" s="105"/>
      <c r="N1" s="97" t="s">
        <v>51</v>
      </c>
      <c r="O1" s="97" t="s">
        <v>91</v>
      </c>
      <c r="P1" s="97" t="s">
        <v>92</v>
      </c>
      <c r="Q1" s="97" t="s">
        <v>93</v>
      </c>
      <c r="R1" s="97" t="s">
        <v>29</v>
      </c>
      <c r="S1" s="97" t="s">
        <v>29</v>
      </c>
      <c r="T1" s="97" t="s">
        <v>29</v>
      </c>
      <c r="U1" s="97" t="s">
        <v>29</v>
      </c>
      <c r="V1" s="97" t="s">
        <v>29</v>
      </c>
      <c r="W1" s="97" t="s">
        <v>29</v>
      </c>
      <c r="X1" s="97" t="s">
        <v>29</v>
      </c>
      <c r="Y1" s="97" t="s">
        <v>29</v>
      </c>
      <c r="Z1" s="97" t="s">
        <v>29</v>
      </c>
      <c r="AA1" s="97" t="s">
        <v>29</v>
      </c>
      <c r="AB1" s="97" t="s">
        <v>29</v>
      </c>
      <c r="AC1" s="97" t="s">
        <v>29</v>
      </c>
      <c r="AD1" s="97" t="s">
        <v>29</v>
      </c>
      <c r="AE1" s="97" t="s">
        <v>29</v>
      </c>
      <c r="AF1" s="97" t="s">
        <v>29</v>
      </c>
      <c r="AG1" s="97" t="s">
        <v>29</v>
      </c>
      <c r="AH1" s="97" t="s">
        <v>29</v>
      </c>
      <c r="AI1" s="97" t="s">
        <v>29</v>
      </c>
    </row>
    <row r="2" spans="1:36" ht="21.75" customHeight="1" x14ac:dyDescent="0.25">
      <c r="A2" s="105" t="s">
        <v>90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1:36" s="5" customFormat="1" ht="61.15" customHeight="1" x14ac:dyDescent="0.2">
      <c r="A3" s="30" t="s">
        <v>5</v>
      </c>
      <c r="B3" s="30" t="s">
        <v>23</v>
      </c>
      <c r="C3" s="30" t="s">
        <v>3</v>
      </c>
      <c r="D3" s="31" t="s">
        <v>18</v>
      </c>
      <c r="E3" s="31" t="s">
        <v>4</v>
      </c>
      <c r="F3" s="31" t="s">
        <v>24</v>
      </c>
      <c r="G3" s="31" t="s">
        <v>19</v>
      </c>
      <c r="H3" s="31" t="s">
        <v>20</v>
      </c>
      <c r="I3" s="31" t="s">
        <v>22</v>
      </c>
      <c r="J3" s="32" t="s">
        <v>1</v>
      </c>
      <c r="K3" s="33" t="s">
        <v>7</v>
      </c>
      <c r="L3" s="34" t="s">
        <v>0</v>
      </c>
      <c r="M3" s="35" t="s">
        <v>2</v>
      </c>
      <c r="N3" s="88">
        <v>45063</v>
      </c>
      <c r="O3" s="88">
        <v>45181</v>
      </c>
      <c r="P3" s="88">
        <v>45322</v>
      </c>
      <c r="Q3" s="88">
        <v>45327</v>
      </c>
      <c r="R3" s="23" t="s">
        <v>17</v>
      </c>
      <c r="S3" s="23" t="s">
        <v>17</v>
      </c>
      <c r="T3" s="23" t="s">
        <v>17</v>
      </c>
      <c r="U3" s="23" t="s">
        <v>17</v>
      </c>
      <c r="V3" s="23" t="s">
        <v>17</v>
      </c>
      <c r="W3" s="23" t="s">
        <v>17</v>
      </c>
      <c r="X3" s="23" t="s">
        <v>17</v>
      </c>
      <c r="Y3" s="23" t="s">
        <v>17</v>
      </c>
      <c r="Z3" s="23" t="s">
        <v>17</v>
      </c>
      <c r="AA3" s="23" t="s">
        <v>17</v>
      </c>
      <c r="AB3" s="23" t="s">
        <v>17</v>
      </c>
      <c r="AC3" s="23" t="s">
        <v>17</v>
      </c>
      <c r="AD3" s="23" t="s">
        <v>17</v>
      </c>
      <c r="AE3" s="23" t="s">
        <v>17</v>
      </c>
      <c r="AF3" s="23" t="s">
        <v>17</v>
      </c>
      <c r="AG3" s="23" t="s">
        <v>17</v>
      </c>
      <c r="AH3" s="23" t="s">
        <v>17</v>
      </c>
      <c r="AI3" s="23" t="s">
        <v>17</v>
      </c>
    </row>
    <row r="4" spans="1:36" s="5" customFormat="1" ht="63.2" customHeight="1" x14ac:dyDescent="0.2">
      <c r="A4" s="99">
        <v>1</v>
      </c>
      <c r="B4" s="102" t="s">
        <v>30</v>
      </c>
      <c r="C4" s="48">
        <v>1</v>
      </c>
      <c r="D4" s="61" t="s">
        <v>47</v>
      </c>
      <c r="E4" s="42" t="s">
        <v>39</v>
      </c>
      <c r="F4" s="42" t="s">
        <v>38</v>
      </c>
      <c r="G4" s="42" t="s">
        <v>21</v>
      </c>
      <c r="H4" s="42" t="s">
        <v>42</v>
      </c>
      <c r="I4" s="42">
        <v>33903007</v>
      </c>
      <c r="J4" s="52">
        <v>9.5</v>
      </c>
      <c r="K4" s="92">
        <v>500</v>
      </c>
      <c r="L4" s="24">
        <f t="shared" ref="L4:L8" si="0">K4-(SUM(N4:Z4))</f>
        <v>0</v>
      </c>
      <c r="M4" s="25" t="str">
        <f t="shared" ref="M4:M8" si="1">IF(L4&lt;0,"ATENÇÃO","OK")</f>
        <v>OK</v>
      </c>
      <c r="N4" s="70">
        <v>150</v>
      </c>
      <c r="O4" s="70">
        <v>150</v>
      </c>
      <c r="P4" s="70">
        <v>200</v>
      </c>
      <c r="Q4" s="89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</row>
    <row r="5" spans="1:36" s="5" customFormat="1" ht="56.4" customHeight="1" x14ac:dyDescent="0.2">
      <c r="A5" s="100"/>
      <c r="B5" s="103"/>
      <c r="C5" s="48">
        <v>2</v>
      </c>
      <c r="D5" s="61" t="s">
        <v>46</v>
      </c>
      <c r="E5" s="42" t="s">
        <v>40</v>
      </c>
      <c r="F5" s="42" t="s">
        <v>38</v>
      </c>
      <c r="G5" s="42" t="s">
        <v>21</v>
      </c>
      <c r="H5" s="42" t="s">
        <v>43</v>
      </c>
      <c r="I5" s="42">
        <v>33903007</v>
      </c>
      <c r="J5" s="52">
        <v>11</v>
      </c>
      <c r="K5" s="92">
        <v>900</v>
      </c>
      <c r="L5" s="24">
        <f t="shared" si="0"/>
        <v>0</v>
      </c>
      <c r="M5" s="25" t="str">
        <f t="shared" si="1"/>
        <v>OK</v>
      </c>
      <c r="N5" s="70">
        <v>250</v>
      </c>
      <c r="O5" s="70">
        <v>300</v>
      </c>
      <c r="P5" s="70">
        <v>350</v>
      </c>
      <c r="Q5" s="89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6" s="5" customFormat="1" ht="64.55" customHeight="1" x14ac:dyDescent="0.2">
      <c r="A6" s="101"/>
      <c r="B6" s="104"/>
      <c r="C6" s="48">
        <v>3</v>
      </c>
      <c r="D6" s="61" t="s">
        <v>45</v>
      </c>
      <c r="E6" s="42" t="s">
        <v>41</v>
      </c>
      <c r="F6" s="42" t="s">
        <v>38</v>
      </c>
      <c r="G6" s="42" t="s">
        <v>21</v>
      </c>
      <c r="H6" s="42" t="s">
        <v>44</v>
      </c>
      <c r="I6" s="42">
        <v>33903007</v>
      </c>
      <c r="J6" s="52">
        <v>22</v>
      </c>
      <c r="K6" s="92"/>
      <c r="L6" s="24">
        <f t="shared" si="0"/>
        <v>0</v>
      </c>
      <c r="M6" s="25" t="str">
        <f t="shared" si="1"/>
        <v>OK</v>
      </c>
      <c r="N6" s="71"/>
      <c r="O6" s="89"/>
      <c r="P6" s="89"/>
      <c r="Q6" s="89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</row>
    <row r="7" spans="1:36" s="5" customFormat="1" ht="60.45" customHeight="1" x14ac:dyDescent="0.2">
      <c r="A7" s="47">
        <v>2</v>
      </c>
      <c r="B7" s="49" t="s">
        <v>31</v>
      </c>
      <c r="C7" s="46">
        <v>4</v>
      </c>
      <c r="D7" s="64" t="s">
        <v>48</v>
      </c>
      <c r="E7" s="65" t="s">
        <v>36</v>
      </c>
      <c r="F7" s="65" t="s">
        <v>37</v>
      </c>
      <c r="G7" s="64" t="s">
        <v>21</v>
      </c>
      <c r="H7" s="64" t="s">
        <v>25</v>
      </c>
      <c r="I7" s="64">
        <v>33903007</v>
      </c>
      <c r="J7" s="53">
        <v>18.5</v>
      </c>
      <c r="K7" s="92">
        <v>200</v>
      </c>
      <c r="L7" s="24">
        <f t="shared" si="0"/>
        <v>200</v>
      </c>
      <c r="M7" s="25" t="str">
        <f t="shared" si="1"/>
        <v>OK</v>
      </c>
      <c r="N7" s="71"/>
      <c r="O7" s="89"/>
      <c r="P7" s="89"/>
      <c r="Q7" s="89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</row>
    <row r="8" spans="1:36" ht="62.5" customHeight="1" x14ac:dyDescent="0.25">
      <c r="A8" s="43">
        <v>3</v>
      </c>
      <c r="B8" s="44" t="s">
        <v>32</v>
      </c>
      <c r="C8" s="42">
        <v>5</v>
      </c>
      <c r="D8" s="63" t="s">
        <v>49</v>
      </c>
      <c r="E8" s="50" t="s">
        <v>33</v>
      </c>
      <c r="F8" s="50" t="s">
        <v>34</v>
      </c>
      <c r="G8" s="51" t="s">
        <v>21</v>
      </c>
      <c r="H8" s="50" t="s">
        <v>35</v>
      </c>
      <c r="I8" s="50">
        <v>33903007</v>
      </c>
      <c r="J8" s="52">
        <v>4.4000000000000004</v>
      </c>
      <c r="K8" s="93">
        <v>200</v>
      </c>
      <c r="L8" s="24">
        <f t="shared" si="0"/>
        <v>150</v>
      </c>
      <c r="M8" s="25" t="str">
        <f t="shared" si="1"/>
        <v>OK</v>
      </c>
      <c r="N8" s="71"/>
      <c r="O8" s="89"/>
      <c r="P8" s="89"/>
      <c r="Q8" s="89">
        <v>50</v>
      </c>
      <c r="R8" s="66"/>
      <c r="S8" s="66"/>
      <c r="T8" s="66"/>
      <c r="U8" s="66"/>
      <c r="V8" s="66"/>
      <c r="W8" s="66"/>
      <c r="X8" s="66"/>
      <c r="Y8" s="66"/>
      <c r="Z8" s="66"/>
      <c r="AA8" s="69"/>
      <c r="AB8" s="69"/>
      <c r="AC8" s="69"/>
      <c r="AD8" s="69"/>
      <c r="AE8" s="69"/>
      <c r="AF8" s="69"/>
      <c r="AG8" s="69"/>
      <c r="AH8" s="69"/>
      <c r="AI8" s="69"/>
    </row>
    <row r="9" spans="1:36" x14ac:dyDescent="0.25">
      <c r="N9" s="36">
        <f>SUMPRODUCT($J$4:$J$8,N4:N8)</f>
        <v>4175</v>
      </c>
      <c r="O9" s="36">
        <f t="shared" ref="O9:AI9" si="2">SUMPRODUCT($J$4:$J$8,O4:O8)</f>
        <v>4725</v>
      </c>
      <c r="P9" s="36">
        <f t="shared" si="2"/>
        <v>5750</v>
      </c>
      <c r="Q9" s="36">
        <f t="shared" si="2"/>
        <v>220.00000000000003</v>
      </c>
      <c r="R9" s="36">
        <f t="shared" si="2"/>
        <v>0</v>
      </c>
      <c r="S9" s="36">
        <f t="shared" si="2"/>
        <v>0</v>
      </c>
      <c r="T9" s="36">
        <f t="shared" si="2"/>
        <v>0</v>
      </c>
      <c r="U9" s="36">
        <f t="shared" si="2"/>
        <v>0</v>
      </c>
      <c r="V9" s="36">
        <f t="shared" si="2"/>
        <v>0</v>
      </c>
      <c r="W9" s="36">
        <f t="shared" si="2"/>
        <v>0</v>
      </c>
      <c r="X9" s="36">
        <f t="shared" si="2"/>
        <v>0</v>
      </c>
      <c r="Y9" s="36">
        <f t="shared" si="2"/>
        <v>0</v>
      </c>
      <c r="Z9" s="36">
        <f t="shared" si="2"/>
        <v>0</v>
      </c>
      <c r="AA9" s="36">
        <f t="shared" si="2"/>
        <v>0</v>
      </c>
      <c r="AB9" s="36">
        <f t="shared" si="2"/>
        <v>0</v>
      </c>
      <c r="AC9" s="36">
        <f t="shared" si="2"/>
        <v>0</v>
      </c>
      <c r="AD9" s="36">
        <f t="shared" si="2"/>
        <v>0</v>
      </c>
      <c r="AE9" s="36">
        <f t="shared" si="2"/>
        <v>0</v>
      </c>
      <c r="AF9" s="36">
        <f t="shared" si="2"/>
        <v>0</v>
      </c>
      <c r="AG9" s="36">
        <f t="shared" si="2"/>
        <v>0</v>
      </c>
      <c r="AH9" s="36">
        <f t="shared" si="2"/>
        <v>0</v>
      </c>
      <c r="AI9" s="36">
        <f t="shared" si="2"/>
        <v>0</v>
      </c>
      <c r="AJ9" s="36"/>
    </row>
  </sheetData>
  <mergeCells count="28">
    <mergeCell ref="A4:A6"/>
    <mergeCell ref="B4:B6"/>
    <mergeCell ref="A1:C1"/>
    <mergeCell ref="U1:U2"/>
    <mergeCell ref="K1:M1"/>
    <mergeCell ref="S1:S2"/>
    <mergeCell ref="O1:O2"/>
    <mergeCell ref="P1:P2"/>
    <mergeCell ref="Q1:Q2"/>
    <mergeCell ref="R1:R2"/>
    <mergeCell ref="D1:J1"/>
    <mergeCell ref="N1:N2"/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</mergeCells>
  <conditionalFormatting sqref="N8">
    <cfRule type="cellIs" dxfId="83" priority="7" stopIfTrue="1" operator="greaterThan">
      <formula>0</formula>
    </cfRule>
    <cfRule type="cellIs" dxfId="82" priority="8" stopIfTrue="1" operator="greaterThan">
      <formula>0</formula>
    </cfRule>
    <cfRule type="cellIs" dxfId="81" priority="9" stopIfTrue="1" operator="greaterThan">
      <formula>0</formula>
    </cfRule>
  </conditionalFormatting>
  <conditionalFormatting sqref="R8:Z8">
    <cfRule type="cellIs" dxfId="80" priority="10" stopIfTrue="1" operator="greaterThan">
      <formula>0</formula>
    </cfRule>
    <cfRule type="cellIs" dxfId="79" priority="11" stopIfTrue="1" operator="greaterThan">
      <formula>0</formula>
    </cfRule>
    <cfRule type="cellIs" dxfId="78" priority="12" stopIfTrue="1" operator="greaterThan">
      <formula>0</formula>
    </cfRule>
  </conditionalFormatting>
  <conditionalFormatting sqref="O8:P8">
    <cfRule type="cellIs" dxfId="77" priority="1" stopIfTrue="1" operator="greaterThan">
      <formula>0</formula>
    </cfRule>
    <cfRule type="cellIs" dxfId="76" priority="2" stopIfTrue="1" operator="greaterThan">
      <formula>0</formula>
    </cfRule>
    <cfRule type="cellIs" dxfId="75" priority="3" stopIfTrue="1" operator="greaterThan">
      <formula>0</formula>
    </cfRule>
  </conditionalFormatting>
  <conditionalFormatting sqref="Q8">
    <cfRule type="cellIs" dxfId="74" priority="4" stopIfTrue="1" operator="greaterThan">
      <formula>0</formula>
    </cfRule>
    <cfRule type="cellIs" dxfId="73" priority="5" stopIfTrue="1" operator="greaterThan">
      <formula>0</formula>
    </cfRule>
    <cfRule type="cellIs" dxfId="72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9"/>
  <sheetViews>
    <sheetView zoomScale="80" zoomScaleNormal="80" workbookViewId="0">
      <selection activeCell="F16" sqref="F16"/>
    </sheetView>
  </sheetViews>
  <sheetFormatPr defaultColWidth="9.75" defaultRowHeight="14.3" x14ac:dyDescent="0.25"/>
  <cols>
    <col min="1" max="1" width="6.25" style="1" customWidth="1"/>
    <col min="2" max="2" width="28.375" style="2" customWidth="1"/>
    <col min="3" max="3" width="8.875" style="6" bestFit="1" customWidth="1"/>
    <col min="4" max="4" width="53.875" style="2" bestFit="1" customWidth="1"/>
    <col min="5" max="5" width="14.625" style="2" customWidth="1"/>
    <col min="6" max="6" width="13.375" style="2" customWidth="1"/>
    <col min="7" max="7" width="9.25" style="2" customWidth="1"/>
    <col min="8" max="8" width="13.875" style="2" customWidth="1"/>
    <col min="9" max="10" width="15" style="2" customWidth="1"/>
    <col min="11" max="11" width="13.25" style="7" customWidth="1"/>
    <col min="12" max="12" width="13.25" style="3" customWidth="1"/>
    <col min="13" max="13" width="12.625" style="8" customWidth="1"/>
    <col min="14" max="15" width="14.875" style="9" customWidth="1"/>
    <col min="16" max="16" width="15" style="9" customWidth="1"/>
    <col min="17" max="17" width="14.25" style="9" customWidth="1"/>
    <col min="18" max="18" width="15.25" style="9" customWidth="1"/>
    <col min="19" max="20" width="14.375" style="9" customWidth="1"/>
    <col min="21" max="21" width="14.625" style="9" customWidth="1"/>
    <col min="22" max="22" width="14.75" style="9" customWidth="1"/>
    <col min="23" max="23" width="14.25" style="9" customWidth="1"/>
    <col min="24" max="24" width="14.375" style="9" customWidth="1"/>
    <col min="25" max="25" width="12.25" style="9" customWidth="1"/>
    <col min="26" max="26" width="11.75" style="9" customWidth="1"/>
    <col min="27" max="35" width="13.75" style="4" customWidth="1"/>
    <col min="36" max="16384" width="9.75" style="4"/>
  </cols>
  <sheetData>
    <row r="1" spans="1:35" ht="50.3" customHeight="1" x14ac:dyDescent="0.25">
      <c r="A1" s="105" t="s">
        <v>27</v>
      </c>
      <c r="B1" s="105"/>
      <c r="C1" s="105"/>
      <c r="D1" s="105" t="s">
        <v>26</v>
      </c>
      <c r="E1" s="105"/>
      <c r="F1" s="105"/>
      <c r="G1" s="105"/>
      <c r="H1" s="105"/>
      <c r="I1" s="105"/>
      <c r="J1" s="105"/>
      <c r="K1" s="105" t="s">
        <v>28</v>
      </c>
      <c r="L1" s="105"/>
      <c r="M1" s="105"/>
      <c r="N1" s="98" t="s">
        <v>58</v>
      </c>
      <c r="O1" s="98" t="s">
        <v>59</v>
      </c>
      <c r="P1" s="98" t="s">
        <v>60</v>
      </c>
      <c r="Q1" s="97" t="s">
        <v>95</v>
      </c>
      <c r="R1" s="97" t="s">
        <v>96</v>
      </c>
      <c r="S1" s="97" t="s">
        <v>97</v>
      </c>
      <c r="T1" s="97" t="s">
        <v>98</v>
      </c>
      <c r="U1" s="97" t="s">
        <v>29</v>
      </c>
      <c r="V1" s="97" t="s">
        <v>29</v>
      </c>
      <c r="W1" s="97" t="s">
        <v>29</v>
      </c>
      <c r="X1" s="97" t="s">
        <v>29</v>
      </c>
      <c r="Y1" s="97" t="s">
        <v>29</v>
      </c>
      <c r="Z1" s="97" t="s">
        <v>29</v>
      </c>
      <c r="AA1" s="97" t="s">
        <v>29</v>
      </c>
      <c r="AB1" s="97" t="s">
        <v>29</v>
      </c>
      <c r="AC1" s="97" t="s">
        <v>29</v>
      </c>
      <c r="AD1" s="97" t="s">
        <v>29</v>
      </c>
      <c r="AE1" s="97" t="s">
        <v>29</v>
      </c>
      <c r="AF1" s="97" t="s">
        <v>29</v>
      </c>
      <c r="AG1" s="97" t="s">
        <v>29</v>
      </c>
      <c r="AH1" s="97" t="s">
        <v>29</v>
      </c>
      <c r="AI1" s="97" t="s">
        <v>29</v>
      </c>
    </row>
    <row r="2" spans="1:35" ht="21.75" customHeight="1" x14ac:dyDescent="0.25">
      <c r="A2" s="105" t="s">
        <v>94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98"/>
      <c r="O2" s="98"/>
      <c r="P2" s="98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1:35" s="5" customFormat="1" ht="59.1" customHeight="1" x14ac:dyDescent="0.2">
      <c r="A3" s="30" t="s">
        <v>5</v>
      </c>
      <c r="B3" s="30" t="s">
        <v>23</v>
      </c>
      <c r="C3" s="30" t="s">
        <v>3</v>
      </c>
      <c r="D3" s="31" t="s">
        <v>18</v>
      </c>
      <c r="E3" s="31" t="s">
        <v>4</v>
      </c>
      <c r="F3" s="31" t="s">
        <v>24</v>
      </c>
      <c r="G3" s="31" t="s">
        <v>19</v>
      </c>
      <c r="H3" s="31" t="s">
        <v>20</v>
      </c>
      <c r="I3" s="31" t="s">
        <v>22</v>
      </c>
      <c r="J3" s="32" t="s">
        <v>1</v>
      </c>
      <c r="K3" s="33" t="s">
        <v>7</v>
      </c>
      <c r="L3" s="34" t="s">
        <v>0</v>
      </c>
      <c r="M3" s="35" t="s">
        <v>2</v>
      </c>
      <c r="N3" s="94">
        <v>45012</v>
      </c>
      <c r="O3" s="94">
        <v>45112</v>
      </c>
      <c r="P3" s="94" t="s">
        <v>61</v>
      </c>
      <c r="Q3" s="88">
        <v>45219</v>
      </c>
      <c r="R3" s="88">
        <v>45331</v>
      </c>
      <c r="S3" s="88">
        <v>45352</v>
      </c>
      <c r="T3" s="88">
        <v>45352</v>
      </c>
      <c r="U3" s="23" t="s">
        <v>17</v>
      </c>
      <c r="V3" s="23" t="s">
        <v>17</v>
      </c>
      <c r="W3" s="23" t="s">
        <v>17</v>
      </c>
      <c r="X3" s="23" t="s">
        <v>17</v>
      </c>
      <c r="Y3" s="23" t="s">
        <v>17</v>
      </c>
      <c r="Z3" s="23" t="s">
        <v>17</v>
      </c>
      <c r="AA3" s="23" t="s">
        <v>17</v>
      </c>
      <c r="AB3" s="23" t="s">
        <v>17</v>
      </c>
      <c r="AC3" s="23" t="s">
        <v>17</v>
      </c>
      <c r="AD3" s="23" t="s">
        <v>17</v>
      </c>
      <c r="AE3" s="23" t="s">
        <v>17</v>
      </c>
      <c r="AF3" s="23" t="s">
        <v>17</v>
      </c>
      <c r="AG3" s="23" t="s">
        <v>17</v>
      </c>
      <c r="AH3" s="23" t="s">
        <v>17</v>
      </c>
      <c r="AI3" s="23" t="s">
        <v>17</v>
      </c>
    </row>
    <row r="4" spans="1:35" s="5" customFormat="1" ht="55.7" customHeight="1" x14ac:dyDescent="0.2">
      <c r="A4" s="99">
        <v>1</v>
      </c>
      <c r="B4" s="102" t="s">
        <v>30</v>
      </c>
      <c r="C4" s="48">
        <v>1</v>
      </c>
      <c r="D4" s="61" t="s">
        <v>47</v>
      </c>
      <c r="E4" s="42" t="s">
        <v>39</v>
      </c>
      <c r="F4" s="42" t="s">
        <v>38</v>
      </c>
      <c r="G4" s="42" t="s">
        <v>21</v>
      </c>
      <c r="H4" s="42" t="s">
        <v>42</v>
      </c>
      <c r="I4" s="42">
        <v>33903007</v>
      </c>
      <c r="J4" s="52">
        <v>9.5</v>
      </c>
      <c r="K4" s="92">
        <v>1500</v>
      </c>
      <c r="L4" s="24">
        <f t="shared" ref="L4:L8" si="0">K4-(SUM(N4:Z4))</f>
        <v>500</v>
      </c>
      <c r="M4" s="25" t="str">
        <f t="shared" ref="M4:M8" si="1">IF(L4&lt;0,"ATENÇÃO","OK")</f>
        <v>OK</v>
      </c>
      <c r="N4" s="70">
        <v>700</v>
      </c>
      <c r="O4" s="75"/>
      <c r="P4" s="75"/>
      <c r="Q4" s="89"/>
      <c r="R4" s="70">
        <v>300</v>
      </c>
      <c r="S4" s="89"/>
      <c r="T4" s="89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</row>
    <row r="5" spans="1:35" s="5" customFormat="1" ht="55.7" customHeight="1" x14ac:dyDescent="0.2">
      <c r="A5" s="100"/>
      <c r="B5" s="103"/>
      <c r="C5" s="48">
        <v>2</v>
      </c>
      <c r="D5" s="61" t="s">
        <v>46</v>
      </c>
      <c r="E5" s="42" t="s">
        <v>40</v>
      </c>
      <c r="F5" s="42" t="s">
        <v>38</v>
      </c>
      <c r="G5" s="42" t="s">
        <v>21</v>
      </c>
      <c r="H5" s="42" t="s">
        <v>43</v>
      </c>
      <c r="I5" s="42">
        <v>33903007</v>
      </c>
      <c r="J5" s="52">
        <v>11</v>
      </c>
      <c r="K5" s="92">
        <v>1000</v>
      </c>
      <c r="L5" s="24">
        <f t="shared" si="0"/>
        <v>400</v>
      </c>
      <c r="M5" s="25" t="str">
        <f t="shared" si="1"/>
        <v>OK</v>
      </c>
      <c r="N5" s="70">
        <v>500</v>
      </c>
      <c r="O5" s="75"/>
      <c r="P5" s="75"/>
      <c r="Q5" s="89"/>
      <c r="R5" s="70">
        <v>100</v>
      </c>
      <c r="S5" s="89"/>
      <c r="T5" s="89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s="5" customFormat="1" ht="56.4" customHeight="1" x14ac:dyDescent="0.2">
      <c r="A6" s="101"/>
      <c r="B6" s="104"/>
      <c r="C6" s="48">
        <v>3</v>
      </c>
      <c r="D6" s="61" t="s">
        <v>45</v>
      </c>
      <c r="E6" s="42" t="s">
        <v>41</v>
      </c>
      <c r="F6" s="42" t="s">
        <v>38</v>
      </c>
      <c r="G6" s="42" t="s">
        <v>21</v>
      </c>
      <c r="H6" s="42" t="s">
        <v>44</v>
      </c>
      <c r="I6" s="42">
        <v>33903007</v>
      </c>
      <c r="J6" s="52">
        <v>22</v>
      </c>
      <c r="K6" s="92"/>
      <c r="L6" s="24">
        <f t="shared" si="0"/>
        <v>0</v>
      </c>
      <c r="M6" s="25" t="str">
        <f t="shared" si="1"/>
        <v>OK</v>
      </c>
      <c r="N6" s="75"/>
      <c r="O6" s="75"/>
      <c r="P6" s="75"/>
      <c r="Q6" s="89"/>
      <c r="R6" s="89"/>
      <c r="S6" s="89"/>
      <c r="T6" s="89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</row>
    <row r="7" spans="1:35" s="5" customFormat="1" ht="52.3" customHeight="1" x14ac:dyDescent="0.2">
      <c r="A7" s="47">
        <v>2</v>
      </c>
      <c r="B7" s="49" t="s">
        <v>31</v>
      </c>
      <c r="C7" s="46">
        <v>4</v>
      </c>
      <c r="D7" s="64" t="s">
        <v>48</v>
      </c>
      <c r="E7" s="65" t="s">
        <v>36</v>
      </c>
      <c r="F7" s="65" t="s">
        <v>37</v>
      </c>
      <c r="G7" s="64" t="s">
        <v>21</v>
      </c>
      <c r="H7" s="64" t="s">
        <v>25</v>
      </c>
      <c r="I7" s="64">
        <v>33903007</v>
      </c>
      <c r="J7" s="53">
        <v>18.5</v>
      </c>
      <c r="K7" s="92">
        <v>1000</v>
      </c>
      <c r="L7" s="24">
        <f t="shared" si="0"/>
        <v>380</v>
      </c>
      <c r="M7" s="25" t="str">
        <f t="shared" si="1"/>
        <v>OK</v>
      </c>
      <c r="N7" s="75"/>
      <c r="O7" s="70">
        <v>200</v>
      </c>
      <c r="P7" s="75"/>
      <c r="Q7" s="89">
        <v>300</v>
      </c>
      <c r="R7" s="89"/>
      <c r="S7" s="89"/>
      <c r="T7" s="70">
        <v>120</v>
      </c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</row>
    <row r="8" spans="1:35" ht="72" customHeight="1" x14ac:dyDescent="0.25">
      <c r="A8" s="43">
        <v>3</v>
      </c>
      <c r="B8" s="44" t="s">
        <v>32</v>
      </c>
      <c r="C8" s="42">
        <v>5</v>
      </c>
      <c r="D8" s="63" t="s">
        <v>49</v>
      </c>
      <c r="E8" s="50" t="s">
        <v>33</v>
      </c>
      <c r="F8" s="50" t="s">
        <v>34</v>
      </c>
      <c r="G8" s="51" t="s">
        <v>21</v>
      </c>
      <c r="H8" s="50" t="s">
        <v>35</v>
      </c>
      <c r="I8" s="50">
        <v>33903007</v>
      </c>
      <c r="J8" s="52">
        <v>4.4000000000000004</v>
      </c>
      <c r="K8" s="93">
        <v>500</v>
      </c>
      <c r="L8" s="24">
        <f t="shared" si="0"/>
        <v>200</v>
      </c>
      <c r="M8" s="25" t="str">
        <f t="shared" si="1"/>
        <v>OK</v>
      </c>
      <c r="N8" s="75"/>
      <c r="O8" s="75"/>
      <c r="P8" s="75">
        <v>150</v>
      </c>
      <c r="Q8" s="89"/>
      <c r="R8" s="89"/>
      <c r="S8" s="89">
        <v>150</v>
      </c>
      <c r="T8" s="89"/>
      <c r="U8" s="66"/>
      <c r="V8" s="66"/>
      <c r="W8" s="66"/>
      <c r="X8" s="66"/>
      <c r="Y8" s="66"/>
      <c r="Z8" s="66"/>
      <c r="AA8" s="69"/>
      <c r="AB8" s="69"/>
      <c r="AC8" s="69"/>
      <c r="AD8" s="69"/>
      <c r="AE8" s="69"/>
      <c r="AF8" s="69"/>
      <c r="AG8" s="69"/>
      <c r="AH8" s="69"/>
      <c r="AI8" s="69"/>
    </row>
    <row r="9" spans="1:35" x14ac:dyDescent="0.25">
      <c r="N9" s="36">
        <f>SUMPRODUCT($J$4:$J$8,N4:N8)</f>
        <v>12150</v>
      </c>
      <c r="O9" s="36">
        <f t="shared" ref="O9:AI9" si="2">SUMPRODUCT($J$4:$J$8,O4:O8)</f>
        <v>3700</v>
      </c>
      <c r="P9" s="36">
        <f t="shared" si="2"/>
        <v>660</v>
      </c>
      <c r="Q9" s="36">
        <f t="shared" si="2"/>
        <v>5550</v>
      </c>
      <c r="R9" s="36">
        <f t="shared" si="2"/>
        <v>3950</v>
      </c>
      <c r="S9" s="36">
        <f t="shared" si="2"/>
        <v>660</v>
      </c>
      <c r="T9" s="36">
        <f t="shared" si="2"/>
        <v>2220</v>
      </c>
      <c r="U9" s="36">
        <f t="shared" si="2"/>
        <v>0</v>
      </c>
      <c r="V9" s="36">
        <f t="shared" si="2"/>
        <v>0</v>
      </c>
      <c r="W9" s="36">
        <f t="shared" si="2"/>
        <v>0</v>
      </c>
      <c r="X9" s="36">
        <f t="shared" si="2"/>
        <v>0</v>
      </c>
      <c r="Y9" s="36">
        <f t="shared" si="2"/>
        <v>0</v>
      </c>
      <c r="Z9" s="36">
        <f t="shared" si="2"/>
        <v>0</v>
      </c>
      <c r="AA9" s="36">
        <f t="shared" si="2"/>
        <v>0</v>
      </c>
      <c r="AB9" s="36">
        <f t="shared" si="2"/>
        <v>0</v>
      </c>
      <c r="AC9" s="36">
        <f t="shared" si="2"/>
        <v>0</v>
      </c>
      <c r="AD9" s="36">
        <f t="shared" si="2"/>
        <v>0</v>
      </c>
      <c r="AE9" s="36">
        <f t="shared" si="2"/>
        <v>0</v>
      </c>
      <c r="AF9" s="36">
        <f t="shared" si="2"/>
        <v>0</v>
      </c>
      <c r="AG9" s="36">
        <f t="shared" si="2"/>
        <v>0</v>
      </c>
      <c r="AH9" s="36">
        <f t="shared" si="2"/>
        <v>0</v>
      </c>
      <c r="AI9" s="36">
        <f t="shared" si="2"/>
        <v>0</v>
      </c>
    </row>
  </sheetData>
  <mergeCells count="28">
    <mergeCell ref="A4:A6"/>
    <mergeCell ref="B4:B6"/>
    <mergeCell ref="W1:W2"/>
    <mergeCell ref="D1:J1"/>
    <mergeCell ref="A1:C1"/>
    <mergeCell ref="K1:M1"/>
    <mergeCell ref="Q1:Q2"/>
    <mergeCell ref="R1:R2"/>
    <mergeCell ref="S1:S2"/>
    <mergeCell ref="N1:N2"/>
    <mergeCell ref="O1:O2"/>
    <mergeCell ref="P1:P2"/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T1:T2"/>
    <mergeCell ref="U1:U2"/>
  </mergeCells>
  <conditionalFormatting sqref="U8:Z8">
    <cfRule type="cellIs" dxfId="71" priority="10" stopIfTrue="1" operator="greaterThan">
      <formula>0</formula>
    </cfRule>
    <cfRule type="cellIs" dxfId="70" priority="11" stopIfTrue="1" operator="greaterThan">
      <formula>0</formula>
    </cfRule>
    <cfRule type="cellIs" dxfId="69" priority="12" stopIfTrue="1" operator="greaterThan">
      <formula>0</formula>
    </cfRule>
  </conditionalFormatting>
  <conditionalFormatting sqref="N8:P8">
    <cfRule type="cellIs" dxfId="68" priority="7" stopIfTrue="1" operator="greaterThan">
      <formula>0</formula>
    </cfRule>
    <cfRule type="cellIs" dxfId="67" priority="8" stopIfTrue="1" operator="greaterThan">
      <formula>0</formula>
    </cfRule>
    <cfRule type="cellIs" dxfId="66" priority="9" stopIfTrue="1" operator="greaterThan">
      <formula>0</formula>
    </cfRule>
  </conditionalFormatting>
  <conditionalFormatting sqref="Q8:T8">
    <cfRule type="cellIs" dxfId="65" priority="4" stopIfTrue="1" operator="greaterThan">
      <formula>0</formula>
    </cfRule>
    <cfRule type="cellIs" dxfId="64" priority="5" stopIfTrue="1" operator="greaterThan">
      <formula>0</formula>
    </cfRule>
    <cfRule type="cellIs" dxfId="63" priority="6" stopIfTrue="1" operator="greaterThan">
      <formula>0</formula>
    </cfRule>
  </conditionalFormatting>
  <conditionalFormatting sqref="Q7">
    <cfRule type="cellIs" dxfId="62" priority="1" stopIfTrue="1" operator="greaterThan">
      <formula>0</formula>
    </cfRule>
    <cfRule type="cellIs" dxfId="61" priority="2" stopIfTrue="1" operator="greaterThan">
      <formula>0</formula>
    </cfRule>
    <cfRule type="cellIs" dxfId="6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9"/>
  <sheetViews>
    <sheetView zoomScale="80" zoomScaleNormal="80" workbookViewId="0">
      <selection activeCell="K4" sqref="K4"/>
    </sheetView>
  </sheetViews>
  <sheetFormatPr defaultColWidth="9.75" defaultRowHeight="14.3" x14ac:dyDescent="0.25"/>
  <cols>
    <col min="1" max="1" width="6.25" style="1" customWidth="1"/>
    <col min="2" max="2" width="24.875" style="2" customWidth="1"/>
    <col min="3" max="3" width="8.875" style="6" bestFit="1" customWidth="1"/>
    <col min="4" max="4" width="44" style="2" customWidth="1"/>
    <col min="5" max="5" width="14.625" style="2" customWidth="1"/>
    <col min="6" max="6" width="13.375" style="2" customWidth="1"/>
    <col min="7" max="7" width="9.25" style="2" customWidth="1"/>
    <col min="8" max="8" width="13.875" style="2" customWidth="1"/>
    <col min="9" max="9" width="15" style="2" customWidth="1"/>
    <col min="10" max="10" width="13.25" style="2" customWidth="1"/>
    <col min="11" max="11" width="13.25" style="7" customWidth="1"/>
    <col min="12" max="12" width="13.25" style="3" customWidth="1"/>
    <col min="13" max="13" width="12.625" style="8" customWidth="1"/>
    <col min="14" max="15" width="14.875" style="9" customWidth="1"/>
    <col min="16" max="16" width="15" style="9" customWidth="1"/>
    <col min="17" max="17" width="14.25" style="9" customWidth="1"/>
    <col min="18" max="18" width="15.25" style="9" customWidth="1"/>
    <col min="19" max="20" width="14.375" style="9" customWidth="1"/>
    <col min="21" max="21" width="14.625" style="9" customWidth="1"/>
    <col min="22" max="22" width="14.75" style="9" customWidth="1"/>
    <col min="23" max="23" width="14.25" style="9" customWidth="1"/>
    <col min="24" max="24" width="14.375" style="9" customWidth="1"/>
    <col min="25" max="25" width="12.25" style="9" customWidth="1"/>
    <col min="26" max="26" width="11.75" style="9" customWidth="1"/>
    <col min="27" max="35" width="13.75" style="4" customWidth="1"/>
    <col min="36" max="16384" width="9.75" style="4"/>
  </cols>
  <sheetData>
    <row r="1" spans="1:35" ht="50.3" customHeight="1" x14ac:dyDescent="0.25">
      <c r="A1" s="105" t="s">
        <v>27</v>
      </c>
      <c r="B1" s="105"/>
      <c r="C1" s="105"/>
      <c r="D1" s="105" t="s">
        <v>26</v>
      </c>
      <c r="E1" s="105"/>
      <c r="F1" s="105"/>
      <c r="G1" s="105"/>
      <c r="H1" s="105"/>
      <c r="I1" s="105"/>
      <c r="J1" s="105"/>
      <c r="K1" s="105" t="s">
        <v>28</v>
      </c>
      <c r="L1" s="105"/>
      <c r="M1" s="105"/>
      <c r="N1" s="98" t="s">
        <v>62</v>
      </c>
      <c r="O1" s="98" t="s">
        <v>63</v>
      </c>
      <c r="P1" s="98" t="s">
        <v>64</v>
      </c>
      <c r="Q1" s="98" t="s">
        <v>65</v>
      </c>
      <c r="R1" s="106" t="s">
        <v>100</v>
      </c>
      <c r="S1" s="97" t="s">
        <v>101</v>
      </c>
      <c r="T1" s="97" t="s">
        <v>102</v>
      </c>
      <c r="U1" s="97" t="s">
        <v>103</v>
      </c>
      <c r="V1" s="97" t="s">
        <v>104</v>
      </c>
      <c r="W1" s="97" t="s">
        <v>29</v>
      </c>
      <c r="X1" s="97" t="s">
        <v>29</v>
      </c>
      <c r="Y1" s="97" t="s">
        <v>29</v>
      </c>
      <c r="Z1" s="97" t="s">
        <v>29</v>
      </c>
      <c r="AA1" s="97" t="s">
        <v>29</v>
      </c>
      <c r="AB1" s="97" t="s">
        <v>29</v>
      </c>
      <c r="AC1" s="97" t="s">
        <v>29</v>
      </c>
      <c r="AD1" s="97" t="s">
        <v>29</v>
      </c>
      <c r="AE1" s="97" t="s">
        <v>29</v>
      </c>
      <c r="AF1" s="97" t="s">
        <v>29</v>
      </c>
      <c r="AG1" s="97" t="s">
        <v>29</v>
      </c>
      <c r="AH1" s="97" t="s">
        <v>29</v>
      </c>
      <c r="AI1" s="97" t="s">
        <v>29</v>
      </c>
    </row>
    <row r="2" spans="1:35" ht="21.75" customHeight="1" x14ac:dyDescent="0.25">
      <c r="A2" s="105" t="s">
        <v>99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98"/>
      <c r="O2" s="98"/>
      <c r="P2" s="98"/>
      <c r="Q2" s="98"/>
      <c r="R2" s="10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1:35" s="5" customFormat="1" ht="65.25" customHeight="1" x14ac:dyDescent="0.2">
      <c r="A3" s="30" t="s">
        <v>5</v>
      </c>
      <c r="B3" s="30" t="s">
        <v>23</v>
      </c>
      <c r="C3" s="30" t="s">
        <v>3</v>
      </c>
      <c r="D3" s="31" t="s">
        <v>18</v>
      </c>
      <c r="E3" s="31" t="s">
        <v>4</v>
      </c>
      <c r="F3" s="31" t="s">
        <v>24</v>
      </c>
      <c r="G3" s="31" t="s">
        <v>19</v>
      </c>
      <c r="H3" s="31" t="s">
        <v>20</v>
      </c>
      <c r="I3" s="31" t="s">
        <v>22</v>
      </c>
      <c r="J3" s="32" t="s">
        <v>1</v>
      </c>
      <c r="K3" s="33" t="s">
        <v>7</v>
      </c>
      <c r="L3" s="34" t="s">
        <v>0</v>
      </c>
      <c r="M3" s="35" t="s">
        <v>2</v>
      </c>
      <c r="N3" s="94">
        <v>45020</v>
      </c>
      <c r="O3" s="94">
        <v>45041</v>
      </c>
      <c r="P3" s="94">
        <v>45104</v>
      </c>
      <c r="Q3" s="94">
        <v>45146</v>
      </c>
      <c r="R3" s="88">
        <v>45191</v>
      </c>
      <c r="S3" s="88">
        <v>45243</v>
      </c>
      <c r="T3" s="88">
        <v>45313</v>
      </c>
      <c r="U3" s="88">
        <v>45315</v>
      </c>
      <c r="V3" s="88">
        <v>45356</v>
      </c>
      <c r="W3" s="23" t="s">
        <v>17</v>
      </c>
      <c r="X3" s="23" t="s">
        <v>17</v>
      </c>
      <c r="Y3" s="23" t="s">
        <v>17</v>
      </c>
      <c r="Z3" s="23" t="s">
        <v>17</v>
      </c>
      <c r="AA3" s="23" t="s">
        <v>17</v>
      </c>
      <c r="AB3" s="23" t="s">
        <v>17</v>
      </c>
      <c r="AC3" s="23" t="s">
        <v>17</v>
      </c>
      <c r="AD3" s="23" t="s">
        <v>17</v>
      </c>
      <c r="AE3" s="23" t="s">
        <v>17</v>
      </c>
      <c r="AF3" s="23" t="s">
        <v>17</v>
      </c>
      <c r="AG3" s="23" t="s">
        <v>17</v>
      </c>
      <c r="AH3" s="23" t="s">
        <v>17</v>
      </c>
      <c r="AI3" s="23" t="s">
        <v>17</v>
      </c>
    </row>
    <row r="4" spans="1:35" s="5" customFormat="1" ht="73.400000000000006" customHeight="1" x14ac:dyDescent="0.2">
      <c r="A4" s="99">
        <v>1</v>
      </c>
      <c r="B4" s="102" t="s">
        <v>30</v>
      </c>
      <c r="C4" s="48">
        <v>1</v>
      </c>
      <c r="D4" s="61" t="s">
        <v>47</v>
      </c>
      <c r="E4" s="42" t="s">
        <v>39</v>
      </c>
      <c r="F4" s="42" t="s">
        <v>38</v>
      </c>
      <c r="G4" s="42" t="s">
        <v>21</v>
      </c>
      <c r="H4" s="42" t="s">
        <v>42</v>
      </c>
      <c r="I4" s="42">
        <v>33903007</v>
      </c>
      <c r="J4" s="52">
        <v>9.5</v>
      </c>
      <c r="K4" s="92">
        <f>300+200</f>
        <v>500</v>
      </c>
      <c r="L4" s="24">
        <f t="shared" ref="L4:L8" si="0">K4-(SUM(N4:Z4))</f>
        <v>0</v>
      </c>
      <c r="M4" s="25" t="str">
        <f t="shared" ref="M4:M8" si="1">IF(L4&lt;0,"ATENÇÃO","OK")</f>
        <v>OK</v>
      </c>
      <c r="N4" s="76"/>
      <c r="O4" s="77">
        <v>100</v>
      </c>
      <c r="P4" s="76"/>
      <c r="Q4" s="79">
        <v>100</v>
      </c>
      <c r="R4" s="89"/>
      <c r="S4" s="70">
        <v>50</v>
      </c>
      <c r="T4" s="70">
        <v>50</v>
      </c>
      <c r="U4" s="89"/>
      <c r="V4" s="70">
        <v>200</v>
      </c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</row>
    <row r="5" spans="1:35" s="5" customFormat="1" ht="72" customHeight="1" x14ac:dyDescent="0.2">
      <c r="A5" s="100"/>
      <c r="B5" s="103"/>
      <c r="C5" s="48">
        <v>2</v>
      </c>
      <c r="D5" s="61" t="s">
        <v>46</v>
      </c>
      <c r="E5" s="42" t="s">
        <v>40</v>
      </c>
      <c r="F5" s="42" t="s">
        <v>38</v>
      </c>
      <c r="G5" s="42" t="s">
        <v>21</v>
      </c>
      <c r="H5" s="42" t="s">
        <v>43</v>
      </c>
      <c r="I5" s="42">
        <v>33903007</v>
      </c>
      <c r="J5" s="52">
        <v>11</v>
      </c>
      <c r="K5" s="92">
        <v>50</v>
      </c>
      <c r="L5" s="24">
        <f t="shared" si="0"/>
        <v>0</v>
      </c>
      <c r="M5" s="25" t="str">
        <f t="shared" si="1"/>
        <v>OK</v>
      </c>
      <c r="N5" s="76"/>
      <c r="O5" s="77">
        <v>15</v>
      </c>
      <c r="P5" s="76"/>
      <c r="Q5" s="79">
        <v>15</v>
      </c>
      <c r="R5" s="89"/>
      <c r="S5" s="70">
        <v>10</v>
      </c>
      <c r="T5" s="70">
        <v>10</v>
      </c>
      <c r="U5" s="89"/>
      <c r="V5" s="89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s="5" customFormat="1" ht="58.45" customHeight="1" x14ac:dyDescent="0.2">
      <c r="A6" s="101"/>
      <c r="B6" s="104"/>
      <c r="C6" s="48">
        <v>3</v>
      </c>
      <c r="D6" s="61" t="s">
        <v>45</v>
      </c>
      <c r="E6" s="42" t="s">
        <v>41</v>
      </c>
      <c r="F6" s="42" t="s">
        <v>38</v>
      </c>
      <c r="G6" s="42" t="s">
        <v>21</v>
      </c>
      <c r="H6" s="42" t="s">
        <v>44</v>
      </c>
      <c r="I6" s="42">
        <v>33903007</v>
      </c>
      <c r="J6" s="52">
        <v>22</v>
      </c>
      <c r="K6" s="92"/>
      <c r="L6" s="24">
        <f t="shared" si="0"/>
        <v>0</v>
      </c>
      <c r="M6" s="25" t="str">
        <f t="shared" si="1"/>
        <v>OK</v>
      </c>
      <c r="N6" s="76"/>
      <c r="O6" s="76"/>
      <c r="P6" s="76"/>
      <c r="Q6" s="78"/>
      <c r="R6" s="89"/>
      <c r="S6" s="89"/>
      <c r="T6" s="89"/>
      <c r="U6" s="89"/>
      <c r="V6" s="89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</row>
    <row r="7" spans="1:35" s="5" customFormat="1" ht="73.400000000000006" customHeight="1" x14ac:dyDescent="0.2">
      <c r="A7" s="47">
        <v>2</v>
      </c>
      <c r="B7" s="49" t="s">
        <v>31</v>
      </c>
      <c r="C7" s="46">
        <v>4</v>
      </c>
      <c r="D7" s="64" t="s">
        <v>48</v>
      </c>
      <c r="E7" s="65" t="s">
        <v>36</v>
      </c>
      <c r="F7" s="65" t="s">
        <v>37</v>
      </c>
      <c r="G7" s="64" t="s">
        <v>21</v>
      </c>
      <c r="H7" s="64" t="s">
        <v>25</v>
      </c>
      <c r="I7" s="64">
        <v>33903007</v>
      </c>
      <c r="J7" s="53">
        <v>18.5</v>
      </c>
      <c r="K7" s="92">
        <v>700</v>
      </c>
      <c r="L7" s="24">
        <f t="shared" si="0"/>
        <v>0</v>
      </c>
      <c r="M7" s="25" t="str">
        <f t="shared" si="1"/>
        <v>OK</v>
      </c>
      <c r="N7" s="77">
        <v>200</v>
      </c>
      <c r="O7" s="76"/>
      <c r="P7" s="77">
        <v>200</v>
      </c>
      <c r="Q7" s="78"/>
      <c r="R7" s="70">
        <v>150</v>
      </c>
      <c r="S7" s="89"/>
      <c r="T7" s="89"/>
      <c r="U7" s="70">
        <v>150</v>
      </c>
      <c r="V7" s="89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</row>
    <row r="8" spans="1:35" ht="67.25" customHeight="1" x14ac:dyDescent="0.25">
      <c r="A8" s="43">
        <v>3</v>
      </c>
      <c r="B8" s="44" t="s">
        <v>32</v>
      </c>
      <c r="C8" s="42">
        <v>5</v>
      </c>
      <c r="D8" s="63" t="s">
        <v>49</v>
      </c>
      <c r="E8" s="50" t="s">
        <v>33</v>
      </c>
      <c r="F8" s="50" t="s">
        <v>34</v>
      </c>
      <c r="G8" s="51" t="s">
        <v>21</v>
      </c>
      <c r="H8" s="50" t="s">
        <v>35</v>
      </c>
      <c r="I8" s="50">
        <v>33903007</v>
      </c>
      <c r="J8" s="52">
        <v>4.4000000000000004</v>
      </c>
      <c r="K8" s="93">
        <v>350</v>
      </c>
      <c r="L8" s="24">
        <f t="shared" si="0"/>
        <v>350</v>
      </c>
      <c r="M8" s="25" t="str">
        <f t="shared" si="1"/>
        <v>OK</v>
      </c>
      <c r="N8" s="76"/>
      <c r="O8" s="76"/>
      <c r="P8" s="76"/>
      <c r="Q8" s="78"/>
      <c r="R8" s="89"/>
      <c r="S8" s="89"/>
      <c r="T8" s="89"/>
      <c r="U8" s="89"/>
      <c r="V8" s="89"/>
      <c r="W8" s="66"/>
      <c r="X8" s="66"/>
      <c r="Y8" s="66"/>
      <c r="Z8" s="66"/>
      <c r="AA8" s="69"/>
      <c r="AB8" s="69"/>
      <c r="AC8" s="69"/>
      <c r="AD8" s="69"/>
      <c r="AE8" s="69"/>
      <c r="AF8" s="69"/>
      <c r="AG8" s="69"/>
      <c r="AH8" s="69"/>
      <c r="AI8" s="69"/>
    </row>
    <row r="9" spans="1:35" x14ac:dyDescent="0.25">
      <c r="N9" s="36">
        <f>SUMPRODUCT($J$4:$J$8,N4:N8)</f>
        <v>3700</v>
      </c>
      <c r="O9" s="36">
        <f t="shared" ref="O9:AI9" si="2">SUMPRODUCT($J$4:$J$8,O4:O8)</f>
        <v>1115</v>
      </c>
      <c r="P9" s="36">
        <f t="shared" si="2"/>
        <v>3700</v>
      </c>
      <c r="Q9" s="36">
        <f t="shared" si="2"/>
        <v>1115</v>
      </c>
      <c r="R9" s="36">
        <f t="shared" si="2"/>
        <v>2775</v>
      </c>
      <c r="S9" s="36">
        <f t="shared" si="2"/>
        <v>585</v>
      </c>
      <c r="T9" s="36">
        <f t="shared" si="2"/>
        <v>585</v>
      </c>
      <c r="U9" s="36">
        <f t="shared" si="2"/>
        <v>2775</v>
      </c>
      <c r="V9" s="36">
        <f t="shared" si="2"/>
        <v>1900</v>
      </c>
      <c r="W9" s="36">
        <f t="shared" si="2"/>
        <v>0</v>
      </c>
      <c r="X9" s="36">
        <f t="shared" si="2"/>
        <v>0</v>
      </c>
      <c r="Y9" s="36">
        <f t="shared" si="2"/>
        <v>0</v>
      </c>
      <c r="Z9" s="36">
        <f t="shared" si="2"/>
        <v>0</v>
      </c>
      <c r="AA9" s="36">
        <f t="shared" si="2"/>
        <v>0</v>
      </c>
      <c r="AB9" s="36">
        <f t="shared" si="2"/>
        <v>0</v>
      </c>
      <c r="AC9" s="36">
        <f t="shared" si="2"/>
        <v>0</v>
      </c>
      <c r="AD9" s="36">
        <f t="shared" si="2"/>
        <v>0</v>
      </c>
      <c r="AE9" s="36">
        <f t="shared" si="2"/>
        <v>0</v>
      </c>
      <c r="AF9" s="36">
        <f t="shared" si="2"/>
        <v>0</v>
      </c>
      <c r="AG9" s="36">
        <f t="shared" si="2"/>
        <v>0</v>
      </c>
      <c r="AH9" s="36">
        <f t="shared" si="2"/>
        <v>0</v>
      </c>
      <c r="AI9" s="36">
        <f t="shared" si="2"/>
        <v>0</v>
      </c>
    </row>
  </sheetData>
  <mergeCells count="28">
    <mergeCell ref="A4:A6"/>
    <mergeCell ref="B4:B6"/>
    <mergeCell ref="A1:C1"/>
    <mergeCell ref="U1:U2"/>
    <mergeCell ref="D1:J1"/>
    <mergeCell ref="K1:M1"/>
    <mergeCell ref="S1:S2"/>
    <mergeCell ref="R1:R2"/>
    <mergeCell ref="N1:N2"/>
    <mergeCell ref="O1:O2"/>
    <mergeCell ref="P1:P2"/>
    <mergeCell ref="Q1:Q2"/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</mergeCells>
  <conditionalFormatting sqref="Q8 W8:Z8">
    <cfRule type="cellIs" dxfId="59" priority="7" stopIfTrue="1" operator="greaterThan">
      <formula>0</formula>
    </cfRule>
    <cfRule type="cellIs" dxfId="58" priority="8" stopIfTrue="1" operator="greaterThan">
      <formula>0</formula>
    </cfRule>
    <cfRule type="cellIs" dxfId="57" priority="9" stopIfTrue="1" operator="greaterThan">
      <formula>0</formula>
    </cfRule>
  </conditionalFormatting>
  <conditionalFormatting sqref="N8:P8">
    <cfRule type="cellIs" dxfId="56" priority="4" stopIfTrue="1" operator="greaterThan">
      <formula>0</formula>
    </cfRule>
    <cfRule type="cellIs" dxfId="55" priority="5" stopIfTrue="1" operator="greaterThan">
      <formula>0</formula>
    </cfRule>
    <cfRule type="cellIs" dxfId="54" priority="6" stopIfTrue="1" operator="greaterThan">
      <formula>0</formula>
    </cfRule>
  </conditionalFormatting>
  <conditionalFormatting sqref="R8:V8">
    <cfRule type="cellIs" dxfId="53" priority="1" stopIfTrue="1" operator="greaterThan">
      <formula>0</formula>
    </cfRule>
    <cfRule type="cellIs" dxfId="52" priority="2" stopIfTrue="1" operator="greaterThan">
      <formula>0</formula>
    </cfRule>
    <cfRule type="cellIs" dxfId="51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9"/>
  <sheetViews>
    <sheetView zoomScale="80" zoomScaleNormal="80" workbookViewId="0">
      <selection activeCell="D15" sqref="D15"/>
    </sheetView>
  </sheetViews>
  <sheetFormatPr defaultColWidth="9.75" defaultRowHeight="14.3" x14ac:dyDescent="0.25"/>
  <cols>
    <col min="1" max="1" width="6.25" style="1" customWidth="1"/>
    <col min="2" max="2" width="18.625" style="2" customWidth="1"/>
    <col min="3" max="3" width="8.875" style="6" bestFit="1" customWidth="1"/>
    <col min="4" max="4" width="53.875" style="2" bestFit="1" customWidth="1"/>
    <col min="5" max="5" width="14.625" style="2" customWidth="1"/>
    <col min="6" max="6" width="13.375" style="2" customWidth="1"/>
    <col min="7" max="7" width="9.25" style="2" customWidth="1"/>
    <col min="8" max="8" width="13.875" style="2" customWidth="1"/>
    <col min="9" max="9" width="13" style="2" customWidth="1"/>
    <col min="10" max="10" width="12" style="2" customWidth="1"/>
    <col min="11" max="11" width="13.25" style="7" customWidth="1"/>
    <col min="12" max="12" width="13.25" style="3" customWidth="1"/>
    <col min="13" max="13" width="12.625" style="8" customWidth="1"/>
    <col min="14" max="15" width="14.875" style="9" customWidth="1"/>
    <col min="16" max="16" width="15" style="9" customWidth="1"/>
    <col min="17" max="17" width="14.25" style="9" customWidth="1"/>
    <col min="18" max="18" width="15.25" style="9" customWidth="1"/>
    <col min="19" max="20" width="14.375" style="9" customWidth="1"/>
    <col min="21" max="21" width="14.625" style="9" customWidth="1"/>
    <col min="22" max="22" width="14.75" style="9" customWidth="1"/>
    <col min="23" max="23" width="14.25" style="9" customWidth="1"/>
    <col min="24" max="24" width="14.375" style="9" customWidth="1"/>
    <col min="25" max="25" width="12.25" style="9" customWidth="1"/>
    <col min="26" max="26" width="11.75" style="9" customWidth="1"/>
    <col min="27" max="35" width="13.75" style="4" customWidth="1"/>
    <col min="36" max="16384" width="9.75" style="4"/>
  </cols>
  <sheetData>
    <row r="1" spans="1:35" ht="50.3" customHeight="1" x14ac:dyDescent="0.25">
      <c r="A1" s="105" t="s">
        <v>27</v>
      </c>
      <c r="B1" s="105"/>
      <c r="C1" s="105"/>
      <c r="D1" s="105" t="s">
        <v>26</v>
      </c>
      <c r="E1" s="105"/>
      <c r="F1" s="105"/>
      <c r="G1" s="105"/>
      <c r="H1" s="105"/>
      <c r="I1" s="105"/>
      <c r="J1" s="105"/>
      <c r="K1" s="105" t="s">
        <v>28</v>
      </c>
      <c r="L1" s="105"/>
      <c r="M1" s="105"/>
      <c r="N1" s="97" t="s">
        <v>66</v>
      </c>
      <c r="O1" s="97" t="s">
        <v>67</v>
      </c>
      <c r="P1" s="97" t="s">
        <v>68</v>
      </c>
      <c r="Q1" s="97" t="s">
        <v>69</v>
      </c>
      <c r="R1" s="97" t="s">
        <v>70</v>
      </c>
      <c r="S1" s="97" t="s">
        <v>106</v>
      </c>
      <c r="T1" s="97" t="s">
        <v>107</v>
      </c>
      <c r="U1" s="97" t="s">
        <v>108</v>
      </c>
      <c r="V1" s="97" t="s">
        <v>109</v>
      </c>
      <c r="W1" s="97" t="s">
        <v>29</v>
      </c>
      <c r="X1" s="97" t="s">
        <v>29</v>
      </c>
      <c r="Y1" s="97" t="s">
        <v>29</v>
      </c>
      <c r="Z1" s="97" t="s">
        <v>29</v>
      </c>
      <c r="AA1" s="97" t="s">
        <v>29</v>
      </c>
      <c r="AB1" s="97" t="s">
        <v>29</v>
      </c>
      <c r="AC1" s="97" t="s">
        <v>29</v>
      </c>
      <c r="AD1" s="97" t="s">
        <v>29</v>
      </c>
      <c r="AE1" s="97" t="s">
        <v>29</v>
      </c>
      <c r="AF1" s="97" t="s">
        <v>29</v>
      </c>
      <c r="AG1" s="97" t="s">
        <v>29</v>
      </c>
      <c r="AH1" s="97" t="s">
        <v>29</v>
      </c>
      <c r="AI1" s="97" t="s">
        <v>29</v>
      </c>
    </row>
    <row r="2" spans="1:35" ht="21.75" customHeight="1" x14ac:dyDescent="0.25">
      <c r="A2" s="105" t="s">
        <v>105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1:35" s="5" customFormat="1" ht="69.3" customHeight="1" x14ac:dyDescent="0.2">
      <c r="A3" s="30" t="s">
        <v>5</v>
      </c>
      <c r="B3" s="30" t="s">
        <v>23</v>
      </c>
      <c r="C3" s="30" t="s">
        <v>3</v>
      </c>
      <c r="D3" s="31" t="s">
        <v>18</v>
      </c>
      <c r="E3" s="31" t="s">
        <v>4</v>
      </c>
      <c r="F3" s="31" t="s">
        <v>24</v>
      </c>
      <c r="G3" s="31" t="s">
        <v>19</v>
      </c>
      <c r="H3" s="31" t="s">
        <v>20</v>
      </c>
      <c r="I3" s="31" t="s">
        <v>22</v>
      </c>
      <c r="J3" s="32" t="s">
        <v>1</v>
      </c>
      <c r="K3" s="33" t="s">
        <v>7</v>
      </c>
      <c r="L3" s="34" t="s">
        <v>0</v>
      </c>
      <c r="M3" s="35" t="s">
        <v>2</v>
      </c>
      <c r="N3" s="88">
        <v>45034</v>
      </c>
      <c r="O3" s="88">
        <v>45077</v>
      </c>
      <c r="P3" s="88">
        <v>45093</v>
      </c>
      <c r="Q3" s="88">
        <v>45153</v>
      </c>
      <c r="R3" s="88">
        <v>45156</v>
      </c>
      <c r="S3" s="88">
        <v>45253</v>
      </c>
      <c r="T3" s="88">
        <v>45341</v>
      </c>
      <c r="U3" s="88">
        <v>45358</v>
      </c>
      <c r="V3" s="88">
        <v>45359</v>
      </c>
      <c r="W3" s="23" t="s">
        <v>17</v>
      </c>
      <c r="X3" s="23" t="s">
        <v>17</v>
      </c>
      <c r="Y3" s="23" t="s">
        <v>17</v>
      </c>
      <c r="Z3" s="23" t="s">
        <v>17</v>
      </c>
      <c r="AA3" s="23" t="s">
        <v>17</v>
      </c>
      <c r="AB3" s="23" t="s">
        <v>17</v>
      </c>
      <c r="AC3" s="23" t="s">
        <v>17</v>
      </c>
      <c r="AD3" s="23" t="s">
        <v>17</v>
      </c>
      <c r="AE3" s="23" t="s">
        <v>17</v>
      </c>
      <c r="AF3" s="23" t="s">
        <v>17</v>
      </c>
      <c r="AG3" s="23" t="s">
        <v>17</v>
      </c>
      <c r="AH3" s="23" t="s">
        <v>17</v>
      </c>
      <c r="AI3" s="23" t="s">
        <v>17</v>
      </c>
    </row>
    <row r="4" spans="1:35" s="5" customFormat="1" ht="74.75" customHeight="1" x14ac:dyDescent="0.2">
      <c r="A4" s="99">
        <v>1</v>
      </c>
      <c r="B4" s="102" t="s">
        <v>30</v>
      </c>
      <c r="C4" s="48">
        <v>1</v>
      </c>
      <c r="D4" s="61" t="s">
        <v>47</v>
      </c>
      <c r="E4" s="42" t="s">
        <v>39</v>
      </c>
      <c r="F4" s="42" t="s">
        <v>38</v>
      </c>
      <c r="G4" s="42" t="s">
        <v>21</v>
      </c>
      <c r="H4" s="42" t="s">
        <v>42</v>
      </c>
      <c r="I4" s="42">
        <v>33903007</v>
      </c>
      <c r="J4" s="52">
        <v>9.5</v>
      </c>
      <c r="K4" s="92">
        <v>600</v>
      </c>
      <c r="L4" s="24">
        <f t="shared" ref="L4:L8" si="0">K4-(SUM(N4:Z4))</f>
        <v>100</v>
      </c>
      <c r="M4" s="25" t="str">
        <f t="shared" ref="M4:M8" si="1">IF(L4&lt;0,"ATENÇÃO","OK")</f>
        <v>OK</v>
      </c>
      <c r="N4" s="80"/>
      <c r="O4" s="80"/>
      <c r="P4" s="85">
        <v>200</v>
      </c>
      <c r="Q4" s="80"/>
      <c r="R4" s="80"/>
      <c r="S4" s="89"/>
      <c r="T4" s="89">
        <v>300</v>
      </c>
      <c r="U4" s="89"/>
      <c r="V4" s="89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</row>
    <row r="5" spans="1:35" s="5" customFormat="1" ht="86.3" customHeight="1" x14ac:dyDescent="0.2">
      <c r="A5" s="100"/>
      <c r="B5" s="103"/>
      <c r="C5" s="48">
        <v>2</v>
      </c>
      <c r="D5" s="61" t="s">
        <v>46</v>
      </c>
      <c r="E5" s="42" t="s">
        <v>40</v>
      </c>
      <c r="F5" s="42" t="s">
        <v>38</v>
      </c>
      <c r="G5" s="42" t="s">
        <v>21</v>
      </c>
      <c r="H5" s="42" t="s">
        <v>43</v>
      </c>
      <c r="I5" s="42">
        <v>33903007</v>
      </c>
      <c r="J5" s="52">
        <v>11</v>
      </c>
      <c r="K5" s="92">
        <v>250</v>
      </c>
      <c r="L5" s="24">
        <f t="shared" si="0"/>
        <v>0</v>
      </c>
      <c r="M5" s="25" t="str">
        <f t="shared" si="1"/>
        <v>OK</v>
      </c>
      <c r="N5" s="80"/>
      <c r="O5" s="80"/>
      <c r="P5" s="85">
        <v>100</v>
      </c>
      <c r="Q5" s="80"/>
      <c r="R5" s="80"/>
      <c r="S5" s="89"/>
      <c r="T5" s="89">
        <v>150</v>
      </c>
      <c r="U5" s="89"/>
      <c r="V5" s="89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s="5" customFormat="1" ht="82.9" customHeight="1" x14ac:dyDescent="0.2">
      <c r="A6" s="101"/>
      <c r="B6" s="104"/>
      <c r="C6" s="48">
        <v>3</v>
      </c>
      <c r="D6" s="61" t="s">
        <v>45</v>
      </c>
      <c r="E6" s="42" t="s">
        <v>41</v>
      </c>
      <c r="F6" s="42" t="s">
        <v>38</v>
      </c>
      <c r="G6" s="42" t="s">
        <v>21</v>
      </c>
      <c r="H6" s="42" t="s">
        <v>44</v>
      </c>
      <c r="I6" s="42">
        <v>33903007</v>
      </c>
      <c r="J6" s="52">
        <v>22</v>
      </c>
      <c r="K6" s="92">
        <v>20</v>
      </c>
      <c r="L6" s="24">
        <f t="shared" si="0"/>
        <v>20</v>
      </c>
      <c r="M6" s="25" t="str">
        <f t="shared" si="1"/>
        <v>OK</v>
      </c>
      <c r="N6" s="80"/>
      <c r="O6" s="80"/>
      <c r="P6" s="80"/>
      <c r="Q6" s="80"/>
      <c r="R6" s="80"/>
      <c r="S6" s="89"/>
      <c r="T6" s="89"/>
      <c r="U6" s="89"/>
      <c r="V6" s="89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</row>
    <row r="7" spans="1:35" s="5" customFormat="1" ht="99.2" customHeight="1" x14ac:dyDescent="0.2">
      <c r="A7" s="47">
        <v>2</v>
      </c>
      <c r="B7" s="49" t="s">
        <v>31</v>
      </c>
      <c r="C7" s="46">
        <v>4</v>
      </c>
      <c r="D7" s="64" t="s">
        <v>48</v>
      </c>
      <c r="E7" s="65" t="s">
        <v>36</v>
      </c>
      <c r="F7" s="65" t="s">
        <v>37</v>
      </c>
      <c r="G7" s="64" t="s">
        <v>21</v>
      </c>
      <c r="H7" s="64" t="s">
        <v>25</v>
      </c>
      <c r="I7" s="64">
        <v>33903007</v>
      </c>
      <c r="J7" s="53">
        <v>18.5</v>
      </c>
      <c r="K7" s="92">
        <v>700</v>
      </c>
      <c r="L7" s="24">
        <f t="shared" si="0"/>
        <v>0</v>
      </c>
      <c r="M7" s="25" t="str">
        <f t="shared" si="1"/>
        <v>OK</v>
      </c>
      <c r="N7" s="80"/>
      <c r="O7" s="85">
        <v>240</v>
      </c>
      <c r="P7" s="80"/>
      <c r="Q7" s="85">
        <v>140</v>
      </c>
      <c r="R7" s="80"/>
      <c r="S7" s="89">
        <v>200</v>
      </c>
      <c r="T7" s="89"/>
      <c r="U7" s="70">
        <v>120</v>
      </c>
      <c r="V7" s="89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</row>
    <row r="8" spans="1:35" ht="33.299999999999997" customHeight="1" x14ac:dyDescent="0.25">
      <c r="A8" s="43">
        <v>3</v>
      </c>
      <c r="B8" s="44" t="s">
        <v>32</v>
      </c>
      <c r="C8" s="42">
        <v>5</v>
      </c>
      <c r="D8" s="63" t="s">
        <v>49</v>
      </c>
      <c r="E8" s="50" t="s">
        <v>33</v>
      </c>
      <c r="F8" s="50" t="s">
        <v>34</v>
      </c>
      <c r="G8" s="51" t="s">
        <v>21</v>
      </c>
      <c r="H8" s="50" t="s">
        <v>35</v>
      </c>
      <c r="I8" s="50">
        <v>33903007</v>
      </c>
      <c r="J8" s="52">
        <v>4.4000000000000004</v>
      </c>
      <c r="K8" s="93">
        <v>500</v>
      </c>
      <c r="L8" s="24">
        <f t="shared" si="0"/>
        <v>200</v>
      </c>
      <c r="M8" s="25" t="str">
        <f t="shared" si="1"/>
        <v>OK</v>
      </c>
      <c r="N8" s="80">
        <v>100</v>
      </c>
      <c r="O8" s="80"/>
      <c r="P8" s="80"/>
      <c r="Q8" s="80"/>
      <c r="R8" s="80">
        <v>100</v>
      </c>
      <c r="S8" s="89"/>
      <c r="T8" s="89"/>
      <c r="U8" s="89"/>
      <c r="V8" s="89">
        <v>100</v>
      </c>
      <c r="W8" s="66"/>
      <c r="X8" s="66"/>
      <c r="Y8" s="66"/>
      <c r="Z8" s="66"/>
      <c r="AA8" s="69"/>
      <c r="AB8" s="69"/>
      <c r="AC8" s="69"/>
      <c r="AD8" s="69"/>
      <c r="AE8" s="69"/>
      <c r="AF8" s="69"/>
      <c r="AG8" s="69"/>
      <c r="AH8" s="69"/>
      <c r="AI8" s="69"/>
    </row>
    <row r="9" spans="1:35" x14ac:dyDescent="0.25">
      <c r="N9" s="36">
        <f>SUMPRODUCT($J$4:$J$8,N4:N8)</f>
        <v>440.00000000000006</v>
      </c>
      <c r="O9" s="36">
        <f t="shared" ref="O9:AI9" si="2">SUMPRODUCT($J$4:$J$8,O4:O8)</f>
        <v>4440</v>
      </c>
      <c r="P9" s="36">
        <f t="shared" si="2"/>
        <v>3000</v>
      </c>
      <c r="Q9" s="36">
        <f t="shared" si="2"/>
        <v>2590</v>
      </c>
      <c r="R9" s="36">
        <f t="shared" si="2"/>
        <v>440.00000000000006</v>
      </c>
      <c r="S9" s="36">
        <f t="shared" si="2"/>
        <v>3700</v>
      </c>
      <c r="T9" s="36">
        <f t="shared" si="2"/>
        <v>4500</v>
      </c>
      <c r="U9" s="36">
        <f t="shared" si="2"/>
        <v>2220</v>
      </c>
      <c r="V9" s="36">
        <f t="shared" si="2"/>
        <v>440.00000000000006</v>
      </c>
      <c r="W9" s="36">
        <f t="shared" si="2"/>
        <v>0</v>
      </c>
      <c r="X9" s="36">
        <f t="shared" si="2"/>
        <v>0</v>
      </c>
      <c r="Y9" s="36">
        <f t="shared" si="2"/>
        <v>0</v>
      </c>
      <c r="Z9" s="36">
        <f t="shared" si="2"/>
        <v>0</v>
      </c>
      <c r="AA9" s="36">
        <f t="shared" si="2"/>
        <v>0</v>
      </c>
      <c r="AB9" s="36">
        <f t="shared" si="2"/>
        <v>0</v>
      </c>
      <c r="AC9" s="36">
        <f t="shared" si="2"/>
        <v>0</v>
      </c>
      <c r="AD9" s="36">
        <f t="shared" si="2"/>
        <v>0</v>
      </c>
      <c r="AE9" s="36">
        <f t="shared" si="2"/>
        <v>0</v>
      </c>
      <c r="AF9" s="36">
        <f t="shared" si="2"/>
        <v>0</v>
      </c>
      <c r="AG9" s="36">
        <f t="shared" si="2"/>
        <v>0</v>
      </c>
      <c r="AH9" s="36">
        <f t="shared" si="2"/>
        <v>0</v>
      </c>
      <c r="AI9" s="36">
        <f t="shared" si="2"/>
        <v>0</v>
      </c>
    </row>
  </sheetData>
  <mergeCells count="28">
    <mergeCell ref="A4:A6"/>
    <mergeCell ref="B4:B6"/>
    <mergeCell ref="A1:C1"/>
    <mergeCell ref="U1:U2"/>
    <mergeCell ref="D1:J1"/>
    <mergeCell ref="K1:M1"/>
    <mergeCell ref="S1:S2"/>
    <mergeCell ref="N1:N2"/>
    <mergeCell ref="O1:O2"/>
    <mergeCell ref="P1:P2"/>
    <mergeCell ref="Q1:Q2"/>
    <mergeCell ref="R1:R2"/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</mergeCells>
  <conditionalFormatting sqref="Q8:R8 W8:Z8">
    <cfRule type="cellIs" dxfId="50" priority="22" stopIfTrue="1" operator="greaterThan">
      <formula>0</formula>
    </cfRule>
    <cfRule type="cellIs" dxfId="49" priority="23" stopIfTrue="1" operator="greaterThan">
      <formula>0</formula>
    </cfRule>
    <cfRule type="cellIs" dxfId="48" priority="24" stopIfTrue="1" operator="greaterThan">
      <formula>0</formula>
    </cfRule>
  </conditionalFormatting>
  <conditionalFormatting sqref="N8:P8">
    <cfRule type="cellIs" dxfId="47" priority="19" stopIfTrue="1" operator="greaterThan">
      <formula>0</formula>
    </cfRule>
    <cfRule type="cellIs" dxfId="46" priority="20" stopIfTrue="1" operator="greaterThan">
      <formula>0</formula>
    </cfRule>
    <cfRule type="cellIs" dxfId="45" priority="21" stopIfTrue="1" operator="greaterThan">
      <formula>0</formula>
    </cfRule>
  </conditionalFormatting>
  <conditionalFormatting sqref="S8:V8">
    <cfRule type="cellIs" dxfId="44" priority="7" stopIfTrue="1" operator="greaterThan">
      <formula>0</formula>
    </cfRule>
    <cfRule type="cellIs" dxfId="43" priority="8" stopIfTrue="1" operator="greaterThan">
      <formula>0</formula>
    </cfRule>
    <cfRule type="cellIs" dxfId="42" priority="9" stopIfTrue="1" operator="greaterThan">
      <formula>0</formula>
    </cfRule>
  </conditionalFormatting>
  <conditionalFormatting sqref="S7">
    <cfRule type="cellIs" dxfId="41" priority="4" stopIfTrue="1" operator="greaterThan">
      <formula>0</formula>
    </cfRule>
    <cfRule type="cellIs" dxfId="40" priority="5" stopIfTrue="1" operator="greaterThan">
      <formula>0</formula>
    </cfRule>
    <cfRule type="cellIs" dxfId="39" priority="6" stopIfTrue="1" operator="greaterThan">
      <formula>0</formula>
    </cfRule>
  </conditionalFormatting>
  <conditionalFormatting sqref="T4:T5">
    <cfRule type="cellIs" dxfId="38" priority="1" stopIfTrue="1" operator="greaterThan">
      <formula>0</formula>
    </cfRule>
    <cfRule type="cellIs" dxfId="37" priority="2" stopIfTrue="1" operator="greaterThan">
      <formula>0</formula>
    </cfRule>
    <cfRule type="cellIs" dxfId="3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9"/>
  <sheetViews>
    <sheetView zoomScale="80" zoomScaleNormal="80" workbookViewId="0">
      <selection activeCell="N1" sqref="N1:P3"/>
    </sheetView>
  </sheetViews>
  <sheetFormatPr defaultColWidth="9.75" defaultRowHeight="14.3" x14ac:dyDescent="0.25"/>
  <cols>
    <col min="1" max="1" width="6.25" style="1" customWidth="1"/>
    <col min="2" max="2" width="22.375" style="2" customWidth="1"/>
    <col min="3" max="3" width="8.875" style="6" bestFit="1" customWidth="1"/>
    <col min="4" max="4" width="39.375" style="2" customWidth="1"/>
    <col min="5" max="5" width="14.625" style="2" customWidth="1"/>
    <col min="6" max="6" width="13.375" style="2" customWidth="1"/>
    <col min="7" max="7" width="9.25" style="2" customWidth="1"/>
    <col min="8" max="8" width="13.875" style="2" customWidth="1"/>
    <col min="9" max="10" width="15" style="2" customWidth="1"/>
    <col min="11" max="11" width="13.25" style="7" customWidth="1"/>
    <col min="12" max="12" width="13.25" style="3" customWidth="1"/>
    <col min="13" max="13" width="12.625" style="8" customWidth="1"/>
    <col min="14" max="15" width="14.875" style="9" customWidth="1"/>
    <col min="16" max="16" width="15" style="9" customWidth="1"/>
    <col min="17" max="17" width="14.25" style="9" customWidth="1"/>
    <col min="18" max="18" width="15.25" style="9" customWidth="1"/>
    <col min="19" max="20" width="14.375" style="9" customWidth="1"/>
    <col min="21" max="21" width="14.625" style="9" customWidth="1"/>
    <col min="22" max="22" width="14.75" style="9" customWidth="1"/>
    <col min="23" max="23" width="14.25" style="9" customWidth="1"/>
    <col min="24" max="24" width="14.375" style="9" customWidth="1"/>
    <col min="25" max="25" width="12.25" style="9" customWidth="1"/>
    <col min="26" max="26" width="11.75" style="9" customWidth="1"/>
    <col min="27" max="35" width="13.75" style="4" customWidth="1"/>
    <col min="36" max="16384" width="9.75" style="4"/>
  </cols>
  <sheetData>
    <row r="1" spans="1:35" ht="50.3" customHeight="1" x14ac:dyDescent="0.25">
      <c r="A1" s="105" t="s">
        <v>27</v>
      </c>
      <c r="B1" s="105"/>
      <c r="C1" s="105"/>
      <c r="D1" s="105" t="s">
        <v>26</v>
      </c>
      <c r="E1" s="105"/>
      <c r="F1" s="105"/>
      <c r="G1" s="105"/>
      <c r="H1" s="105"/>
      <c r="I1" s="105"/>
      <c r="J1" s="105"/>
      <c r="K1" s="105" t="s">
        <v>28</v>
      </c>
      <c r="L1" s="105"/>
      <c r="M1" s="105"/>
      <c r="N1" s="97" t="s">
        <v>71</v>
      </c>
      <c r="O1" s="97" t="s">
        <v>72</v>
      </c>
      <c r="P1" s="97" t="s">
        <v>73</v>
      </c>
      <c r="Q1" s="97" t="s">
        <v>111</v>
      </c>
      <c r="R1" s="97" t="s">
        <v>112</v>
      </c>
      <c r="S1" s="97" t="s">
        <v>113</v>
      </c>
      <c r="T1" s="97" t="s">
        <v>29</v>
      </c>
      <c r="U1" s="97" t="s">
        <v>29</v>
      </c>
      <c r="V1" s="97" t="s">
        <v>29</v>
      </c>
      <c r="W1" s="97" t="s">
        <v>29</v>
      </c>
      <c r="X1" s="97" t="s">
        <v>29</v>
      </c>
      <c r="Y1" s="97" t="s">
        <v>29</v>
      </c>
      <c r="Z1" s="97" t="s">
        <v>29</v>
      </c>
      <c r="AA1" s="97" t="s">
        <v>29</v>
      </c>
      <c r="AB1" s="97" t="s">
        <v>29</v>
      </c>
      <c r="AC1" s="97" t="s">
        <v>29</v>
      </c>
      <c r="AD1" s="97" t="s">
        <v>29</v>
      </c>
      <c r="AE1" s="97" t="s">
        <v>29</v>
      </c>
      <c r="AF1" s="97" t="s">
        <v>29</v>
      </c>
      <c r="AG1" s="97" t="s">
        <v>29</v>
      </c>
      <c r="AH1" s="97" t="s">
        <v>29</v>
      </c>
      <c r="AI1" s="97" t="s">
        <v>29</v>
      </c>
    </row>
    <row r="2" spans="1:35" ht="21.75" customHeight="1" x14ac:dyDescent="0.25">
      <c r="A2" s="105" t="s">
        <v>110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1:35" s="5" customFormat="1" ht="82.2" customHeight="1" x14ac:dyDescent="0.2">
      <c r="A3" s="30" t="s">
        <v>5</v>
      </c>
      <c r="B3" s="30" t="s">
        <v>23</v>
      </c>
      <c r="C3" s="30" t="s">
        <v>3</v>
      </c>
      <c r="D3" s="31" t="s">
        <v>18</v>
      </c>
      <c r="E3" s="31" t="s">
        <v>4</v>
      </c>
      <c r="F3" s="31" t="s">
        <v>24</v>
      </c>
      <c r="G3" s="31" t="s">
        <v>19</v>
      </c>
      <c r="H3" s="31" t="s">
        <v>20</v>
      </c>
      <c r="I3" s="31" t="s">
        <v>22</v>
      </c>
      <c r="J3" s="32" t="s">
        <v>1</v>
      </c>
      <c r="K3" s="33" t="s">
        <v>7</v>
      </c>
      <c r="L3" s="34" t="s">
        <v>0</v>
      </c>
      <c r="M3" s="35" t="s">
        <v>2</v>
      </c>
      <c r="N3" s="88">
        <v>45091</v>
      </c>
      <c r="O3" s="88">
        <v>45111</v>
      </c>
      <c r="P3" s="88">
        <v>45111</v>
      </c>
      <c r="Q3" s="88">
        <v>45314</v>
      </c>
      <c r="R3" s="88">
        <v>45327</v>
      </c>
      <c r="S3" s="88">
        <v>45327</v>
      </c>
      <c r="T3" s="23" t="s">
        <v>17</v>
      </c>
      <c r="U3" s="23" t="s">
        <v>17</v>
      </c>
      <c r="V3" s="23" t="s">
        <v>17</v>
      </c>
      <c r="W3" s="23" t="s">
        <v>17</v>
      </c>
      <c r="X3" s="23" t="s">
        <v>17</v>
      </c>
      <c r="Y3" s="23" t="s">
        <v>17</v>
      </c>
      <c r="Z3" s="23" t="s">
        <v>17</v>
      </c>
      <c r="AA3" s="23" t="s">
        <v>17</v>
      </c>
      <c r="AB3" s="23" t="s">
        <v>17</v>
      </c>
      <c r="AC3" s="23" t="s">
        <v>17</v>
      </c>
      <c r="AD3" s="23" t="s">
        <v>17</v>
      </c>
      <c r="AE3" s="23" t="s">
        <v>17</v>
      </c>
      <c r="AF3" s="23" t="s">
        <v>17</v>
      </c>
      <c r="AG3" s="23" t="s">
        <v>17</v>
      </c>
      <c r="AH3" s="23" t="s">
        <v>17</v>
      </c>
      <c r="AI3" s="23" t="s">
        <v>17</v>
      </c>
    </row>
    <row r="4" spans="1:35" s="5" customFormat="1" ht="62.5" customHeight="1" x14ac:dyDescent="0.2">
      <c r="A4" s="99">
        <v>1</v>
      </c>
      <c r="B4" s="102" t="s">
        <v>30</v>
      </c>
      <c r="C4" s="48">
        <v>1</v>
      </c>
      <c r="D4" s="61" t="s">
        <v>47</v>
      </c>
      <c r="E4" s="42" t="s">
        <v>39</v>
      </c>
      <c r="F4" s="42" t="s">
        <v>38</v>
      </c>
      <c r="G4" s="42" t="s">
        <v>21</v>
      </c>
      <c r="H4" s="42" t="s">
        <v>42</v>
      </c>
      <c r="I4" s="42">
        <v>33903007</v>
      </c>
      <c r="J4" s="52">
        <v>9.5</v>
      </c>
      <c r="K4" s="92">
        <v>1300</v>
      </c>
      <c r="L4" s="24">
        <f t="shared" ref="L4:L8" si="0">K4-(SUM(N4:Z4))</f>
        <v>0</v>
      </c>
      <c r="M4" s="25" t="str">
        <f t="shared" ref="M4:M8" si="1">IF(L4&lt;0,"ATENÇÃO","OK")</f>
        <v>OK</v>
      </c>
      <c r="N4" s="82">
        <v>500</v>
      </c>
      <c r="O4" s="81"/>
      <c r="P4" s="81"/>
      <c r="Q4" s="70">
        <v>800</v>
      </c>
      <c r="R4" s="89"/>
      <c r="S4" s="89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</row>
    <row r="5" spans="1:35" s="5" customFormat="1" ht="65.25" customHeight="1" x14ac:dyDescent="0.2">
      <c r="A5" s="100"/>
      <c r="B5" s="103"/>
      <c r="C5" s="48">
        <v>2</v>
      </c>
      <c r="D5" s="61" t="s">
        <v>46</v>
      </c>
      <c r="E5" s="42" t="s">
        <v>40</v>
      </c>
      <c r="F5" s="42" t="s">
        <v>38</v>
      </c>
      <c r="G5" s="42" t="s">
        <v>21</v>
      </c>
      <c r="H5" s="42" t="s">
        <v>43</v>
      </c>
      <c r="I5" s="42">
        <v>33903007</v>
      </c>
      <c r="J5" s="52">
        <v>11</v>
      </c>
      <c r="K5" s="92">
        <v>500</v>
      </c>
      <c r="L5" s="24">
        <f t="shared" si="0"/>
        <v>0</v>
      </c>
      <c r="M5" s="25" t="str">
        <f t="shared" si="1"/>
        <v>OK</v>
      </c>
      <c r="N5" s="82">
        <v>200</v>
      </c>
      <c r="O5" s="81"/>
      <c r="P5" s="81"/>
      <c r="Q5" s="70">
        <v>300</v>
      </c>
      <c r="R5" s="89"/>
      <c r="S5" s="89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s="5" customFormat="1" ht="50.95" customHeight="1" x14ac:dyDescent="0.2">
      <c r="A6" s="101"/>
      <c r="B6" s="104"/>
      <c r="C6" s="48">
        <v>3</v>
      </c>
      <c r="D6" s="61" t="s">
        <v>45</v>
      </c>
      <c r="E6" s="42" t="s">
        <v>41</v>
      </c>
      <c r="F6" s="42" t="s">
        <v>38</v>
      </c>
      <c r="G6" s="42" t="s">
        <v>21</v>
      </c>
      <c r="H6" s="42" t="s">
        <v>44</v>
      </c>
      <c r="I6" s="42">
        <v>33903007</v>
      </c>
      <c r="J6" s="52">
        <v>22</v>
      </c>
      <c r="K6" s="92"/>
      <c r="L6" s="24">
        <f t="shared" si="0"/>
        <v>0</v>
      </c>
      <c r="M6" s="25" t="str">
        <f t="shared" si="1"/>
        <v>OK</v>
      </c>
      <c r="N6" s="81"/>
      <c r="O6" s="81"/>
      <c r="P6" s="81"/>
      <c r="Q6" s="89"/>
      <c r="R6" s="89"/>
      <c r="S6" s="89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</row>
    <row r="7" spans="1:35" s="5" customFormat="1" ht="85.6" customHeight="1" x14ac:dyDescent="0.2">
      <c r="A7" s="47">
        <v>2</v>
      </c>
      <c r="B7" s="49" t="s">
        <v>31</v>
      </c>
      <c r="C7" s="46">
        <v>4</v>
      </c>
      <c r="D7" s="64" t="s">
        <v>48</v>
      </c>
      <c r="E7" s="65" t="s">
        <v>36</v>
      </c>
      <c r="F7" s="65" t="s">
        <v>37</v>
      </c>
      <c r="G7" s="64" t="s">
        <v>21</v>
      </c>
      <c r="H7" s="64" t="s">
        <v>25</v>
      </c>
      <c r="I7" s="64">
        <v>33903007</v>
      </c>
      <c r="J7" s="53">
        <v>18.5</v>
      </c>
      <c r="K7" s="92">
        <v>1200</v>
      </c>
      <c r="L7" s="24">
        <f t="shared" si="0"/>
        <v>560</v>
      </c>
      <c r="M7" s="25" t="str">
        <f t="shared" si="1"/>
        <v>OK</v>
      </c>
      <c r="N7" s="81"/>
      <c r="O7" s="82">
        <v>400</v>
      </c>
      <c r="P7" s="81"/>
      <c r="Q7" s="89"/>
      <c r="R7" s="70">
        <v>240</v>
      </c>
      <c r="S7" s="89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</row>
    <row r="8" spans="1:35" ht="69.3" customHeight="1" x14ac:dyDescent="0.25">
      <c r="A8" s="43">
        <v>3</v>
      </c>
      <c r="B8" s="44" t="s">
        <v>32</v>
      </c>
      <c r="C8" s="42">
        <v>5</v>
      </c>
      <c r="D8" s="63" t="s">
        <v>49</v>
      </c>
      <c r="E8" s="50" t="s">
        <v>33</v>
      </c>
      <c r="F8" s="50" t="s">
        <v>34</v>
      </c>
      <c r="G8" s="51" t="s">
        <v>21</v>
      </c>
      <c r="H8" s="50" t="s">
        <v>35</v>
      </c>
      <c r="I8" s="50">
        <v>33903007</v>
      </c>
      <c r="J8" s="52">
        <v>4.4000000000000004</v>
      </c>
      <c r="K8" s="93">
        <v>650</v>
      </c>
      <c r="L8" s="24">
        <f t="shared" si="0"/>
        <v>370</v>
      </c>
      <c r="M8" s="25" t="str">
        <f t="shared" si="1"/>
        <v>OK</v>
      </c>
      <c r="N8" s="81"/>
      <c r="O8" s="81"/>
      <c r="P8" s="81">
        <v>120</v>
      </c>
      <c r="Q8" s="89"/>
      <c r="R8" s="89"/>
      <c r="S8" s="91">
        <v>160</v>
      </c>
      <c r="T8" s="66"/>
      <c r="U8" s="66"/>
      <c r="V8" s="66"/>
      <c r="W8" s="66"/>
      <c r="X8" s="66"/>
      <c r="Y8" s="66"/>
      <c r="Z8" s="66"/>
      <c r="AA8" s="69"/>
      <c r="AB8" s="69"/>
      <c r="AC8" s="69"/>
      <c r="AD8" s="69"/>
      <c r="AE8" s="69"/>
      <c r="AF8" s="69"/>
      <c r="AG8" s="69"/>
      <c r="AH8" s="69"/>
      <c r="AI8" s="69"/>
    </row>
    <row r="9" spans="1:35" x14ac:dyDescent="0.25">
      <c r="N9" s="36">
        <f>SUMPRODUCT($J$4:$J$8,N4:N8)</f>
        <v>6950</v>
      </c>
      <c r="O9" s="36">
        <f t="shared" ref="O9:AI9" si="2">SUMPRODUCT($J$4:$J$8,O4:O8)</f>
        <v>7400</v>
      </c>
      <c r="P9" s="36">
        <f t="shared" si="2"/>
        <v>528</v>
      </c>
      <c r="Q9" s="36">
        <f t="shared" si="2"/>
        <v>10900</v>
      </c>
      <c r="R9" s="36">
        <f t="shared" si="2"/>
        <v>4440</v>
      </c>
      <c r="S9" s="36">
        <f t="shared" si="2"/>
        <v>704</v>
      </c>
      <c r="T9" s="36">
        <f t="shared" si="2"/>
        <v>0</v>
      </c>
      <c r="U9" s="36">
        <f t="shared" si="2"/>
        <v>0</v>
      </c>
      <c r="V9" s="36">
        <f t="shared" si="2"/>
        <v>0</v>
      </c>
      <c r="W9" s="36">
        <f t="shared" si="2"/>
        <v>0</v>
      </c>
      <c r="X9" s="36">
        <f t="shared" si="2"/>
        <v>0</v>
      </c>
      <c r="Y9" s="36">
        <f t="shared" si="2"/>
        <v>0</v>
      </c>
      <c r="Z9" s="36">
        <f t="shared" si="2"/>
        <v>0</v>
      </c>
      <c r="AA9" s="36">
        <f t="shared" si="2"/>
        <v>0</v>
      </c>
      <c r="AB9" s="36">
        <f t="shared" si="2"/>
        <v>0</v>
      </c>
      <c r="AC9" s="36">
        <f t="shared" si="2"/>
        <v>0</v>
      </c>
      <c r="AD9" s="36">
        <f t="shared" si="2"/>
        <v>0</v>
      </c>
      <c r="AE9" s="36">
        <f t="shared" si="2"/>
        <v>0</v>
      </c>
      <c r="AF9" s="36">
        <f t="shared" si="2"/>
        <v>0</v>
      </c>
      <c r="AG9" s="36">
        <f t="shared" si="2"/>
        <v>0</v>
      </c>
      <c r="AH9" s="36">
        <f t="shared" si="2"/>
        <v>0</v>
      </c>
      <c r="AI9" s="36">
        <f t="shared" si="2"/>
        <v>0</v>
      </c>
    </row>
  </sheetData>
  <mergeCells count="28">
    <mergeCell ref="A4:A6"/>
    <mergeCell ref="B4:B6"/>
    <mergeCell ref="AD1:AD2"/>
    <mergeCell ref="AE1:AE2"/>
    <mergeCell ref="U1:U2"/>
    <mergeCell ref="A1:C1"/>
    <mergeCell ref="Y1:Y2"/>
    <mergeCell ref="Z1:Z2"/>
    <mergeCell ref="AA1:AA2"/>
    <mergeCell ref="A2:M2"/>
    <mergeCell ref="AB1:AB2"/>
    <mergeCell ref="D1:J1"/>
    <mergeCell ref="N1:N2"/>
    <mergeCell ref="O1:O2"/>
    <mergeCell ref="P1:P2"/>
    <mergeCell ref="AI1:AI2"/>
    <mergeCell ref="K1:M1"/>
    <mergeCell ref="R1:R2"/>
    <mergeCell ref="Q1:Q2"/>
    <mergeCell ref="V1:V2"/>
    <mergeCell ref="S1:S2"/>
    <mergeCell ref="T1:T2"/>
    <mergeCell ref="AG1:AG2"/>
    <mergeCell ref="AH1:AH2"/>
    <mergeCell ref="AF1:AF2"/>
    <mergeCell ref="W1:W2"/>
    <mergeCell ref="X1:X2"/>
    <mergeCell ref="AC1:AC2"/>
  </mergeCells>
  <conditionalFormatting sqref="T8:Z8">
    <cfRule type="cellIs" dxfId="35" priority="7" stopIfTrue="1" operator="greaterThan">
      <formula>0</formula>
    </cfRule>
    <cfRule type="cellIs" dxfId="34" priority="8" stopIfTrue="1" operator="greaterThan">
      <formula>0</formula>
    </cfRule>
    <cfRule type="cellIs" dxfId="33" priority="9" stopIfTrue="1" operator="greaterThan">
      <formula>0</formula>
    </cfRule>
  </conditionalFormatting>
  <conditionalFormatting sqref="N8:P8">
    <cfRule type="cellIs" dxfId="32" priority="4" stopIfTrue="1" operator="greaterThan">
      <formula>0</formula>
    </cfRule>
    <cfRule type="cellIs" dxfId="31" priority="5" stopIfTrue="1" operator="greaterThan">
      <formula>0</formula>
    </cfRule>
    <cfRule type="cellIs" dxfId="30" priority="6" stopIfTrue="1" operator="greaterThan">
      <formula>0</formula>
    </cfRule>
  </conditionalFormatting>
  <conditionalFormatting sqref="Q8:S8">
    <cfRule type="cellIs" dxfId="29" priority="1" stopIfTrue="1" operator="greaterThan">
      <formula>0</formula>
    </cfRule>
    <cfRule type="cellIs" dxfId="28" priority="2" stopIfTrue="1" operator="greaterThan">
      <formula>0</formula>
    </cfRule>
    <cfRule type="cellIs" dxfId="27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9"/>
  <sheetViews>
    <sheetView zoomScale="80" zoomScaleNormal="80" workbookViewId="0">
      <selection activeCell="A3" sqref="A3:XFD3"/>
    </sheetView>
  </sheetViews>
  <sheetFormatPr defaultColWidth="9.75" defaultRowHeight="14.3" x14ac:dyDescent="0.25"/>
  <cols>
    <col min="1" max="1" width="6.25" style="1" customWidth="1"/>
    <col min="2" max="2" width="20.375" style="2" customWidth="1"/>
    <col min="3" max="3" width="8.875" style="6" bestFit="1" customWidth="1"/>
    <col min="4" max="4" width="25.875" style="2" customWidth="1"/>
    <col min="5" max="5" width="14.625" style="2" customWidth="1"/>
    <col min="6" max="6" width="13.375" style="2" customWidth="1"/>
    <col min="7" max="7" width="9.25" style="2" customWidth="1"/>
    <col min="8" max="8" width="13.875" style="2" customWidth="1"/>
    <col min="9" max="10" width="15" style="2" customWidth="1"/>
    <col min="11" max="11" width="13.25" style="7" customWidth="1"/>
    <col min="12" max="12" width="13.25" style="3" customWidth="1"/>
    <col min="13" max="13" width="12.625" style="8" customWidth="1"/>
    <col min="14" max="15" width="14.875" style="9" customWidth="1"/>
    <col min="16" max="16" width="15" style="9" customWidth="1"/>
    <col min="17" max="17" width="14.25" style="9" customWidth="1"/>
    <col min="18" max="18" width="15.25" style="9" customWidth="1"/>
    <col min="19" max="20" width="14.375" style="9" customWidth="1"/>
    <col min="21" max="21" width="14.625" style="9" customWidth="1"/>
    <col min="22" max="22" width="14.75" style="9" customWidth="1"/>
    <col min="23" max="23" width="14.25" style="9" customWidth="1"/>
    <col min="24" max="24" width="14.375" style="9" customWidth="1"/>
    <col min="25" max="25" width="12.25" style="9" customWidth="1"/>
    <col min="26" max="26" width="11.75" style="9" customWidth="1"/>
    <col min="27" max="35" width="13.75" style="4" customWidth="1"/>
    <col min="36" max="16384" width="9.75" style="4"/>
  </cols>
  <sheetData>
    <row r="1" spans="1:35" ht="50.3" customHeight="1" x14ac:dyDescent="0.25">
      <c r="A1" s="105" t="s">
        <v>27</v>
      </c>
      <c r="B1" s="105"/>
      <c r="C1" s="105"/>
      <c r="D1" s="105" t="s">
        <v>26</v>
      </c>
      <c r="E1" s="105"/>
      <c r="F1" s="105"/>
      <c r="G1" s="105"/>
      <c r="H1" s="105"/>
      <c r="I1" s="105"/>
      <c r="J1" s="105"/>
      <c r="K1" s="105" t="s">
        <v>28</v>
      </c>
      <c r="L1" s="105"/>
      <c r="M1" s="105"/>
      <c r="N1" s="98" t="s">
        <v>74</v>
      </c>
      <c r="O1" s="98" t="s">
        <v>75</v>
      </c>
      <c r="P1" s="98" t="s">
        <v>76</v>
      </c>
      <c r="Q1" s="98" t="s">
        <v>77</v>
      </c>
      <c r="R1" s="97" t="s">
        <v>115</v>
      </c>
      <c r="S1" s="97" t="s">
        <v>116</v>
      </c>
      <c r="T1" s="97" t="s">
        <v>117</v>
      </c>
      <c r="U1" s="97" t="s">
        <v>29</v>
      </c>
      <c r="V1" s="97" t="s">
        <v>29</v>
      </c>
      <c r="W1" s="97" t="s">
        <v>29</v>
      </c>
      <c r="X1" s="97" t="s">
        <v>29</v>
      </c>
      <c r="Y1" s="97" t="s">
        <v>29</v>
      </c>
      <c r="Z1" s="97" t="s">
        <v>29</v>
      </c>
      <c r="AA1" s="97" t="s">
        <v>29</v>
      </c>
      <c r="AB1" s="97" t="s">
        <v>29</v>
      </c>
      <c r="AC1" s="97" t="s">
        <v>29</v>
      </c>
      <c r="AD1" s="97" t="s">
        <v>29</v>
      </c>
      <c r="AE1" s="97" t="s">
        <v>29</v>
      </c>
      <c r="AF1" s="97" t="s">
        <v>29</v>
      </c>
      <c r="AG1" s="97" t="s">
        <v>29</v>
      </c>
      <c r="AH1" s="97" t="s">
        <v>29</v>
      </c>
      <c r="AI1" s="97" t="s">
        <v>29</v>
      </c>
    </row>
    <row r="2" spans="1:35" ht="21.75" customHeight="1" x14ac:dyDescent="0.25">
      <c r="A2" s="105" t="s">
        <v>114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98"/>
      <c r="O2" s="98"/>
      <c r="P2" s="98"/>
      <c r="Q2" s="98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1:35" s="5" customFormat="1" ht="71.349999999999994" customHeight="1" x14ac:dyDescent="0.2">
      <c r="A3" s="30" t="s">
        <v>5</v>
      </c>
      <c r="B3" s="30" t="s">
        <v>23</v>
      </c>
      <c r="C3" s="30" t="s">
        <v>3</v>
      </c>
      <c r="D3" s="31" t="s">
        <v>18</v>
      </c>
      <c r="E3" s="31" t="s">
        <v>4</v>
      </c>
      <c r="F3" s="31" t="s">
        <v>24</v>
      </c>
      <c r="G3" s="31" t="s">
        <v>19</v>
      </c>
      <c r="H3" s="31" t="s">
        <v>20</v>
      </c>
      <c r="I3" s="31" t="s">
        <v>22</v>
      </c>
      <c r="J3" s="32" t="s">
        <v>1</v>
      </c>
      <c r="K3" s="33" t="s">
        <v>7</v>
      </c>
      <c r="L3" s="34" t="s">
        <v>0</v>
      </c>
      <c r="M3" s="35" t="s">
        <v>2</v>
      </c>
      <c r="N3" s="94">
        <v>45043</v>
      </c>
      <c r="O3" s="94">
        <v>45055</v>
      </c>
      <c r="P3" s="94">
        <v>45075</v>
      </c>
      <c r="Q3" s="94">
        <v>45105</v>
      </c>
      <c r="R3" s="88">
        <v>45224</v>
      </c>
      <c r="S3" s="88">
        <v>45328</v>
      </c>
      <c r="T3" s="88">
        <v>45328</v>
      </c>
      <c r="U3" s="23" t="s">
        <v>17</v>
      </c>
      <c r="V3" s="23" t="s">
        <v>17</v>
      </c>
      <c r="W3" s="23" t="s">
        <v>17</v>
      </c>
      <c r="X3" s="23" t="s">
        <v>17</v>
      </c>
      <c r="Y3" s="23" t="s">
        <v>17</v>
      </c>
      <c r="Z3" s="23" t="s">
        <v>17</v>
      </c>
      <c r="AA3" s="23" t="s">
        <v>17</v>
      </c>
      <c r="AB3" s="23" t="s">
        <v>17</v>
      </c>
      <c r="AC3" s="23" t="s">
        <v>17</v>
      </c>
      <c r="AD3" s="23" t="s">
        <v>17</v>
      </c>
      <c r="AE3" s="23" t="s">
        <v>17</v>
      </c>
      <c r="AF3" s="23" t="s">
        <v>17</v>
      </c>
      <c r="AG3" s="23" t="s">
        <v>17</v>
      </c>
      <c r="AH3" s="23" t="s">
        <v>17</v>
      </c>
      <c r="AI3" s="23" t="s">
        <v>17</v>
      </c>
    </row>
    <row r="4" spans="1:35" s="5" customFormat="1" ht="61.85" customHeight="1" x14ac:dyDescent="0.2">
      <c r="A4" s="99">
        <v>1</v>
      </c>
      <c r="B4" s="102" t="s">
        <v>30</v>
      </c>
      <c r="C4" s="48">
        <v>1</v>
      </c>
      <c r="D4" s="61" t="s">
        <v>47</v>
      </c>
      <c r="E4" s="42" t="s">
        <v>39</v>
      </c>
      <c r="F4" s="42" t="s">
        <v>38</v>
      </c>
      <c r="G4" s="42" t="s">
        <v>21</v>
      </c>
      <c r="H4" s="42" t="s">
        <v>42</v>
      </c>
      <c r="I4" s="42">
        <v>33903007</v>
      </c>
      <c r="J4" s="52">
        <v>9.5</v>
      </c>
      <c r="K4" s="92">
        <v>960</v>
      </c>
      <c r="L4" s="24">
        <f t="shared" ref="L4:L8" si="0">K4-(SUM(N4:Z4))</f>
        <v>160</v>
      </c>
      <c r="M4" s="25" t="str">
        <f t="shared" ref="M4:M8" si="1">IF(L4&lt;0,"ATENÇÃO","OK")</f>
        <v>OK</v>
      </c>
      <c r="N4" s="83"/>
      <c r="O4" s="85">
        <v>300</v>
      </c>
      <c r="P4" s="83"/>
      <c r="Q4" s="83"/>
      <c r="R4" s="70">
        <v>150</v>
      </c>
      <c r="S4" s="89"/>
      <c r="T4" s="70">
        <v>350</v>
      </c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</row>
    <row r="5" spans="1:35" s="5" customFormat="1" ht="50.3" customHeight="1" x14ac:dyDescent="0.2">
      <c r="A5" s="100"/>
      <c r="B5" s="103"/>
      <c r="C5" s="48">
        <v>2</v>
      </c>
      <c r="D5" s="61" t="s">
        <v>46</v>
      </c>
      <c r="E5" s="42" t="s">
        <v>40</v>
      </c>
      <c r="F5" s="42" t="s">
        <v>38</v>
      </c>
      <c r="G5" s="42" t="s">
        <v>21</v>
      </c>
      <c r="H5" s="42" t="s">
        <v>43</v>
      </c>
      <c r="I5" s="42">
        <v>33903007</v>
      </c>
      <c r="J5" s="52">
        <v>11</v>
      </c>
      <c r="K5" s="92">
        <v>240</v>
      </c>
      <c r="L5" s="24">
        <f t="shared" si="0"/>
        <v>0</v>
      </c>
      <c r="M5" s="25" t="str">
        <f t="shared" si="1"/>
        <v>OK</v>
      </c>
      <c r="N5" s="83"/>
      <c r="O5" s="83"/>
      <c r="P5" s="85">
        <v>240</v>
      </c>
      <c r="Q5" s="83"/>
      <c r="R5" s="89"/>
      <c r="S5" s="89"/>
      <c r="T5" s="89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s="5" customFormat="1" ht="40.1" customHeight="1" x14ac:dyDescent="0.2">
      <c r="A6" s="101"/>
      <c r="B6" s="104"/>
      <c r="C6" s="48">
        <v>3</v>
      </c>
      <c r="D6" s="61" t="s">
        <v>45</v>
      </c>
      <c r="E6" s="42" t="s">
        <v>41</v>
      </c>
      <c r="F6" s="42" t="s">
        <v>38</v>
      </c>
      <c r="G6" s="42" t="s">
        <v>21</v>
      </c>
      <c r="H6" s="42" t="s">
        <v>44</v>
      </c>
      <c r="I6" s="42">
        <v>33903007</v>
      </c>
      <c r="J6" s="52">
        <v>22</v>
      </c>
      <c r="K6" s="92">
        <v>10</v>
      </c>
      <c r="L6" s="24">
        <f t="shared" si="0"/>
        <v>0</v>
      </c>
      <c r="M6" s="25" t="str">
        <f t="shared" si="1"/>
        <v>OK</v>
      </c>
      <c r="N6" s="83"/>
      <c r="O6" s="83"/>
      <c r="P6" s="85">
        <v>10</v>
      </c>
      <c r="Q6" s="83"/>
      <c r="R6" s="89"/>
      <c r="S6" s="89"/>
      <c r="T6" s="89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</row>
    <row r="7" spans="1:35" s="5" customFormat="1" ht="53.85" customHeight="1" x14ac:dyDescent="0.2">
      <c r="A7" s="47">
        <v>2</v>
      </c>
      <c r="B7" s="49" t="s">
        <v>31</v>
      </c>
      <c r="C7" s="46">
        <v>4</v>
      </c>
      <c r="D7" s="64" t="s">
        <v>48</v>
      </c>
      <c r="E7" s="65" t="s">
        <v>36</v>
      </c>
      <c r="F7" s="65" t="s">
        <v>37</v>
      </c>
      <c r="G7" s="64" t="s">
        <v>21</v>
      </c>
      <c r="H7" s="64" t="s">
        <v>25</v>
      </c>
      <c r="I7" s="64">
        <v>33903007</v>
      </c>
      <c r="J7" s="53">
        <v>18.5</v>
      </c>
      <c r="K7" s="92">
        <v>360</v>
      </c>
      <c r="L7" s="24">
        <f t="shared" si="0"/>
        <v>0</v>
      </c>
      <c r="M7" s="25" t="str">
        <f t="shared" si="1"/>
        <v>OK</v>
      </c>
      <c r="N7" s="85">
        <v>150</v>
      </c>
      <c r="O7" s="83"/>
      <c r="P7" s="83"/>
      <c r="Q7" s="83"/>
      <c r="R7" s="89"/>
      <c r="S7" s="70">
        <v>210</v>
      </c>
      <c r="T7" s="89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</row>
    <row r="8" spans="1:35" ht="59.1" customHeight="1" x14ac:dyDescent="0.25">
      <c r="A8" s="43">
        <v>3</v>
      </c>
      <c r="B8" s="44" t="s">
        <v>32</v>
      </c>
      <c r="C8" s="42">
        <v>5</v>
      </c>
      <c r="D8" s="63" t="s">
        <v>49</v>
      </c>
      <c r="E8" s="50" t="s">
        <v>33</v>
      </c>
      <c r="F8" s="50" t="s">
        <v>34</v>
      </c>
      <c r="G8" s="51" t="s">
        <v>21</v>
      </c>
      <c r="H8" s="50" t="s">
        <v>35</v>
      </c>
      <c r="I8" s="50">
        <v>33903007</v>
      </c>
      <c r="J8" s="52">
        <v>4.4000000000000004</v>
      </c>
      <c r="K8" s="93">
        <v>260</v>
      </c>
      <c r="L8" s="24">
        <f t="shared" si="0"/>
        <v>230</v>
      </c>
      <c r="M8" s="25" t="str">
        <f t="shared" si="1"/>
        <v>OK</v>
      </c>
      <c r="N8" s="84"/>
      <c r="O8" s="83"/>
      <c r="P8" s="83"/>
      <c r="Q8" s="83">
        <v>30</v>
      </c>
      <c r="R8" s="89"/>
      <c r="S8" s="89"/>
      <c r="T8" s="89"/>
      <c r="U8" s="66"/>
      <c r="V8" s="66"/>
      <c r="W8" s="66"/>
      <c r="X8" s="66"/>
      <c r="Y8" s="66"/>
      <c r="Z8" s="66"/>
      <c r="AA8" s="69"/>
      <c r="AB8" s="69"/>
      <c r="AC8" s="69"/>
      <c r="AD8" s="69"/>
      <c r="AE8" s="69"/>
      <c r="AF8" s="69"/>
      <c r="AG8" s="69"/>
      <c r="AH8" s="69"/>
      <c r="AI8" s="69"/>
    </row>
    <row r="9" spans="1:35" x14ac:dyDescent="0.25">
      <c r="N9" s="36">
        <f>SUMPRODUCT($J$4:$J$8,N4:N8)</f>
        <v>2775</v>
      </c>
      <c r="O9" s="36">
        <f t="shared" ref="O9:AI9" si="2">SUMPRODUCT($J$4:$J$8,O4:O8)</f>
        <v>2850</v>
      </c>
      <c r="P9" s="36">
        <f t="shared" si="2"/>
        <v>2860</v>
      </c>
      <c r="Q9" s="36">
        <f t="shared" si="2"/>
        <v>132</v>
      </c>
      <c r="R9" s="36">
        <f t="shared" si="2"/>
        <v>1425</v>
      </c>
      <c r="S9" s="36">
        <f t="shared" si="2"/>
        <v>3885</v>
      </c>
      <c r="T9" s="36">
        <f t="shared" si="2"/>
        <v>3325</v>
      </c>
      <c r="U9" s="36">
        <f t="shared" si="2"/>
        <v>0</v>
      </c>
      <c r="V9" s="36">
        <f t="shared" si="2"/>
        <v>0</v>
      </c>
      <c r="W9" s="36">
        <f t="shared" si="2"/>
        <v>0</v>
      </c>
      <c r="X9" s="36">
        <f t="shared" si="2"/>
        <v>0</v>
      </c>
      <c r="Y9" s="36">
        <f t="shared" si="2"/>
        <v>0</v>
      </c>
      <c r="Z9" s="36">
        <f t="shared" si="2"/>
        <v>0</v>
      </c>
      <c r="AA9" s="36">
        <f t="shared" si="2"/>
        <v>0</v>
      </c>
      <c r="AB9" s="36">
        <f t="shared" si="2"/>
        <v>0</v>
      </c>
      <c r="AC9" s="36">
        <f t="shared" si="2"/>
        <v>0</v>
      </c>
      <c r="AD9" s="36">
        <f t="shared" si="2"/>
        <v>0</v>
      </c>
      <c r="AE9" s="36">
        <f t="shared" si="2"/>
        <v>0</v>
      </c>
      <c r="AF9" s="36">
        <f t="shared" si="2"/>
        <v>0</v>
      </c>
      <c r="AG9" s="36">
        <f t="shared" si="2"/>
        <v>0</v>
      </c>
      <c r="AH9" s="36">
        <f t="shared" si="2"/>
        <v>0</v>
      </c>
      <c r="AI9" s="36">
        <f t="shared" si="2"/>
        <v>0</v>
      </c>
    </row>
  </sheetData>
  <mergeCells count="28">
    <mergeCell ref="N1:N2"/>
    <mergeCell ref="A4:A6"/>
    <mergeCell ref="B4:B6"/>
    <mergeCell ref="A1:C1"/>
    <mergeCell ref="U1:U2"/>
    <mergeCell ref="K1:M1"/>
    <mergeCell ref="S1:S2"/>
    <mergeCell ref="R1:R2"/>
    <mergeCell ref="D1:J1"/>
    <mergeCell ref="O1:O2"/>
    <mergeCell ref="P1:P2"/>
    <mergeCell ref="Q1:Q2"/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</mergeCells>
  <conditionalFormatting sqref="Q8 U8:Z8">
    <cfRule type="cellIs" dxfId="26" priority="7" stopIfTrue="1" operator="greaterThan">
      <formula>0</formula>
    </cfRule>
    <cfRule type="cellIs" dxfId="25" priority="8" stopIfTrue="1" operator="greaterThan">
      <formula>0</formula>
    </cfRule>
    <cfRule type="cellIs" dxfId="24" priority="9" stopIfTrue="1" operator="greaterThan">
      <formula>0</formula>
    </cfRule>
  </conditionalFormatting>
  <conditionalFormatting sqref="N8:P8">
    <cfRule type="cellIs" dxfId="23" priority="4" stopIfTrue="1" operator="greaterThan">
      <formula>0</formula>
    </cfRule>
    <cfRule type="cellIs" dxfId="22" priority="5" stopIfTrue="1" operator="greaterThan">
      <formula>0</formula>
    </cfRule>
    <cfRule type="cellIs" dxfId="21" priority="6" stopIfTrue="1" operator="greaterThan">
      <formula>0</formula>
    </cfRule>
  </conditionalFormatting>
  <conditionalFormatting sqref="R8:T8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9"/>
  <sheetViews>
    <sheetView zoomScale="80" zoomScaleNormal="80" workbookViewId="0">
      <selection activeCell="O11" sqref="O11"/>
    </sheetView>
  </sheetViews>
  <sheetFormatPr defaultColWidth="9.75" defaultRowHeight="14.3" x14ac:dyDescent="0.25"/>
  <cols>
    <col min="1" max="1" width="6.25" style="1" customWidth="1"/>
    <col min="2" max="2" width="28.375" style="2" customWidth="1"/>
    <col min="3" max="3" width="8.875" style="6" bestFit="1" customWidth="1"/>
    <col min="4" max="4" width="53.875" style="2" bestFit="1" customWidth="1"/>
    <col min="5" max="5" width="14.625" style="2" customWidth="1"/>
    <col min="6" max="6" width="13.375" style="2" customWidth="1"/>
    <col min="7" max="7" width="9.25" style="2" customWidth="1"/>
    <col min="8" max="8" width="13.875" style="2" customWidth="1"/>
    <col min="9" max="10" width="15" style="2" customWidth="1"/>
    <col min="11" max="11" width="13.25" style="7" customWidth="1"/>
    <col min="12" max="12" width="13.25" style="3" customWidth="1"/>
    <col min="13" max="13" width="12.625" style="8" customWidth="1"/>
    <col min="14" max="15" width="14.875" style="9" customWidth="1"/>
    <col min="16" max="16" width="15" style="9" customWidth="1"/>
    <col min="17" max="17" width="14.25" style="9" customWidth="1"/>
    <col min="18" max="18" width="15.25" style="9" customWidth="1"/>
    <col min="19" max="20" width="14.375" style="9" customWidth="1"/>
    <col min="21" max="21" width="14.625" style="9" customWidth="1"/>
    <col min="22" max="22" width="14.75" style="9" customWidth="1"/>
    <col min="23" max="23" width="14.25" style="9" customWidth="1"/>
    <col min="24" max="24" width="14.375" style="9" customWidth="1"/>
    <col min="25" max="25" width="12.25" style="9" customWidth="1"/>
    <col min="26" max="26" width="11.75" style="9" customWidth="1"/>
    <col min="27" max="35" width="13.75" style="4" customWidth="1"/>
    <col min="36" max="16384" width="9.75" style="4"/>
  </cols>
  <sheetData>
    <row r="1" spans="1:35" ht="50.3" customHeight="1" x14ac:dyDescent="0.25">
      <c r="A1" s="105" t="s">
        <v>27</v>
      </c>
      <c r="B1" s="105"/>
      <c r="C1" s="105"/>
      <c r="D1" s="105" t="s">
        <v>26</v>
      </c>
      <c r="E1" s="105"/>
      <c r="F1" s="105"/>
      <c r="G1" s="105"/>
      <c r="H1" s="105"/>
      <c r="I1" s="105"/>
      <c r="J1" s="105"/>
      <c r="K1" s="105" t="s">
        <v>28</v>
      </c>
      <c r="L1" s="105"/>
      <c r="M1" s="105"/>
      <c r="N1" s="97" t="s">
        <v>78</v>
      </c>
      <c r="O1" s="97" t="s">
        <v>120</v>
      </c>
      <c r="P1" s="97" t="s">
        <v>29</v>
      </c>
      <c r="Q1" s="97" t="s">
        <v>29</v>
      </c>
      <c r="R1" s="97" t="s">
        <v>29</v>
      </c>
      <c r="S1" s="97" t="s">
        <v>29</v>
      </c>
      <c r="T1" s="97" t="s">
        <v>29</v>
      </c>
      <c r="U1" s="97" t="s">
        <v>29</v>
      </c>
      <c r="V1" s="97" t="s">
        <v>29</v>
      </c>
      <c r="W1" s="97" t="s">
        <v>29</v>
      </c>
      <c r="X1" s="97" t="s">
        <v>29</v>
      </c>
      <c r="Y1" s="97" t="s">
        <v>29</v>
      </c>
      <c r="Z1" s="97" t="s">
        <v>29</v>
      </c>
      <c r="AA1" s="97" t="s">
        <v>29</v>
      </c>
      <c r="AB1" s="97" t="s">
        <v>29</v>
      </c>
      <c r="AC1" s="97" t="s">
        <v>29</v>
      </c>
      <c r="AD1" s="97" t="s">
        <v>29</v>
      </c>
      <c r="AE1" s="97" t="s">
        <v>29</v>
      </c>
      <c r="AF1" s="97" t="s">
        <v>29</v>
      </c>
      <c r="AG1" s="97" t="s">
        <v>29</v>
      </c>
      <c r="AH1" s="97" t="s">
        <v>29</v>
      </c>
      <c r="AI1" s="97" t="s">
        <v>29</v>
      </c>
    </row>
    <row r="2" spans="1:35" ht="21.75" customHeight="1" x14ac:dyDescent="0.25">
      <c r="A2" s="105" t="s">
        <v>118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1:35" s="5" customFormat="1" ht="55.05" customHeight="1" x14ac:dyDescent="0.2">
      <c r="A3" s="30" t="s">
        <v>119</v>
      </c>
      <c r="B3" s="30" t="s">
        <v>23</v>
      </c>
      <c r="C3" s="30" t="s">
        <v>3</v>
      </c>
      <c r="D3" s="31" t="s">
        <v>18</v>
      </c>
      <c r="E3" s="31" t="s">
        <v>4</v>
      </c>
      <c r="F3" s="31" t="s">
        <v>24</v>
      </c>
      <c r="G3" s="31" t="s">
        <v>19</v>
      </c>
      <c r="H3" s="31" t="s">
        <v>20</v>
      </c>
      <c r="I3" s="31" t="s">
        <v>22</v>
      </c>
      <c r="J3" s="32" t="s">
        <v>1</v>
      </c>
      <c r="K3" s="33" t="s">
        <v>7</v>
      </c>
      <c r="L3" s="34" t="s">
        <v>0</v>
      </c>
      <c r="M3" s="35" t="s">
        <v>2</v>
      </c>
      <c r="N3" s="86">
        <v>45174</v>
      </c>
      <c r="O3" s="88">
        <v>45357</v>
      </c>
      <c r="P3" s="23" t="s">
        <v>17</v>
      </c>
      <c r="Q3" s="23" t="s">
        <v>17</v>
      </c>
      <c r="R3" s="23" t="s">
        <v>17</v>
      </c>
      <c r="S3" s="23" t="s">
        <v>17</v>
      </c>
      <c r="T3" s="23" t="s">
        <v>17</v>
      </c>
      <c r="U3" s="23" t="s">
        <v>17</v>
      </c>
      <c r="V3" s="23" t="s">
        <v>17</v>
      </c>
      <c r="W3" s="23" t="s">
        <v>17</v>
      </c>
      <c r="X3" s="23" t="s">
        <v>17</v>
      </c>
      <c r="Y3" s="23" t="s">
        <v>17</v>
      </c>
      <c r="Z3" s="23" t="s">
        <v>17</v>
      </c>
      <c r="AA3" s="23" t="s">
        <v>17</v>
      </c>
      <c r="AB3" s="23" t="s">
        <v>17</v>
      </c>
      <c r="AC3" s="23" t="s">
        <v>17</v>
      </c>
      <c r="AD3" s="23" t="s">
        <v>17</v>
      </c>
      <c r="AE3" s="23" t="s">
        <v>17</v>
      </c>
      <c r="AF3" s="23" t="s">
        <v>17</v>
      </c>
      <c r="AG3" s="23" t="s">
        <v>17</v>
      </c>
      <c r="AH3" s="23" t="s">
        <v>17</v>
      </c>
      <c r="AI3" s="23" t="s">
        <v>17</v>
      </c>
    </row>
    <row r="4" spans="1:35" s="5" customFormat="1" ht="68.599999999999994" customHeight="1" x14ac:dyDescent="0.2">
      <c r="A4" s="99">
        <v>1</v>
      </c>
      <c r="B4" s="102" t="s">
        <v>30</v>
      </c>
      <c r="C4" s="48">
        <v>1</v>
      </c>
      <c r="D4" s="61" t="s">
        <v>47</v>
      </c>
      <c r="E4" s="42" t="s">
        <v>39</v>
      </c>
      <c r="F4" s="42" t="s">
        <v>38</v>
      </c>
      <c r="G4" s="42" t="s">
        <v>21</v>
      </c>
      <c r="H4" s="42" t="s">
        <v>42</v>
      </c>
      <c r="I4" s="42">
        <v>33903007</v>
      </c>
      <c r="J4" s="52">
        <v>9.5</v>
      </c>
      <c r="K4" s="92"/>
      <c r="L4" s="24">
        <f t="shared" ref="L4:L8" si="0">K4-(SUM(N4:Z4))</f>
        <v>0</v>
      </c>
      <c r="M4" s="25" t="str">
        <f t="shared" ref="M4:M8" si="1">IF(L4&lt;0,"ATENÇÃO","OK")</f>
        <v>OK</v>
      </c>
      <c r="N4" s="87"/>
      <c r="O4" s="89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</row>
    <row r="5" spans="1:35" s="5" customFormat="1" ht="53" customHeight="1" x14ac:dyDescent="0.2">
      <c r="A5" s="100"/>
      <c r="B5" s="103"/>
      <c r="C5" s="48">
        <v>2</v>
      </c>
      <c r="D5" s="61" t="s">
        <v>46</v>
      </c>
      <c r="E5" s="42" t="s">
        <v>40</v>
      </c>
      <c r="F5" s="42" t="s">
        <v>38</v>
      </c>
      <c r="G5" s="42" t="s">
        <v>21</v>
      </c>
      <c r="H5" s="42" t="s">
        <v>43</v>
      </c>
      <c r="I5" s="42">
        <v>33903007</v>
      </c>
      <c r="J5" s="52">
        <v>11</v>
      </c>
      <c r="K5" s="92">
        <v>15</v>
      </c>
      <c r="L5" s="24">
        <f t="shared" si="0"/>
        <v>15</v>
      </c>
      <c r="M5" s="25" t="str">
        <f t="shared" si="1"/>
        <v>OK</v>
      </c>
      <c r="N5" s="87"/>
      <c r="O5" s="89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s="5" customFormat="1" ht="53.85" customHeight="1" x14ac:dyDescent="0.2">
      <c r="A6" s="101"/>
      <c r="B6" s="104"/>
      <c r="C6" s="48">
        <v>3</v>
      </c>
      <c r="D6" s="61" t="s">
        <v>45</v>
      </c>
      <c r="E6" s="42" t="s">
        <v>41</v>
      </c>
      <c r="F6" s="42" t="s">
        <v>38</v>
      </c>
      <c r="G6" s="42" t="s">
        <v>21</v>
      </c>
      <c r="H6" s="42" t="s">
        <v>44</v>
      </c>
      <c r="I6" s="42">
        <v>33903007</v>
      </c>
      <c r="J6" s="52">
        <v>22</v>
      </c>
      <c r="K6" s="92"/>
      <c r="L6" s="24">
        <f t="shared" si="0"/>
        <v>0</v>
      </c>
      <c r="M6" s="25" t="str">
        <f t="shared" si="1"/>
        <v>OK</v>
      </c>
      <c r="N6" s="87"/>
      <c r="O6" s="89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</row>
    <row r="7" spans="1:35" s="5" customFormat="1" ht="70" customHeight="1" x14ac:dyDescent="0.2">
      <c r="A7" s="47">
        <v>2</v>
      </c>
      <c r="B7" s="49" t="s">
        <v>31</v>
      </c>
      <c r="C7" s="46">
        <v>4</v>
      </c>
      <c r="D7" s="64" t="s">
        <v>48</v>
      </c>
      <c r="E7" s="65" t="s">
        <v>36</v>
      </c>
      <c r="F7" s="65" t="s">
        <v>37</v>
      </c>
      <c r="G7" s="64" t="s">
        <v>21</v>
      </c>
      <c r="H7" s="64" t="s">
        <v>25</v>
      </c>
      <c r="I7" s="64">
        <v>33903007</v>
      </c>
      <c r="J7" s="53">
        <v>18.5</v>
      </c>
      <c r="K7" s="92">
        <v>360</v>
      </c>
      <c r="L7" s="24">
        <f t="shared" si="0"/>
        <v>210</v>
      </c>
      <c r="M7" s="25" t="str">
        <f t="shared" si="1"/>
        <v>OK</v>
      </c>
      <c r="N7" s="70">
        <v>50</v>
      </c>
      <c r="O7" s="70">
        <v>100</v>
      </c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</row>
    <row r="8" spans="1:35" ht="47.55" customHeight="1" x14ac:dyDescent="0.25">
      <c r="A8" s="43">
        <v>3</v>
      </c>
      <c r="B8" s="44" t="s">
        <v>32</v>
      </c>
      <c r="C8" s="42">
        <v>5</v>
      </c>
      <c r="D8" s="63" t="s">
        <v>49</v>
      </c>
      <c r="E8" s="50" t="s">
        <v>33</v>
      </c>
      <c r="F8" s="50" t="s">
        <v>34</v>
      </c>
      <c r="G8" s="51" t="s">
        <v>21</v>
      </c>
      <c r="H8" s="50" t="s">
        <v>35</v>
      </c>
      <c r="I8" s="50">
        <v>33903007</v>
      </c>
      <c r="J8" s="52">
        <v>4.4000000000000004</v>
      </c>
      <c r="K8" s="93">
        <v>200</v>
      </c>
      <c r="L8" s="24">
        <f t="shared" si="0"/>
        <v>200</v>
      </c>
      <c r="M8" s="25" t="str">
        <f t="shared" si="1"/>
        <v>OK</v>
      </c>
      <c r="N8" s="87"/>
      <c r="O8" s="89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9"/>
      <c r="AB8" s="69"/>
      <c r="AC8" s="69"/>
      <c r="AD8" s="69"/>
      <c r="AE8" s="69"/>
      <c r="AF8" s="69"/>
      <c r="AG8" s="69"/>
      <c r="AH8" s="69"/>
      <c r="AI8" s="69"/>
    </row>
    <row r="9" spans="1:35" x14ac:dyDescent="0.25">
      <c r="N9" s="36">
        <f>SUMPRODUCT($J$4:$J$8,N4:N8)</f>
        <v>925</v>
      </c>
      <c r="O9" s="36">
        <f t="shared" ref="O9:AI9" si="2">SUMPRODUCT($J$4:$J$8,O4:O8)</f>
        <v>1850</v>
      </c>
      <c r="P9" s="36">
        <f t="shared" si="2"/>
        <v>0</v>
      </c>
      <c r="Q9" s="36">
        <f t="shared" si="2"/>
        <v>0</v>
      </c>
      <c r="R9" s="36">
        <f t="shared" si="2"/>
        <v>0</v>
      </c>
      <c r="S9" s="36">
        <f t="shared" si="2"/>
        <v>0</v>
      </c>
      <c r="T9" s="36">
        <f t="shared" si="2"/>
        <v>0</v>
      </c>
      <c r="U9" s="36">
        <f t="shared" si="2"/>
        <v>0</v>
      </c>
      <c r="V9" s="36">
        <f t="shared" si="2"/>
        <v>0</v>
      </c>
      <c r="W9" s="36">
        <f t="shared" si="2"/>
        <v>0</v>
      </c>
      <c r="X9" s="36">
        <f t="shared" si="2"/>
        <v>0</v>
      </c>
      <c r="Y9" s="36">
        <f t="shared" si="2"/>
        <v>0</v>
      </c>
      <c r="Z9" s="36">
        <f t="shared" si="2"/>
        <v>0</v>
      </c>
      <c r="AA9" s="36">
        <f t="shared" si="2"/>
        <v>0</v>
      </c>
      <c r="AB9" s="36">
        <f t="shared" si="2"/>
        <v>0</v>
      </c>
      <c r="AC9" s="36">
        <f t="shared" si="2"/>
        <v>0</v>
      </c>
      <c r="AD9" s="36">
        <f t="shared" si="2"/>
        <v>0</v>
      </c>
      <c r="AE9" s="36">
        <f t="shared" si="2"/>
        <v>0</v>
      </c>
      <c r="AF9" s="36">
        <f t="shared" si="2"/>
        <v>0</v>
      </c>
      <c r="AG9" s="36">
        <f t="shared" si="2"/>
        <v>0</v>
      </c>
      <c r="AH9" s="36">
        <f t="shared" si="2"/>
        <v>0</v>
      </c>
      <c r="AI9" s="36">
        <f t="shared" si="2"/>
        <v>0</v>
      </c>
    </row>
  </sheetData>
  <mergeCells count="28">
    <mergeCell ref="A4:A6"/>
    <mergeCell ref="B4:B6"/>
    <mergeCell ref="A1:C1"/>
    <mergeCell ref="U1:U2"/>
    <mergeCell ref="K1:M1"/>
    <mergeCell ref="S1:S2"/>
    <mergeCell ref="O1:O2"/>
    <mergeCell ref="P1:P2"/>
    <mergeCell ref="Q1:Q2"/>
    <mergeCell ref="R1:R2"/>
    <mergeCell ref="D1:J1"/>
    <mergeCell ref="N1:N2"/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</mergeCells>
  <conditionalFormatting sqref="Q8:Z8">
    <cfRule type="cellIs" dxfId="17" priority="7" stopIfTrue="1" operator="greaterThan">
      <formula>0</formula>
    </cfRule>
    <cfRule type="cellIs" dxfId="16" priority="8" stopIfTrue="1" operator="greaterThan">
      <formula>0</formula>
    </cfRule>
    <cfRule type="cellIs" dxfId="15" priority="9" stopIfTrue="1" operator="greaterThan">
      <formula>0</formula>
    </cfRule>
  </conditionalFormatting>
  <conditionalFormatting sqref="N8 P8">
    <cfRule type="cellIs" dxfId="14" priority="4" stopIfTrue="1" operator="greaterThan">
      <formula>0</formula>
    </cfRule>
    <cfRule type="cellIs" dxfId="13" priority="5" stopIfTrue="1" operator="greaterThan">
      <formula>0</formula>
    </cfRule>
    <cfRule type="cellIs" dxfId="12" priority="6" stopIfTrue="1" operator="greaterThan">
      <formula>0</formula>
    </cfRule>
  </conditionalFormatting>
  <conditionalFormatting sqref="O8">
    <cfRule type="cellIs" dxfId="11" priority="1" stopIfTrue="1" operator="greaterThan">
      <formula>0</formula>
    </cfRule>
    <cfRule type="cellIs" dxfId="10" priority="2" stopIfTrue="1" operator="greaterThan">
      <formula>0</formula>
    </cfRule>
    <cfRule type="cellIs" dxfId="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9"/>
  <sheetViews>
    <sheetView zoomScale="80" zoomScaleNormal="80" workbookViewId="0">
      <selection activeCell="D1" sqref="D1:J1"/>
    </sheetView>
  </sheetViews>
  <sheetFormatPr defaultColWidth="9.75" defaultRowHeight="14.3" x14ac:dyDescent="0.25"/>
  <cols>
    <col min="1" max="1" width="6.25" style="1" customWidth="1"/>
    <col min="2" max="2" width="25.375" style="2" customWidth="1"/>
    <col min="3" max="3" width="8.875" style="6" bestFit="1" customWidth="1"/>
    <col min="4" max="4" width="39" style="2" customWidth="1"/>
    <col min="5" max="5" width="14.625" style="2" customWidth="1"/>
    <col min="6" max="6" width="13.375" style="2" customWidth="1"/>
    <col min="7" max="7" width="9.25" style="2" customWidth="1"/>
    <col min="8" max="8" width="13.875" style="2" customWidth="1"/>
    <col min="9" max="10" width="15" style="2" customWidth="1"/>
    <col min="11" max="11" width="13.25" style="7" customWidth="1"/>
    <col min="12" max="12" width="13.25" style="3" customWidth="1"/>
    <col min="13" max="13" width="12.625" style="8" customWidth="1"/>
    <col min="14" max="15" width="14.875" style="9" customWidth="1"/>
    <col min="16" max="16" width="15" style="9" customWidth="1"/>
    <col min="17" max="17" width="14.25" style="9" customWidth="1"/>
    <col min="18" max="18" width="15.25" style="9" customWidth="1"/>
    <col min="19" max="20" width="14.375" style="9" customWidth="1"/>
    <col min="21" max="21" width="14.625" style="9" customWidth="1"/>
    <col min="22" max="22" width="14.75" style="9" customWidth="1"/>
    <col min="23" max="23" width="14.25" style="9" customWidth="1"/>
    <col min="24" max="24" width="14.375" style="9" customWidth="1"/>
    <col min="25" max="25" width="12.25" style="9" customWidth="1"/>
    <col min="26" max="26" width="11.75" style="9" customWidth="1"/>
    <col min="27" max="35" width="13.75" style="4" customWidth="1"/>
    <col min="36" max="16384" width="9.75" style="4"/>
  </cols>
  <sheetData>
    <row r="1" spans="1:35" ht="50.3" customHeight="1" x14ac:dyDescent="0.25">
      <c r="A1" s="105" t="s">
        <v>27</v>
      </c>
      <c r="B1" s="105"/>
      <c r="C1" s="105"/>
      <c r="D1" s="105" t="s">
        <v>26</v>
      </c>
      <c r="E1" s="105"/>
      <c r="F1" s="105"/>
      <c r="G1" s="105"/>
      <c r="H1" s="105"/>
      <c r="I1" s="105"/>
      <c r="J1" s="105"/>
      <c r="K1" s="105" t="s">
        <v>28</v>
      </c>
      <c r="L1" s="105"/>
      <c r="M1" s="105"/>
      <c r="N1" s="98" t="s">
        <v>79</v>
      </c>
      <c r="O1" s="98" t="s">
        <v>80</v>
      </c>
      <c r="P1" s="98" t="s">
        <v>81</v>
      </c>
      <c r="Q1" s="97" t="s">
        <v>122</v>
      </c>
      <c r="R1" s="97" t="s">
        <v>123</v>
      </c>
      <c r="S1" s="97" t="s">
        <v>124</v>
      </c>
      <c r="T1" s="97" t="s">
        <v>125</v>
      </c>
      <c r="U1" s="97" t="s">
        <v>126</v>
      </c>
      <c r="V1" s="97" t="s">
        <v>29</v>
      </c>
      <c r="W1" s="97" t="s">
        <v>29</v>
      </c>
      <c r="X1" s="97" t="s">
        <v>29</v>
      </c>
      <c r="Y1" s="97" t="s">
        <v>29</v>
      </c>
      <c r="Z1" s="97" t="s">
        <v>29</v>
      </c>
      <c r="AA1" s="97" t="s">
        <v>29</v>
      </c>
      <c r="AB1" s="97" t="s">
        <v>29</v>
      </c>
      <c r="AC1" s="97" t="s">
        <v>29</v>
      </c>
      <c r="AD1" s="97" t="s">
        <v>29</v>
      </c>
      <c r="AE1" s="97" t="s">
        <v>29</v>
      </c>
      <c r="AF1" s="97" t="s">
        <v>29</v>
      </c>
      <c r="AG1" s="97" t="s">
        <v>29</v>
      </c>
      <c r="AH1" s="97" t="s">
        <v>29</v>
      </c>
      <c r="AI1" s="97" t="s">
        <v>29</v>
      </c>
    </row>
    <row r="2" spans="1:35" ht="21.75" customHeight="1" x14ac:dyDescent="0.25">
      <c r="A2" s="105" t="s">
        <v>121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98"/>
      <c r="O2" s="98"/>
      <c r="P2" s="98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1:35" s="5" customFormat="1" ht="63.85" customHeight="1" x14ac:dyDescent="0.2">
      <c r="A3" s="30" t="s">
        <v>5</v>
      </c>
      <c r="B3" s="30" t="s">
        <v>23</v>
      </c>
      <c r="C3" s="30" t="s">
        <v>3</v>
      </c>
      <c r="D3" s="31" t="s">
        <v>18</v>
      </c>
      <c r="E3" s="31" t="s">
        <v>4</v>
      </c>
      <c r="F3" s="31" t="s">
        <v>24</v>
      </c>
      <c r="G3" s="31" t="s">
        <v>19</v>
      </c>
      <c r="H3" s="31" t="s">
        <v>20</v>
      </c>
      <c r="I3" s="31" t="s">
        <v>22</v>
      </c>
      <c r="J3" s="32" t="s">
        <v>1</v>
      </c>
      <c r="K3" s="33" t="s">
        <v>7</v>
      </c>
      <c r="L3" s="34" t="s">
        <v>0</v>
      </c>
      <c r="M3" s="35" t="s">
        <v>2</v>
      </c>
      <c r="N3" s="94">
        <v>45075</v>
      </c>
      <c r="O3" s="94">
        <v>45089</v>
      </c>
      <c r="P3" s="94">
        <v>45135</v>
      </c>
      <c r="Q3" s="88">
        <v>45208</v>
      </c>
      <c r="R3" s="88">
        <v>45230</v>
      </c>
      <c r="S3" s="88">
        <v>45323</v>
      </c>
      <c r="T3" s="88">
        <v>45323</v>
      </c>
      <c r="U3" s="88">
        <v>45323</v>
      </c>
      <c r="V3" s="23" t="s">
        <v>17</v>
      </c>
      <c r="W3" s="23" t="s">
        <v>17</v>
      </c>
      <c r="X3" s="23" t="s">
        <v>17</v>
      </c>
      <c r="Y3" s="23" t="s">
        <v>17</v>
      </c>
      <c r="Z3" s="23" t="s">
        <v>17</v>
      </c>
      <c r="AA3" s="23" t="s">
        <v>17</v>
      </c>
      <c r="AB3" s="23" t="s">
        <v>17</v>
      </c>
      <c r="AC3" s="23" t="s">
        <v>17</v>
      </c>
      <c r="AD3" s="23" t="s">
        <v>17</v>
      </c>
      <c r="AE3" s="23" t="s">
        <v>17</v>
      </c>
      <c r="AF3" s="23" t="s">
        <v>17</v>
      </c>
      <c r="AG3" s="23" t="s">
        <v>17</v>
      </c>
      <c r="AH3" s="23" t="s">
        <v>17</v>
      </c>
      <c r="AI3" s="23" t="s">
        <v>17</v>
      </c>
    </row>
    <row r="4" spans="1:35" s="5" customFormat="1" ht="63.2" customHeight="1" x14ac:dyDescent="0.2">
      <c r="A4" s="99">
        <v>1</v>
      </c>
      <c r="B4" s="102" t="s">
        <v>30</v>
      </c>
      <c r="C4" s="48">
        <v>1</v>
      </c>
      <c r="D4" s="61" t="s">
        <v>47</v>
      </c>
      <c r="E4" s="42" t="s">
        <v>39</v>
      </c>
      <c r="F4" s="42" t="s">
        <v>38</v>
      </c>
      <c r="G4" s="42" t="s">
        <v>21</v>
      </c>
      <c r="H4" s="42" t="s">
        <v>42</v>
      </c>
      <c r="I4" s="42">
        <v>33903007</v>
      </c>
      <c r="J4" s="52">
        <v>9.5</v>
      </c>
      <c r="K4" s="92">
        <v>500</v>
      </c>
      <c r="L4" s="24">
        <f t="shared" ref="L4:L8" si="0">K4-(SUM(N4:Z4))</f>
        <v>0</v>
      </c>
      <c r="M4" s="25" t="str">
        <f t="shared" ref="M4:M8" si="1">IF(L4&lt;0,"ATENÇÃO","OK")</f>
        <v>OK</v>
      </c>
      <c r="N4" s="90">
        <v>275</v>
      </c>
      <c r="O4" s="89"/>
      <c r="P4" s="89"/>
      <c r="Q4" s="89"/>
      <c r="R4" s="89"/>
      <c r="S4" s="70">
        <v>225</v>
      </c>
      <c r="T4" s="89"/>
      <c r="U4" s="89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</row>
    <row r="5" spans="1:35" s="5" customFormat="1" ht="78.8" customHeight="1" x14ac:dyDescent="0.2">
      <c r="A5" s="100"/>
      <c r="B5" s="103"/>
      <c r="C5" s="48">
        <v>2</v>
      </c>
      <c r="D5" s="61" t="s">
        <v>46</v>
      </c>
      <c r="E5" s="42" t="s">
        <v>40</v>
      </c>
      <c r="F5" s="42" t="s">
        <v>38</v>
      </c>
      <c r="G5" s="42" t="s">
        <v>21</v>
      </c>
      <c r="H5" s="42" t="s">
        <v>43</v>
      </c>
      <c r="I5" s="42">
        <v>33903007</v>
      </c>
      <c r="J5" s="52">
        <v>11</v>
      </c>
      <c r="K5" s="92">
        <v>120</v>
      </c>
      <c r="L5" s="24">
        <f t="shared" si="0"/>
        <v>60</v>
      </c>
      <c r="M5" s="25" t="str">
        <f t="shared" si="1"/>
        <v>OK</v>
      </c>
      <c r="N5" s="89"/>
      <c r="O5" s="89"/>
      <c r="P5" s="89"/>
      <c r="Q5" s="89"/>
      <c r="R5" s="89"/>
      <c r="S5" s="70">
        <v>60</v>
      </c>
      <c r="T5" s="89"/>
      <c r="U5" s="89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s="5" customFormat="1" ht="52.3" customHeight="1" x14ac:dyDescent="0.2">
      <c r="A6" s="101"/>
      <c r="B6" s="104"/>
      <c r="C6" s="48">
        <v>3</v>
      </c>
      <c r="D6" s="61" t="s">
        <v>45</v>
      </c>
      <c r="E6" s="42" t="s">
        <v>41</v>
      </c>
      <c r="F6" s="42" t="s">
        <v>38</v>
      </c>
      <c r="G6" s="42" t="s">
        <v>21</v>
      </c>
      <c r="H6" s="42" t="s">
        <v>44</v>
      </c>
      <c r="I6" s="42">
        <v>33903007</v>
      </c>
      <c r="J6" s="52">
        <v>22</v>
      </c>
      <c r="K6" s="92">
        <v>30</v>
      </c>
      <c r="L6" s="24">
        <f t="shared" si="0"/>
        <v>30</v>
      </c>
      <c r="M6" s="25" t="str">
        <f t="shared" si="1"/>
        <v>OK</v>
      </c>
      <c r="N6" s="89"/>
      <c r="O6" s="89"/>
      <c r="P6" s="89"/>
      <c r="Q6" s="89"/>
      <c r="R6" s="89"/>
      <c r="S6" s="89"/>
      <c r="T6" s="89"/>
      <c r="U6" s="89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</row>
    <row r="7" spans="1:35" s="5" customFormat="1" ht="52.3" customHeight="1" x14ac:dyDescent="0.2">
      <c r="A7" s="47">
        <v>2</v>
      </c>
      <c r="B7" s="49" t="s">
        <v>31</v>
      </c>
      <c r="C7" s="46">
        <v>4</v>
      </c>
      <c r="D7" s="64" t="s">
        <v>48</v>
      </c>
      <c r="E7" s="65" t="s">
        <v>36</v>
      </c>
      <c r="F7" s="65" t="s">
        <v>37</v>
      </c>
      <c r="G7" s="64" t="s">
        <v>21</v>
      </c>
      <c r="H7" s="64" t="s">
        <v>25</v>
      </c>
      <c r="I7" s="64">
        <v>33903007</v>
      </c>
      <c r="J7" s="53">
        <v>18.5</v>
      </c>
      <c r="K7" s="92">
        <v>800</v>
      </c>
      <c r="L7" s="24">
        <f t="shared" si="0"/>
        <v>500</v>
      </c>
      <c r="M7" s="25" t="str">
        <f t="shared" si="1"/>
        <v>OK</v>
      </c>
      <c r="N7" s="89"/>
      <c r="O7" s="89"/>
      <c r="P7" s="90">
        <v>100</v>
      </c>
      <c r="Q7" s="89"/>
      <c r="R7" s="90">
        <v>100</v>
      </c>
      <c r="S7" s="89"/>
      <c r="T7" s="89"/>
      <c r="U7" s="70">
        <v>100</v>
      </c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</row>
    <row r="8" spans="1:35" ht="67.25" customHeight="1" x14ac:dyDescent="0.25">
      <c r="A8" s="43">
        <v>3</v>
      </c>
      <c r="B8" s="44" t="s">
        <v>32</v>
      </c>
      <c r="C8" s="42">
        <v>5</v>
      </c>
      <c r="D8" s="63" t="s">
        <v>49</v>
      </c>
      <c r="E8" s="50" t="s">
        <v>33</v>
      </c>
      <c r="F8" s="50" t="s">
        <v>34</v>
      </c>
      <c r="G8" s="51" t="s">
        <v>21</v>
      </c>
      <c r="H8" s="50" t="s">
        <v>35</v>
      </c>
      <c r="I8" s="50">
        <v>33903007</v>
      </c>
      <c r="J8" s="52">
        <v>4.4000000000000004</v>
      </c>
      <c r="K8" s="93">
        <v>300</v>
      </c>
      <c r="L8" s="24">
        <f t="shared" si="0"/>
        <v>0</v>
      </c>
      <c r="M8" s="25" t="str">
        <f t="shared" si="1"/>
        <v>OK</v>
      </c>
      <c r="N8" s="89"/>
      <c r="O8" s="91">
        <v>100</v>
      </c>
      <c r="P8" s="89"/>
      <c r="Q8" s="89">
        <v>100</v>
      </c>
      <c r="R8" s="89"/>
      <c r="S8" s="89"/>
      <c r="T8" s="89">
        <v>100</v>
      </c>
      <c r="U8" s="89"/>
      <c r="V8" s="66"/>
      <c r="W8" s="66"/>
      <c r="X8" s="66"/>
      <c r="Y8" s="66"/>
      <c r="Z8" s="66"/>
      <c r="AA8" s="69"/>
      <c r="AB8" s="69"/>
      <c r="AC8" s="69"/>
      <c r="AD8" s="69"/>
      <c r="AE8" s="69"/>
      <c r="AF8" s="69"/>
      <c r="AG8" s="69"/>
      <c r="AH8" s="69"/>
      <c r="AI8" s="69"/>
    </row>
    <row r="9" spans="1:35" x14ac:dyDescent="0.25">
      <c r="N9" s="36">
        <f>SUMPRODUCT($J$4:$J$8,N4:N8)</f>
        <v>2612.5</v>
      </c>
      <c r="O9" s="36">
        <f t="shared" ref="O9:AI9" si="2">SUMPRODUCT($J$4:$J$8,O4:O8)</f>
        <v>440.00000000000006</v>
      </c>
      <c r="P9" s="36">
        <f t="shared" si="2"/>
        <v>1850</v>
      </c>
      <c r="Q9" s="36">
        <f t="shared" si="2"/>
        <v>440.00000000000006</v>
      </c>
      <c r="R9" s="36">
        <f t="shared" si="2"/>
        <v>1850</v>
      </c>
      <c r="S9" s="36">
        <f t="shared" si="2"/>
        <v>2797.5</v>
      </c>
      <c r="T9" s="36">
        <f t="shared" si="2"/>
        <v>440.00000000000006</v>
      </c>
      <c r="U9" s="36">
        <f t="shared" si="2"/>
        <v>1850</v>
      </c>
      <c r="V9" s="36">
        <f t="shared" si="2"/>
        <v>0</v>
      </c>
      <c r="W9" s="36">
        <f t="shared" si="2"/>
        <v>0</v>
      </c>
      <c r="X9" s="36">
        <f t="shared" si="2"/>
        <v>0</v>
      </c>
      <c r="Y9" s="36">
        <f t="shared" si="2"/>
        <v>0</v>
      </c>
      <c r="Z9" s="36">
        <f t="shared" si="2"/>
        <v>0</v>
      </c>
      <c r="AA9" s="36">
        <f t="shared" si="2"/>
        <v>0</v>
      </c>
      <c r="AB9" s="36">
        <f t="shared" si="2"/>
        <v>0</v>
      </c>
      <c r="AC9" s="36">
        <f t="shared" si="2"/>
        <v>0</v>
      </c>
      <c r="AD9" s="36">
        <f t="shared" si="2"/>
        <v>0</v>
      </c>
      <c r="AE9" s="36">
        <f t="shared" si="2"/>
        <v>0</v>
      </c>
      <c r="AF9" s="36">
        <f t="shared" si="2"/>
        <v>0</v>
      </c>
      <c r="AG9" s="36">
        <f t="shared" si="2"/>
        <v>0</v>
      </c>
      <c r="AH9" s="36">
        <f t="shared" si="2"/>
        <v>0</v>
      </c>
      <c r="AI9" s="36">
        <f t="shared" si="2"/>
        <v>0</v>
      </c>
    </row>
  </sheetData>
  <mergeCells count="28">
    <mergeCell ref="A4:A6"/>
    <mergeCell ref="B4:B6"/>
    <mergeCell ref="A1:C1"/>
    <mergeCell ref="S1:S2"/>
    <mergeCell ref="T1:T2"/>
    <mergeCell ref="K1:M1"/>
    <mergeCell ref="R1:R2"/>
    <mergeCell ref="Q1:Q2"/>
    <mergeCell ref="D1:J1"/>
    <mergeCell ref="N1:N2"/>
    <mergeCell ref="O1:O2"/>
    <mergeCell ref="P1:P2"/>
    <mergeCell ref="AG1:AG2"/>
    <mergeCell ref="AH1:AH2"/>
    <mergeCell ref="AI1:AI2"/>
    <mergeCell ref="A2:M2"/>
    <mergeCell ref="AB1:AB2"/>
    <mergeCell ref="AC1:AC2"/>
    <mergeCell ref="AD1:AD2"/>
    <mergeCell ref="AE1:AE2"/>
    <mergeCell ref="AF1:AF2"/>
    <mergeCell ref="W1:W2"/>
    <mergeCell ref="X1:X2"/>
    <mergeCell ref="Y1:Y2"/>
    <mergeCell ref="Z1:Z2"/>
    <mergeCell ref="AA1:AA2"/>
    <mergeCell ref="U1:U2"/>
    <mergeCell ref="V1:V2"/>
  </mergeCells>
  <conditionalFormatting sqref="V8:Z8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N8:P8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Q8:U8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REITORIA</vt:lpstr>
      <vt:lpstr>ESAG</vt:lpstr>
      <vt:lpstr>CEART</vt:lpstr>
      <vt:lpstr>CEAD</vt:lpstr>
      <vt:lpstr>FAED</vt:lpstr>
      <vt:lpstr>CEFID</vt:lpstr>
      <vt:lpstr>CERES</vt:lpstr>
      <vt:lpstr>CEAVI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LETICIA KOSLOWSKY MEES MATTOS</cp:lastModifiedBy>
  <cp:lastPrinted>2014-06-04T18:55:53Z</cp:lastPrinted>
  <dcterms:created xsi:type="dcterms:W3CDTF">2010-06-19T20:43:11Z</dcterms:created>
  <dcterms:modified xsi:type="dcterms:W3CDTF">2024-04-10T20:34:52Z</dcterms:modified>
</cp:coreProperties>
</file>