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93.2023 SRP SGPE 1418.2023 - Gêneros Alimentícios - VIG 13.03.2024\"/>
    </mc:Choice>
  </mc:AlternateContent>
  <xr:revisionPtr revIDLastSave="0" documentId="13_ncr:1_{4F0CBD88-CB5C-435F-B1B0-4A1F42455276}" xr6:coauthVersionLast="36" xr6:coauthVersionMax="36" xr10:uidLastSave="{00000000-0000-0000-0000-000000000000}"/>
  <bookViews>
    <workbookView xWindow="0" yWindow="0" windowWidth="21600" windowHeight="9135" tabRatio="857" activeTab="9" xr2:uid="{00000000-000D-0000-FFFF-FFFF00000000}"/>
  </bookViews>
  <sheets>
    <sheet name="Reitoria" sheetId="75" r:id="rId1"/>
    <sheet name="ESAG" sheetId="105" r:id="rId2"/>
    <sheet name="CEART" sheetId="106" r:id="rId3"/>
    <sheet name="CEAD" sheetId="108" r:id="rId4"/>
    <sheet name="FAED" sheetId="107" r:id="rId5"/>
    <sheet name="CEFID" sheetId="109" r:id="rId6"/>
    <sheet name="CERES" sheetId="110" r:id="rId7"/>
    <sheet name="CEAVI" sheetId="115" r:id="rId8"/>
    <sheet name="CESFI" sheetId="111" r:id="rId9"/>
    <sheet name="GESTOR" sheetId="91" r:id="rId10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9" i="91" l="1"/>
  <c r="I5" i="91" l="1"/>
  <c r="M5" i="91" s="1"/>
  <c r="I6" i="91"/>
  <c r="I7" i="91"/>
  <c r="M7" i="91" s="1"/>
  <c r="I8" i="91"/>
  <c r="I4" i="91"/>
  <c r="M6" i="91"/>
  <c r="Y9" i="115"/>
  <c r="X9" i="115"/>
  <c r="W9" i="115"/>
  <c r="V9" i="115"/>
  <c r="U9" i="115"/>
  <c r="T9" i="115"/>
  <c r="S9" i="115"/>
  <c r="R9" i="115"/>
  <c r="Q9" i="115"/>
  <c r="P9" i="115"/>
  <c r="O9" i="115"/>
  <c r="M8" i="115"/>
  <c r="M11" i="115" s="1"/>
  <c r="M7" i="115"/>
  <c r="N7" i="115" s="1"/>
  <c r="M6" i="115"/>
  <c r="N6" i="115" s="1"/>
  <c r="M5" i="115"/>
  <c r="N5" i="115" s="1"/>
  <c r="M4" i="115"/>
  <c r="N4" i="115" s="1"/>
  <c r="Y9" i="111"/>
  <c r="X9" i="111"/>
  <c r="W9" i="111"/>
  <c r="V9" i="111"/>
  <c r="U9" i="111"/>
  <c r="T9" i="111"/>
  <c r="S9" i="111"/>
  <c r="R9" i="111"/>
  <c r="Q9" i="111"/>
  <c r="P9" i="111"/>
  <c r="O9" i="111"/>
  <c r="M8" i="111"/>
  <c r="N8" i="111" s="1"/>
  <c r="M7" i="111"/>
  <c r="M6" i="111"/>
  <c r="N6" i="111" s="1"/>
  <c r="M5" i="111"/>
  <c r="N5" i="111" s="1"/>
  <c r="M4" i="111"/>
  <c r="N4" i="111" s="1"/>
  <c r="Y9" i="110"/>
  <c r="X9" i="110"/>
  <c r="W9" i="110"/>
  <c r="V9" i="110"/>
  <c r="U9" i="110"/>
  <c r="T9" i="110"/>
  <c r="S9" i="110"/>
  <c r="R9" i="110"/>
  <c r="Q9" i="110"/>
  <c r="P9" i="110"/>
  <c r="O9" i="110"/>
  <c r="M8" i="110"/>
  <c r="N8" i="110" s="1"/>
  <c r="M7" i="110"/>
  <c r="N7" i="110" s="1"/>
  <c r="M6" i="110"/>
  <c r="N6" i="110" s="1"/>
  <c r="M5" i="110"/>
  <c r="N5" i="110" s="1"/>
  <c r="M4" i="110"/>
  <c r="N4" i="110" s="1"/>
  <c r="Y9" i="109"/>
  <c r="X9" i="109"/>
  <c r="W9" i="109"/>
  <c r="V9" i="109"/>
  <c r="U9" i="109"/>
  <c r="T9" i="109"/>
  <c r="S9" i="109"/>
  <c r="R9" i="109"/>
  <c r="Q9" i="109"/>
  <c r="P9" i="109"/>
  <c r="O9" i="109"/>
  <c r="M8" i="109"/>
  <c r="N8" i="109" s="1"/>
  <c r="M7" i="109"/>
  <c r="N7" i="109" s="1"/>
  <c r="M6" i="109"/>
  <c r="N6" i="109" s="1"/>
  <c r="M5" i="109"/>
  <c r="N5" i="109" s="1"/>
  <c r="M4" i="109"/>
  <c r="N4" i="109" s="1"/>
  <c r="Y9" i="107"/>
  <c r="X9" i="107"/>
  <c r="W9" i="107"/>
  <c r="V9" i="107"/>
  <c r="U9" i="107"/>
  <c r="T9" i="107"/>
  <c r="S9" i="107"/>
  <c r="R9" i="107"/>
  <c r="Q9" i="107"/>
  <c r="P9" i="107"/>
  <c r="O9" i="107"/>
  <c r="M8" i="107"/>
  <c r="M11" i="107" s="1"/>
  <c r="M7" i="107"/>
  <c r="N7" i="107" s="1"/>
  <c r="M6" i="107"/>
  <c r="N6" i="107" s="1"/>
  <c r="M5" i="107"/>
  <c r="N5" i="107" s="1"/>
  <c r="M4" i="107"/>
  <c r="N4" i="107" s="1"/>
  <c r="Y9" i="108"/>
  <c r="X9" i="108"/>
  <c r="W9" i="108"/>
  <c r="V9" i="108"/>
  <c r="U9" i="108"/>
  <c r="T9" i="108"/>
  <c r="S9" i="108"/>
  <c r="R9" i="108"/>
  <c r="Q9" i="108"/>
  <c r="P9" i="108"/>
  <c r="O9" i="108"/>
  <c r="M8" i="108"/>
  <c r="M11" i="108" s="1"/>
  <c r="M7" i="108"/>
  <c r="N7" i="108" s="1"/>
  <c r="M6" i="108"/>
  <c r="N6" i="108" s="1"/>
  <c r="M5" i="108"/>
  <c r="N5" i="108" s="1"/>
  <c r="M4" i="108"/>
  <c r="N4" i="108" s="1"/>
  <c r="Y9" i="106"/>
  <c r="X9" i="106"/>
  <c r="W9" i="106"/>
  <c r="V9" i="106"/>
  <c r="U9" i="106"/>
  <c r="T9" i="106"/>
  <c r="S9" i="106"/>
  <c r="R9" i="106"/>
  <c r="Q9" i="106"/>
  <c r="P9" i="106"/>
  <c r="O9" i="106"/>
  <c r="M8" i="106"/>
  <c r="M11" i="106" s="1"/>
  <c r="M7" i="106"/>
  <c r="N7" i="106" s="1"/>
  <c r="M6" i="106"/>
  <c r="N6" i="106" s="1"/>
  <c r="M5" i="106"/>
  <c r="N5" i="106" s="1"/>
  <c r="M4" i="106"/>
  <c r="N4" i="106" s="1"/>
  <c r="M11" i="105"/>
  <c r="Y9" i="105"/>
  <c r="X9" i="105"/>
  <c r="W9" i="105"/>
  <c r="V9" i="105"/>
  <c r="U9" i="105"/>
  <c r="T9" i="105"/>
  <c r="S9" i="105"/>
  <c r="R9" i="105"/>
  <c r="Q9" i="105"/>
  <c r="P9" i="105"/>
  <c r="O9" i="105"/>
  <c r="M8" i="105"/>
  <c r="M7" i="105"/>
  <c r="N7" i="105" s="1"/>
  <c r="M6" i="105"/>
  <c r="M5" i="105"/>
  <c r="N5" i="105" s="1"/>
  <c r="M4" i="105"/>
  <c r="N4" i="105" s="1"/>
  <c r="N6" i="105" l="1"/>
  <c r="N8" i="105"/>
  <c r="N7" i="111"/>
  <c r="M4" i="91"/>
  <c r="M11" i="110"/>
  <c r="N8" i="115"/>
  <c r="M11" i="111"/>
  <c r="M11" i="109"/>
  <c r="N8" i="107"/>
  <c r="N8" i="108"/>
  <c r="N8" i="106"/>
  <c r="M4" i="75" l="1"/>
  <c r="J4" i="91" s="1"/>
  <c r="M5" i="75"/>
  <c r="J5" i="91" s="1"/>
  <c r="M6" i="75"/>
  <c r="M7" i="75"/>
  <c r="N7" i="75" l="1"/>
  <c r="J7" i="91"/>
  <c r="N6" i="75"/>
  <c r="J6" i="91"/>
  <c r="N5" i="91"/>
  <c r="L5" i="91"/>
  <c r="N5" i="75"/>
  <c r="N4" i="91"/>
  <c r="L4" i="91"/>
  <c r="N4" i="75"/>
  <c r="Q9" i="75"/>
  <c r="N6" i="91" l="1"/>
  <c r="L6" i="91"/>
  <c r="N7" i="91"/>
  <c r="L7" i="91"/>
  <c r="P9" i="75" l="1"/>
  <c r="O9" i="75"/>
  <c r="M8" i="75" l="1"/>
  <c r="N8" i="75" l="1"/>
  <c r="J8" i="91"/>
  <c r="N8" i="91" s="1"/>
  <c r="N9" i="91" s="1"/>
  <c r="M8" i="91"/>
  <c r="N17" i="91" s="1"/>
  <c r="L8" i="91" l="1"/>
  <c r="Y9" i="75"/>
  <c r="X9" i="75"/>
  <c r="W9" i="75"/>
  <c r="V9" i="75"/>
  <c r="U9" i="75"/>
  <c r="T9" i="75"/>
  <c r="S9" i="75"/>
  <c r="R9" i="75"/>
  <c r="I14" i="91" l="1"/>
  <c r="I12" i="91"/>
  <c r="M11" i="75" l="1"/>
  <c r="N15" i="91" l="1"/>
  <c r="N16" i="91" l="1"/>
  <c r="N18" i="91" s="1"/>
</calcChain>
</file>

<file path=xl/sharedStrings.xml><?xml version="1.0" encoding="utf-8"?>
<sst xmlns="http://schemas.openxmlformats.org/spreadsheetml/2006/main" count="813" uniqueCount="83">
  <si>
    <t>Saldo / Automático</t>
  </si>
  <si>
    <t>Preço UNITÁRIO (R$)</t>
  </si>
  <si>
    <t>ALERTA</t>
  </si>
  <si>
    <t>Item</t>
  </si>
  <si>
    <t>Unidade</t>
  </si>
  <si>
    <t>Lote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</si>
  <si>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</si>
  <si>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</si>
  <si>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</si>
  <si>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</si>
  <si>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</si>
  <si>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</si>
  <si>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</si>
  <si>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</si>
  <si>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</si>
  <si>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AQUISIÇÃO DE GÊNEROS ALIMENTÍCIOS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</si>
  <si>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</si>
  <si>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</si>
  <si>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</si>
  <si>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</si>
  <si>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</si>
  <si>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</si>
  <si>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19-03</t>
  </si>
  <si>
    <t>Detalhamento</t>
  </si>
  <si>
    <t>Empresa Vencedora</t>
  </si>
  <si>
    <t>Marca</t>
  </si>
  <si>
    <t>00144-9-011</t>
  </si>
  <si>
    <t>OBJETO: AQUISIÇÃO DE GÊNEROS ALIMENTÍCIOS, ÁGUA E GÁS – CAMPUS I, CERES, CESFI E CEAVI</t>
  </si>
  <si>
    <t>PROCESSO: PE 593/2023</t>
  </si>
  <si>
    <t>VIGÊNCIA DA ATA: 13/03/2023 até 13/03/2024</t>
  </si>
  <si>
    <t xml:space="preserve"> AF nº  xx/2023 Qtde. DT</t>
  </si>
  <si>
    <t>ESTANCIA HIDROMINERAL SANTA RITA DE CASSIA LTDA, CNPJ 03.489.027/0001-88</t>
  </si>
  <si>
    <t>ALIMENTA MAIS DISTRIBUIDORA EIRELI, CNPJ 75.629.105/0001-03</t>
  </si>
  <si>
    <t>IMPERATRIZ COMERCIO ATACADISTA DE PRODUTOS ALIMENTICIOS LTDA, CNPJ 14.546.646/0001-83</t>
  </si>
  <si>
    <t>Kg 
(Kg = 01 embalagem de 1 quilo)</t>
  </si>
  <si>
    <t>CARAVELAS</t>
  </si>
  <si>
    <t>000141-4-002</t>
  </si>
  <si>
    <t>Embalagens de 500 gramas</t>
  </si>
  <si>
    <t>SANTA CATARINA SUPERIOR EXTRA FORTE</t>
  </si>
  <si>
    <t>SANTA RITA</t>
  </si>
  <si>
    <t>peça 
(peça = garrafão de 20 litros)</t>
  </si>
  <si>
    <t>Fardo com 12 garrafas de 500ml</t>
  </si>
  <si>
    <t>Fardo com 4 unidades</t>
  </si>
  <si>
    <t>10301-2-003</t>
  </si>
  <si>
    <t>10301-2-001</t>
  </si>
  <si>
    <t>10301-2-008</t>
  </si>
  <si>
    <r>
      <rPr>
        <b/>
        <sz val="11"/>
        <color theme="1"/>
        <rFont val="Calibri"/>
        <family val="2"/>
        <scheme val="minor"/>
      </rPr>
      <t>Água mineral</t>
    </r>
    <r>
      <rPr>
        <sz val="11"/>
        <color theme="1"/>
        <rFont val="Calibri"/>
        <family val="2"/>
        <scheme val="minor"/>
      </rPr>
      <t xml:space="preserve"> natural, potável, sem gás, envasada em garrafa PET (politereftalato de etileno) </t>
    </r>
    <r>
      <rPr>
        <b/>
        <sz val="11"/>
        <color theme="1"/>
        <rFont val="Calibri"/>
        <family val="2"/>
        <scheme val="minor"/>
      </rPr>
      <t>descartável com 5 litros</t>
    </r>
    <r>
      <rPr>
        <sz val="11"/>
        <color theme="1"/>
        <rFont val="Calibri"/>
        <family val="2"/>
        <scheme val="minor"/>
      </rPr>
      <t>, lacrados, dentro dos padrões estabelecidos pelo Departamento Nacional de Produção Mineral-DNPM e de acordo com a Portaria nº 470/1999, RDCs nºs 274 e 275 de 2005, RDC 23/2000 e RDC 27/2010, da ANVISA-MS, acondicionadas em fardo com 4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</si>
  <si>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11"/>
        <color theme="1"/>
        <rFont val="Calibri"/>
        <family val="2"/>
        <scheme val="minor"/>
      </rPr>
      <t>Água minera</t>
    </r>
    <r>
      <rPr>
        <sz val="11"/>
        <color theme="1"/>
        <rFont val="Calibri"/>
        <family val="2"/>
        <scheme val="minor"/>
      </rPr>
      <t xml:space="preserve">l natural, potável, sem gás, envasada em garrafa PET (politereftalato de etileno) descartável com </t>
    </r>
    <r>
      <rPr>
        <b/>
        <sz val="11"/>
        <color theme="1"/>
        <rFont val="Calibri"/>
        <family val="2"/>
        <scheme val="minor"/>
      </rPr>
      <t>500ml</t>
    </r>
    <r>
      <rPr>
        <sz val="11"/>
        <color theme="1"/>
        <rFont val="Calibri"/>
        <family val="2"/>
        <scheme val="minor"/>
      </rPr>
      <t>, lacrados, dentro dos padrões estabelecidos pelo Departamento Nacional de Produção Mineral-DNPM e de acordo com a Portaria nº 470/1999, RDCs nºs 274 e 275 de 2005, RDC 23/2000 e RDC 27/2010, da ANVISA-MS, acondicionadas em fardo com 12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</si>
  <si>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11"/>
        <color theme="1"/>
        <rFont val="Calibri"/>
        <family val="2"/>
        <scheme val="minor"/>
      </rPr>
      <t>Água mineral</t>
    </r>
    <r>
      <rPr>
        <sz val="11"/>
        <color theme="1"/>
        <rFont val="Calibri"/>
        <family val="2"/>
        <scheme val="minor"/>
      </rPr>
      <t xml:space="preserve">, potável, natural, sem gás, com validade mínima de 3 (três) meses a cada fornecimento, envasada em </t>
    </r>
    <r>
      <rPr>
        <b/>
        <sz val="11"/>
        <color theme="1"/>
        <rFont val="Calibri"/>
        <family val="2"/>
        <scheme val="minor"/>
      </rPr>
      <t>garrafão de 20 litros</t>
    </r>
    <r>
      <rPr>
        <sz val="11"/>
        <color theme="1"/>
        <rFont val="Calibri"/>
        <family val="2"/>
        <scheme val="minor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</si>
  <si>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r>
      <rPr>
        <b/>
        <sz val="11"/>
        <color theme="1"/>
        <rFont val="Calibri"/>
        <family val="2"/>
        <scheme val="minor"/>
      </rPr>
      <t>Café torrado</t>
    </r>
    <r>
      <rPr>
        <sz val="11"/>
        <color theme="1"/>
        <rFont val="Calibri"/>
        <family val="2"/>
        <scheme val="minor"/>
      </rPr>
      <t xml:space="preserve"> e moído embalado a vácuo prensado embalagem de </t>
    </r>
    <r>
      <rPr>
        <b/>
        <sz val="11"/>
        <color theme="1"/>
        <rFont val="Calibri"/>
        <family val="2"/>
        <scheme val="minor"/>
      </rPr>
      <t>500g</t>
    </r>
    <r>
      <rPr>
        <sz val="11"/>
        <color theme="1"/>
        <rFont val="Calibri"/>
        <family val="2"/>
        <scheme val="minor"/>
      </rPr>
      <t xml:space="preserve">, em pó, homogêneo, torrado e moído, categoria do tipo </t>
    </r>
    <r>
      <rPr>
        <b/>
        <sz val="11"/>
        <color theme="1"/>
        <rFont val="Calibri"/>
        <family val="2"/>
        <scheme val="minor"/>
      </rPr>
      <t>SUPERIOR</t>
    </r>
    <r>
      <rPr>
        <sz val="11"/>
        <color theme="1"/>
        <rFont val="Calibri"/>
        <family val="2"/>
        <scheme val="minor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bom, com embalagem vácuo-puro. Com fabricação de no máximo até 60 (sessenta) dias da data de entrega. Prazo de validade do produto de no mínimo de 12 (doze) meses. O café deverá ter, além da embalagem vácuo-puro, embalagem individual de cartolina, que deverá estar acondicionada em caixa de papelão, com 5 ou 10 kg cada, identificação da categoria do café, lote, prazo de validade e demais informações de acordo com exigências legais vigentes que tratam das embalagens e rotulagens e que atenda ao padrão de identidade e qualidade - com nota de qualidade global da bebida, igual ou maior que 6,0 (seis pontos) e demais condições estabelecidas de acordo com as legislações vigentes: Portaria SDA 570/2022 MAPA; RDC 623/2022 ANVISA; RDC 722/2022 ANVISA - C/C IN 160/2022 ANVISA; RDC 724/2022 ANVISA - C/C IN 161/2022 ANVISA; e RDC 727/2022 ANVISA.</t>
    </r>
  </si>
  <si>
    <r>
      <rPr>
        <b/>
        <sz val="14"/>
        <rFont val="Calibri"/>
        <family val="2"/>
        <scheme val="minor"/>
      </rPr>
      <t>Açúcar refinado</t>
    </r>
    <r>
      <rPr>
        <sz val="14"/>
        <rFont val="Calibri"/>
        <family val="2"/>
        <scheme val="minor"/>
      </rPr>
      <t xml:space="preserve">, na cor Branco, embalagem plástica de </t>
    </r>
    <r>
      <rPr>
        <b/>
        <sz val="14"/>
        <rFont val="Calibri"/>
        <family val="2"/>
        <scheme val="minor"/>
      </rPr>
      <t>1Kg</t>
    </r>
    <r>
      <rPr>
        <sz val="14"/>
        <rFont val="Calibri"/>
        <family val="2"/>
        <scheme val="minor"/>
      </rPr>
      <t>. Validade mínima de 8 meses a contar da data do fornecimento</t>
    </r>
  </si>
  <si>
    <t>Atualizado em 12/09/2023</t>
  </si>
  <si>
    <t xml:space="preserve"> AF nº  9262023 Qtde. DT</t>
  </si>
  <si>
    <t xml:space="preserve"> AF nº  514/2023 Qtde. DT</t>
  </si>
  <si>
    <t xml:space="preserve"> AF nº 825/2023 Qtde. DT</t>
  </si>
  <si>
    <t xml:space="preserve"> AF nº 1280/2023 Qtde. DT</t>
  </si>
  <si>
    <t>AF nº 1292/2023 Qtde. DT</t>
  </si>
  <si>
    <t xml:space="preserve"> AF nº 1461/2023 Qtde. DT</t>
  </si>
  <si>
    <t xml:space="preserve"> AF nº 1654/2023 Qtde. DT</t>
  </si>
  <si>
    <t xml:space="preserve"> AF nº  499/2023 Qtde. DT</t>
  </si>
  <si>
    <t xml:space="preserve"> AF nº  1372/2023 Qtde. DT</t>
  </si>
  <si>
    <t xml:space="preserve"> AF nº  1373/2023 Qtde. DT</t>
  </si>
  <si>
    <t>05/07/203</t>
  </si>
  <si>
    <t xml:space="preserve"> AF nº  551/2023 Qtde. DT</t>
  </si>
  <si>
    <t xml:space="preserve"> AF nº  699/2023 Qtde. DT</t>
  </si>
  <si>
    <t xml:space="preserve"> AF nº  1269/2023 Qtde. DT</t>
  </si>
  <si>
    <t xml:space="preserve"> AF nº  1724/2023 Qtde. DT</t>
  </si>
  <si>
    <t xml:space="preserve"> AF nº 653/2023 Qtde. DT</t>
  </si>
  <si>
    <t xml:space="preserve"> AF nº  1065/2023 Qtde. DT</t>
  </si>
  <si>
    <t xml:space="preserve"> AF nº  1183/2023 Qtde. DT</t>
  </si>
  <si>
    <t xml:space="preserve"> AF nº  1775/2023 Qtde. DT</t>
  </si>
  <si>
    <t xml:space="preserve"> AF nº  1818/2023 Qtde. DT</t>
  </si>
  <si>
    <t xml:space="preserve"> AF nº  1160/2023</t>
  </si>
  <si>
    <t xml:space="preserve"> AF nº 1328/2023</t>
  </si>
  <si>
    <t xml:space="preserve"> AF nº  1330/2023</t>
  </si>
  <si>
    <t xml:space="preserve"> AF nº  685/2023 Qtde. DT</t>
  </si>
  <si>
    <t xml:space="preserve"> AF nº  808/2023 Qtde. DT</t>
  </si>
  <si>
    <t xml:space="preserve"> AF nº  1043/2023 Qtde. DT</t>
  </si>
  <si>
    <t xml:space="preserve"> AF nº  1276/2023 Qtde. DT</t>
  </si>
  <si>
    <t xml:space="preserve"> AF nº  1956/2023 Qtde. DT</t>
  </si>
  <si>
    <t xml:space="preserve"> AF nº 1026/2023 Qtde. DT</t>
  </si>
  <si>
    <t xml:space="preserve"> AF nº 1114/2023 Qtde. DT</t>
  </si>
  <si>
    <t xml:space="preserve"> AF nº 1603/2023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</si>
</sst>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2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</cellStyleXfs>
  <cellXfs count="131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68" fontId="8" fillId="8" borderId="2" xfId="1" applyNumberFormat="1" applyFont="1" applyFill="1" applyBorder="1" applyAlignment="1" applyProtection="1">
      <alignment horizontal="right"/>
      <protection locked="0"/>
    </xf>
    <xf numFmtId="168" fontId="8" fillId="8" borderId="3" xfId="1" applyNumberFormat="1" applyFont="1" applyFill="1" applyBorder="1" applyAlignment="1" applyProtection="1">
      <alignment horizontal="right"/>
      <protection locked="0"/>
    </xf>
    <xf numFmtId="0" fontId="8" fillId="8" borderId="8" xfId="1" applyFont="1" applyFill="1" applyBorder="1" applyAlignment="1" applyProtection="1">
      <alignment horizontal="left"/>
      <protection locked="0"/>
    </xf>
    <xf numFmtId="0" fontId="8" fillId="8" borderId="15" xfId="1" applyFont="1" applyFill="1" applyBorder="1" applyAlignment="1" applyProtection="1">
      <alignment horizontal="left"/>
      <protection locked="0"/>
    </xf>
    <xf numFmtId="0" fontId="8" fillId="8" borderId="10" xfId="1" applyFont="1" applyFill="1" applyBorder="1" applyAlignment="1" applyProtection="1">
      <alignment horizontal="left"/>
      <protection locked="0"/>
    </xf>
    <xf numFmtId="0" fontId="8" fillId="8" borderId="0" xfId="1" applyFont="1" applyFill="1" applyBorder="1" applyAlignment="1" applyProtection="1">
      <alignment horizontal="left"/>
      <protection locked="0"/>
    </xf>
    <xf numFmtId="0" fontId="8" fillId="8" borderId="12" xfId="1" applyFont="1" applyFill="1" applyBorder="1" applyAlignment="1" applyProtection="1">
      <alignment horizontal="left"/>
      <protection locked="0"/>
    </xf>
    <xf numFmtId="0" fontId="8" fillId="8" borderId="14" xfId="1" applyFont="1" applyFill="1" applyBorder="1" applyAlignment="1" applyProtection="1">
      <alignment horizontal="left"/>
      <protection locked="0"/>
    </xf>
    <xf numFmtId="44" fontId="5" fillId="7" borderId="1" xfId="8" applyFont="1" applyFill="1" applyBorder="1" applyAlignment="1">
      <alignment vertical="center" wrapText="1"/>
    </xf>
    <xf numFmtId="44" fontId="5" fillId="7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12" borderId="1" xfId="0" applyNumberFormat="1" applyFont="1" applyFill="1" applyBorder="1" applyAlignment="1">
      <alignment horizontal="center" vertical="center" wrapText="1"/>
    </xf>
    <xf numFmtId="44" fontId="5" fillId="0" borderId="0" xfId="1" applyNumberFormat="1" applyFont="1" applyAlignment="1">
      <alignment wrapText="1"/>
    </xf>
    <xf numFmtId="4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5" fillId="7" borderId="1" xfId="3" applyFont="1" applyFill="1" applyBorder="1" applyAlignment="1" applyProtection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</xf>
    <xf numFmtId="166" fontId="5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1" fontId="0" fillId="12" borderId="1" xfId="0" applyNumberFormat="1" applyFont="1" applyFill="1" applyBorder="1" applyAlignment="1">
      <alignment horizontal="center" vertical="center"/>
    </xf>
    <xf numFmtId="44" fontId="5" fillId="0" borderId="0" xfId="8" applyFont="1" applyAlignment="1" applyProtection="1">
      <alignment wrapText="1"/>
      <protection locked="0"/>
    </xf>
    <xf numFmtId="41" fontId="5" fillId="6" borderId="1" xfId="0" applyNumberFormat="1" applyFont="1" applyFill="1" applyBorder="1" applyAlignment="1">
      <alignment horizontal="center" vertical="center" wrapText="1"/>
    </xf>
    <xf numFmtId="165" fontId="6" fillId="7" borderId="1" xfId="3" applyFont="1" applyFill="1" applyBorder="1" applyAlignment="1" applyProtection="1">
      <alignment horizontal="center" vertical="center" wrapText="1"/>
    </xf>
    <xf numFmtId="3" fontId="5" fillId="0" borderId="0" xfId="1" applyNumberFormat="1" applyFont="1" applyFill="1" applyAlignment="1" applyProtection="1">
      <alignment wrapText="1"/>
      <protection locked="0"/>
    </xf>
    <xf numFmtId="10" fontId="8" fillId="8" borderId="3" xfId="13" applyNumberFormat="1" applyFont="1" applyFill="1" applyBorder="1" applyAlignment="1">
      <alignment horizontal="right"/>
    </xf>
    <xf numFmtId="10" fontId="8" fillId="8" borderId="4" xfId="12" applyNumberFormat="1" applyFont="1" applyFill="1" applyBorder="1" applyAlignment="1" applyProtection="1">
      <alignment horizontal="right"/>
      <protection locked="0"/>
    </xf>
    <xf numFmtId="165" fontId="6" fillId="12" borderId="1" xfId="3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6" fillId="0" borderId="1" xfId="3" applyFont="1" applyFill="1" applyBorder="1" applyAlignment="1" applyProtection="1">
      <alignment horizontal="center" vertical="center" wrapText="1"/>
    </xf>
    <xf numFmtId="41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4" fontId="11" fillId="1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center" vertical="center"/>
    </xf>
    <xf numFmtId="4" fontId="14" fillId="12" borderId="1" xfId="0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 wrapText="1"/>
    </xf>
    <xf numFmtId="0" fontId="13" fillId="14" borderId="1" xfId="0" applyNumberFormat="1" applyFont="1" applyFill="1" applyBorder="1" applyAlignment="1">
      <alignment horizontal="center" vertical="center" wrapText="1"/>
    </xf>
    <xf numFmtId="44" fontId="11" fillId="1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0" fillId="1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>
      <alignment wrapText="1"/>
    </xf>
    <xf numFmtId="0" fontId="5" fillId="0" borderId="1" xfId="1" applyNumberFormat="1" applyFont="1" applyFill="1" applyBorder="1" applyAlignment="1">
      <alignment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44" fontId="11" fillId="0" borderId="2" xfId="0" applyNumberFormat="1" applyFont="1" applyFill="1" applyBorder="1" applyAlignment="1">
      <alignment horizontal="center" vertical="center" wrapText="1"/>
    </xf>
    <xf numFmtId="44" fontId="11" fillId="0" borderId="3" xfId="0" applyNumberFormat="1" applyFont="1" applyFill="1" applyBorder="1" applyAlignment="1">
      <alignment horizontal="center" vertical="center" wrapText="1"/>
    </xf>
    <xf numFmtId="44" fontId="11" fillId="0" borderId="4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1" applyFont="1" applyFill="1" applyBorder="1" applyAlignment="1" applyProtection="1">
      <alignment horizontal="left"/>
      <protection locked="0"/>
    </xf>
    <xf numFmtId="0" fontId="8" fillId="8" borderId="6" xfId="1" applyFont="1" applyFill="1" applyBorder="1" applyAlignment="1" applyProtection="1">
      <alignment horizontal="left"/>
      <protection locked="0"/>
    </xf>
    <xf numFmtId="0" fontId="8" fillId="8" borderId="7" xfId="1" applyFont="1" applyFill="1" applyBorder="1" applyAlignment="1" applyProtection="1">
      <alignment horizontal="left"/>
      <protection locked="0"/>
    </xf>
    <xf numFmtId="0" fontId="5" fillId="13" borderId="1" xfId="0" applyNumberFormat="1" applyFont="1" applyFill="1" applyBorder="1" applyAlignment="1">
      <alignment horizontal="left" vertical="center" wrapText="1"/>
    </xf>
    <xf numFmtId="0" fontId="8" fillId="8" borderId="8" xfId="1" applyFont="1" applyFill="1" applyBorder="1" applyAlignment="1">
      <alignment vertical="center" wrapText="1"/>
    </xf>
    <xf numFmtId="0" fontId="8" fillId="8" borderId="15" xfId="1" applyFont="1" applyFill="1" applyBorder="1" applyAlignment="1">
      <alignment vertical="center" wrapText="1"/>
    </xf>
    <xf numFmtId="0" fontId="8" fillId="8" borderId="9" xfId="1" applyFont="1" applyFill="1" applyBorder="1" applyAlignment="1">
      <alignment vertical="center" wrapText="1"/>
    </xf>
    <xf numFmtId="0" fontId="8" fillId="8" borderId="10" xfId="1" applyFont="1" applyFill="1" applyBorder="1" applyAlignment="1">
      <alignment vertical="center" wrapText="1"/>
    </xf>
    <xf numFmtId="0" fontId="8" fillId="8" borderId="0" xfId="1" applyFont="1" applyFill="1" applyBorder="1" applyAlignment="1">
      <alignment vertical="center" wrapText="1"/>
    </xf>
    <xf numFmtId="0" fontId="8" fillId="8" borderId="11" xfId="1" applyFont="1" applyFill="1" applyBorder="1" applyAlignment="1">
      <alignment vertical="center" wrapText="1"/>
    </xf>
    <xf numFmtId="0" fontId="8" fillId="8" borderId="12" xfId="1" applyFont="1" applyFill="1" applyBorder="1" applyAlignment="1">
      <alignment vertical="center" wrapText="1"/>
    </xf>
    <xf numFmtId="0" fontId="8" fillId="8" borderId="14" xfId="1" applyFont="1" applyFill="1" applyBorder="1" applyAlignment="1">
      <alignment vertical="center" wrapText="1"/>
    </xf>
    <xf numFmtId="0" fontId="8" fillId="8" borderId="13" xfId="1" applyFont="1" applyFill="1" applyBorder="1" applyAlignment="1">
      <alignment vertical="center" wrapText="1"/>
    </xf>
    <xf numFmtId="0" fontId="5" fillId="13" borderId="5" xfId="0" applyNumberFormat="1" applyFont="1" applyFill="1" applyBorder="1" applyAlignment="1">
      <alignment horizontal="center" vertical="center" wrapText="1"/>
    </xf>
    <xf numFmtId="0" fontId="5" fillId="13" borderId="6" xfId="0" applyNumberFormat="1" applyFont="1" applyFill="1" applyBorder="1" applyAlignment="1">
      <alignment horizontal="center" vertical="center" wrapText="1"/>
    </xf>
    <xf numFmtId="0" fontId="5" fillId="13" borderId="7" xfId="0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Alignment="1" applyProtection="1">
      <alignment horizontal="center" wrapText="1"/>
      <protection locked="0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</cellXfs>
  <cellStyles count="19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Moeda 3 2" xfId="16" xr:uid="{00000000-0005-0000-0000-000002000000}"/>
    <cellStyle name="Normal" xfId="0" builtinId="0"/>
    <cellStyle name="Normal 2" xfId="1" xr:uid="{00000000-0005-0000-0000-000004000000}"/>
    <cellStyle name="Porcentagem" xfId="13" builtinId="5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2 2 2" xfId="18" xr:uid="{00000000-0005-0000-0000-000008000000}"/>
    <cellStyle name="Separador de milhares 2 2 3" xfId="15" xr:uid="{00000000-0005-0000-0000-000007000000}"/>
    <cellStyle name="Separador de milhares 2 3" xfId="6" xr:uid="{00000000-0005-0000-0000-000009000000}"/>
    <cellStyle name="Separador de milhares 2 3 2" xfId="10" xr:uid="{00000000-0005-0000-0000-00000A000000}"/>
    <cellStyle name="Separador de milhares 2 3 2 2" xfId="17" xr:uid="{00000000-0005-0000-0000-00000A000000}"/>
    <cellStyle name="Separador de milhares 2 3 3" xfId="14" xr:uid="{00000000-0005-0000-0000-000009000000}"/>
    <cellStyle name="Separador de milhares 3" xfId="3" xr:uid="{00000000-0005-0000-0000-00000B000000}"/>
    <cellStyle name="Título 5" xfId="4" xr:uid="{00000000-0005-0000-0000-00000C000000}"/>
  </cellStyles>
  <dxfs count="5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2D519DF1-121B-4237-9E47-A5A9CEE5556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J11"/>
  <sheetViews>
    <sheetView zoomScale="80" zoomScaleNormal="80" workbookViewId="0">
      <selection activeCell="S4" sqref="S4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53</v>
      </c>
      <c r="P1" s="82" t="s">
        <v>54</v>
      </c>
      <c r="Q1" s="82" t="s">
        <v>55</v>
      </c>
      <c r="R1" s="82" t="s">
        <v>56</v>
      </c>
      <c r="S1" s="82" t="s">
        <v>57</v>
      </c>
      <c r="T1" s="82" t="s">
        <v>58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04">
        <v>45014</v>
      </c>
      <c r="P3" s="104">
        <v>45055</v>
      </c>
      <c r="Q3" s="104">
        <v>45105</v>
      </c>
      <c r="R3" s="104">
        <v>45106</v>
      </c>
      <c r="S3" s="104">
        <v>45119</v>
      </c>
      <c r="T3" s="104">
        <v>45138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2600</v>
      </c>
      <c r="M4" s="24">
        <f t="shared" ref="M4:M7" si="0">L4-(SUM(O4:AA4))</f>
        <v>1200</v>
      </c>
      <c r="N4" s="25" t="str">
        <f t="shared" ref="N4:N7" si="1">IF(M4&lt;0,"ATENÇÃO","OK")</f>
        <v>OK</v>
      </c>
      <c r="O4" s="105"/>
      <c r="P4" s="107">
        <v>700</v>
      </c>
      <c r="Q4" s="105"/>
      <c r="R4" s="105"/>
      <c r="S4" s="105"/>
      <c r="T4" s="107">
        <v>700</v>
      </c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600</v>
      </c>
      <c r="M5" s="24">
        <f t="shared" si="0"/>
        <v>300</v>
      </c>
      <c r="N5" s="25" t="str">
        <f t="shared" si="1"/>
        <v>OK</v>
      </c>
      <c r="O5" s="105"/>
      <c r="P5" s="107">
        <v>150</v>
      </c>
      <c r="Q5" s="105"/>
      <c r="R5" s="105"/>
      <c r="S5" s="105"/>
      <c r="T5" s="107">
        <v>150</v>
      </c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>
        <v>200</v>
      </c>
      <c r="M6" s="24">
        <f t="shared" si="0"/>
        <v>160</v>
      </c>
      <c r="N6" s="25" t="str">
        <f t="shared" si="1"/>
        <v>OK</v>
      </c>
      <c r="O6" s="105"/>
      <c r="P6" s="105"/>
      <c r="Q6" s="105"/>
      <c r="R6" s="105"/>
      <c r="S6" s="107">
        <v>40</v>
      </c>
      <c r="T6" s="105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7" t="s">
        <v>49</v>
      </c>
      <c r="E7" s="69" t="s">
        <v>37</v>
      </c>
      <c r="F7" s="69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1200</v>
      </c>
      <c r="M7" s="24">
        <f t="shared" si="0"/>
        <v>500</v>
      </c>
      <c r="N7" s="25" t="str">
        <f t="shared" si="1"/>
        <v>OK</v>
      </c>
      <c r="O7" s="107">
        <v>300</v>
      </c>
      <c r="P7" s="105"/>
      <c r="Q7" s="105"/>
      <c r="R7" s="107">
        <v>400</v>
      </c>
      <c r="S7" s="105"/>
      <c r="T7" s="105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1000</v>
      </c>
      <c r="M8" s="24">
        <f t="shared" ref="M8" si="2">L8-(SUM(O8:AA8))</f>
        <v>800</v>
      </c>
      <c r="N8" s="25" t="str">
        <f t="shared" ref="N8" si="3">IF(M8&lt;0,"ATENÇÃO","OK")</f>
        <v>OK</v>
      </c>
      <c r="O8" s="106"/>
      <c r="P8" s="106"/>
      <c r="Q8" s="106">
        <v>200</v>
      </c>
      <c r="R8" s="106"/>
      <c r="S8" s="106"/>
      <c r="T8" s="106"/>
      <c r="U8" s="72"/>
      <c r="V8" s="72"/>
      <c r="W8" s="72"/>
      <c r="X8" s="72"/>
      <c r="Y8" s="72"/>
      <c r="Z8" s="72"/>
      <c r="AA8" s="72"/>
      <c r="AB8" s="73"/>
      <c r="AC8" s="73"/>
      <c r="AD8" s="73"/>
      <c r="AE8" s="73"/>
      <c r="AF8" s="73"/>
      <c r="AG8" s="73"/>
      <c r="AH8" s="73"/>
      <c r="AI8" s="73"/>
      <c r="AJ8" s="73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>
        <f>SUMPRODUCT(J8:J8,Q8:Q8)</f>
        <v>880.00000000000011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C1:AC2"/>
    <mergeCell ref="AA1:AA2"/>
    <mergeCell ref="AB1:AB2"/>
    <mergeCell ref="Z1:Z2"/>
    <mergeCell ref="V1:V2"/>
    <mergeCell ref="W1:W2"/>
    <mergeCell ref="X1:X2"/>
    <mergeCell ref="AJ1:AJ2"/>
    <mergeCell ref="AD1:AD2"/>
    <mergeCell ref="AE1:AE2"/>
    <mergeCell ref="AF1:AF2"/>
    <mergeCell ref="AG1:AG2"/>
    <mergeCell ref="AH1:AH2"/>
    <mergeCell ref="AI1:AI2"/>
    <mergeCell ref="A1:C1"/>
    <mergeCell ref="Y1:Y2"/>
    <mergeCell ref="U1:U2"/>
    <mergeCell ref="P1:P2"/>
    <mergeCell ref="Q1:Q2"/>
    <mergeCell ref="O1:O2"/>
    <mergeCell ref="R1:R2"/>
    <mergeCell ref="S1:S2"/>
    <mergeCell ref="T1:T2"/>
    <mergeCell ref="A4:A6"/>
    <mergeCell ref="B4:B6"/>
    <mergeCell ref="L1:N1"/>
    <mergeCell ref="D1:K1"/>
    <mergeCell ref="A2:N2"/>
  </mergeCells>
  <phoneticPr fontId="0" type="noConversion"/>
  <conditionalFormatting sqref="R8:AA8">
    <cfRule type="cellIs" dxfId="53" priority="73" stopIfTrue="1" operator="greaterThan">
      <formula>0</formula>
    </cfRule>
    <cfRule type="cellIs" dxfId="52" priority="74" stopIfTrue="1" operator="greaterThan">
      <formula>0</formula>
    </cfRule>
    <cfRule type="cellIs" dxfId="51" priority="75" stopIfTrue="1" operator="greaterThan">
      <formula>0</formula>
    </cfRule>
  </conditionalFormatting>
  <conditionalFormatting sqref="O8:Q8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"/>
  <sheetViews>
    <sheetView tabSelected="1" zoomScale="80" zoomScaleNormal="80" workbookViewId="0">
      <selection activeCell="R12" sqref="R12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8.85546875" style="6" bestFit="1" customWidth="1"/>
    <col min="4" max="4" width="53.85546875" style="2" bestFit="1" customWidth="1"/>
    <col min="5" max="5" width="15.7109375" style="2" customWidth="1"/>
    <col min="6" max="6" width="16.5703125" style="2" customWidth="1"/>
    <col min="7" max="7" width="12.7109375" style="5" bestFit="1" customWidth="1"/>
    <col min="8" max="8" width="12.7109375" style="5" hidden="1" customWidth="1"/>
    <col min="9" max="10" width="13.5703125" style="7" customWidth="1"/>
    <col min="11" max="11" width="13.28515625" style="3" hidden="1" customWidth="1"/>
    <col min="12" max="12" width="15" style="8" bestFit="1" customWidth="1"/>
    <col min="13" max="13" width="15" style="4" bestFit="1" customWidth="1"/>
    <col min="14" max="14" width="17" style="4" bestFit="1" customWidth="1"/>
    <col min="15" max="16384" width="9.7109375" style="4"/>
  </cols>
  <sheetData>
    <row r="1" spans="1:14" ht="32.25" customHeight="1" x14ac:dyDescent="0.25">
      <c r="A1" s="86" t="s">
        <v>28</v>
      </c>
      <c r="B1" s="86"/>
      <c r="C1" s="86"/>
      <c r="D1" s="96" t="s">
        <v>27</v>
      </c>
      <c r="E1" s="97"/>
      <c r="F1" s="97"/>
      <c r="G1" s="97"/>
      <c r="H1" s="98"/>
      <c r="I1" s="86" t="s">
        <v>29</v>
      </c>
      <c r="J1" s="86"/>
      <c r="K1" s="86"/>
      <c r="L1" s="86"/>
      <c r="M1" s="86"/>
      <c r="N1" s="86"/>
    </row>
    <row r="2" spans="1:14" ht="29.25" customHeight="1" x14ac:dyDescent="0.25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5" customFormat="1" ht="60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2" t="s">
        <v>1</v>
      </c>
      <c r="H3" s="39"/>
      <c r="I3" s="21" t="s">
        <v>7</v>
      </c>
      <c r="J3" s="22" t="s">
        <v>14</v>
      </c>
      <c r="K3" s="22"/>
      <c r="L3" s="20" t="s">
        <v>6</v>
      </c>
      <c r="M3" s="26" t="s">
        <v>8</v>
      </c>
      <c r="N3" s="26" t="s">
        <v>9</v>
      </c>
    </row>
    <row r="4" spans="1:14" s="5" customFormat="1" ht="60" customHeight="1" x14ac:dyDescent="0.2">
      <c r="A4" s="75">
        <v>1</v>
      </c>
      <c r="B4" s="78" t="s">
        <v>31</v>
      </c>
      <c r="C4" s="52">
        <v>1</v>
      </c>
      <c r="D4" s="66" t="s">
        <v>48</v>
      </c>
      <c r="E4" s="62" t="s">
        <v>40</v>
      </c>
      <c r="F4" s="62" t="s">
        <v>39</v>
      </c>
      <c r="G4" s="49">
        <v>9.5</v>
      </c>
      <c r="H4" s="39"/>
      <c r="I4" s="38">
        <f>Reitoria!L4+ESAG!L4+CEAD!L4+CEART!L4+FAED!L4+CEFID!L4+CESFI!L4+CERES!L4+CEAVI!L4</f>
        <v>8260</v>
      </c>
      <c r="J4" s="24">
        <f>(Reitoria!L4-Reitoria!M4)+(ESAG!L4-ESAG!M4)+(CEART!L4-CEART!M4)+(CEAD!L4-CEAD!M4)+(FAED!L4-FAED!M4)+(CEFID!L4-CEFID!M4)+(CERES!L4-CERES!M4)+(CEAVI!L4-CEAVI!M4)+(CESFI!L4-CESFI!M4)</f>
        <v>3725</v>
      </c>
      <c r="K4" s="24"/>
      <c r="L4" s="27">
        <f t="shared" ref="L4:L7" si="0">I4-J4-K4</f>
        <v>4535</v>
      </c>
      <c r="M4" s="18">
        <f t="shared" ref="M4:M7" si="1">G4*(I4-K4)+(K4*H4)</f>
        <v>78470</v>
      </c>
      <c r="N4" s="19">
        <f t="shared" ref="N4:N7" si="2">(G4*J4)+(H4*K4)</f>
        <v>35387.5</v>
      </c>
    </row>
    <row r="5" spans="1:14" s="5" customFormat="1" ht="60" customHeight="1" x14ac:dyDescent="0.2">
      <c r="A5" s="76"/>
      <c r="B5" s="79"/>
      <c r="C5" s="52">
        <v>2</v>
      </c>
      <c r="D5" s="66" t="s">
        <v>47</v>
      </c>
      <c r="E5" s="62" t="s">
        <v>41</v>
      </c>
      <c r="F5" s="62" t="s">
        <v>39</v>
      </c>
      <c r="G5" s="49">
        <v>11</v>
      </c>
      <c r="H5" s="39"/>
      <c r="I5" s="38">
        <f>Reitoria!L5+ESAG!L5+CEAD!L5+CEART!L5+FAED!L5+CEFID!L5+CESFI!L5+CERES!L5+CEAVI!L5</f>
        <v>3675</v>
      </c>
      <c r="J5" s="24">
        <f>(Reitoria!L5-Reitoria!M5)+(ESAG!L5-ESAG!M5)+(CEART!L5-CEART!M5)+(CEAD!L5-CEAD!M5)+(FAED!L5-FAED!M5)+(CEFID!L5-CEFID!M5)+(CERES!L5-CERES!M5)+(CEAVI!L5-CEAVI!M5)+(CESFI!L5-CESFI!M5)</f>
        <v>1620</v>
      </c>
      <c r="K5" s="24"/>
      <c r="L5" s="27">
        <f t="shared" si="0"/>
        <v>2055</v>
      </c>
      <c r="M5" s="18">
        <f t="shared" si="1"/>
        <v>40425</v>
      </c>
      <c r="N5" s="19">
        <f t="shared" si="2"/>
        <v>17820</v>
      </c>
    </row>
    <row r="6" spans="1:14" s="5" customFormat="1" ht="60" customHeight="1" x14ac:dyDescent="0.2">
      <c r="A6" s="77"/>
      <c r="B6" s="80"/>
      <c r="C6" s="52">
        <v>3</v>
      </c>
      <c r="D6" s="66" t="s">
        <v>46</v>
      </c>
      <c r="E6" s="62" t="s">
        <v>42</v>
      </c>
      <c r="F6" s="62" t="s">
        <v>39</v>
      </c>
      <c r="G6" s="49">
        <v>22</v>
      </c>
      <c r="H6" s="39"/>
      <c r="I6" s="38">
        <f>Reitoria!L6+ESAG!L6+CEAD!L6+CEART!L6+FAED!L6+CEFID!L6+CESFI!L6+CERES!L6+CEAVI!L6</f>
        <v>260</v>
      </c>
      <c r="J6" s="24">
        <f>(Reitoria!L6-Reitoria!M6)+(ESAG!L6-ESAG!M6)+(CEART!L6-CEART!M6)+(CEAD!L6-CEAD!M6)+(FAED!L6-FAED!M6)+(CEFID!L6-CEFID!M6)+(CERES!L6-CERES!M6)+(CEAVI!L6-CEAVI!M6)+(CESFI!L6-CESFI!M6)</f>
        <v>50</v>
      </c>
      <c r="K6" s="24"/>
      <c r="L6" s="27">
        <f t="shared" si="0"/>
        <v>210</v>
      </c>
      <c r="M6" s="18">
        <f t="shared" si="1"/>
        <v>5720</v>
      </c>
      <c r="N6" s="19">
        <f t="shared" si="2"/>
        <v>1100</v>
      </c>
    </row>
    <row r="7" spans="1:14" s="5" customFormat="1" ht="60" customHeight="1" x14ac:dyDescent="0.2">
      <c r="A7" s="60">
        <v>2</v>
      </c>
      <c r="B7" s="61" t="s">
        <v>32</v>
      </c>
      <c r="C7" s="59">
        <v>4</v>
      </c>
      <c r="D7" s="67" t="s">
        <v>49</v>
      </c>
      <c r="E7" s="63" t="s">
        <v>37</v>
      </c>
      <c r="F7" s="63" t="s">
        <v>38</v>
      </c>
      <c r="G7" s="65">
        <v>18.5</v>
      </c>
      <c r="H7" s="39"/>
      <c r="I7" s="38">
        <f>Reitoria!L7+ESAG!L7+CEAD!L7+CEART!L7+FAED!L7+CEFID!L7+CESFI!L7+CERES!L7+CEAVI!L7</f>
        <v>6520</v>
      </c>
      <c r="J7" s="24">
        <f>(Reitoria!L7-Reitoria!M7)+(ESAG!L7-ESAG!M7)+(CEART!L7-CEART!M7)+(CEAD!L7-CEAD!M7)+(FAED!L7-FAED!M7)+(CEFID!L7-CEFID!M7)+(CERES!L7-CERES!M7)+(CEAVI!L7-CEAVI!M7)+(CESFI!L7-CESFI!M7)</f>
        <v>2380</v>
      </c>
      <c r="K7" s="24"/>
      <c r="L7" s="27">
        <f t="shared" si="0"/>
        <v>4140</v>
      </c>
      <c r="M7" s="18">
        <f t="shared" si="1"/>
        <v>120620</v>
      </c>
      <c r="N7" s="19">
        <f t="shared" si="2"/>
        <v>44030</v>
      </c>
    </row>
    <row r="8" spans="1:14" ht="112.5" x14ac:dyDescent="0.25">
      <c r="A8" s="47">
        <v>3</v>
      </c>
      <c r="B8" s="48" t="s">
        <v>33</v>
      </c>
      <c r="C8" s="44">
        <v>5</v>
      </c>
      <c r="D8" s="68" t="s">
        <v>50</v>
      </c>
      <c r="E8" s="64" t="s">
        <v>34</v>
      </c>
      <c r="F8" s="64" t="s">
        <v>35</v>
      </c>
      <c r="G8" s="49">
        <v>4.4000000000000004</v>
      </c>
      <c r="H8" s="28"/>
      <c r="I8" s="38">
        <f>Reitoria!L8+ESAG!L8+CEAD!L8+CEART!L8+FAED!L8+CEFID!L8+CESFI!L8+CERES!L8+CEAVI!L8</f>
        <v>3960</v>
      </c>
      <c r="J8" s="24">
        <f>(Reitoria!L8-Reitoria!M8)+(ESAG!L8-ESAG!M8)+(CEART!L8-CEART!M8)+(CEAD!L8-CEAD!M8)+(FAED!L8-FAED!M8)+(CEFID!L8-CEFID!M8)+(CERES!L8-CERES!M8)+(CEAVI!L8-CEAVI!M8)+(CESFI!L8-CESFI!M8)</f>
        <v>800</v>
      </c>
      <c r="K8" s="24"/>
      <c r="L8" s="27">
        <f>I8-J8-K8</f>
        <v>3160</v>
      </c>
      <c r="M8" s="18">
        <f>G8*(I8-K8)+(K8*H8)</f>
        <v>17424</v>
      </c>
      <c r="N8" s="19">
        <f>(G8*J8)+(H8*K8)</f>
        <v>3520.0000000000005</v>
      </c>
    </row>
    <row r="9" spans="1:14" ht="30.75" customHeight="1" x14ac:dyDescent="0.25">
      <c r="J9" s="99"/>
      <c r="K9" s="100"/>
      <c r="M9" s="29">
        <f>SUM(M4:M8)</f>
        <v>262659</v>
      </c>
      <c r="N9" s="29">
        <f>SUM(N4:N8)</f>
        <v>101857.5</v>
      </c>
    </row>
    <row r="10" spans="1:14" x14ac:dyDescent="0.25">
      <c r="J10" s="40"/>
    </row>
    <row r="12" spans="1:14" ht="15.75" x14ac:dyDescent="0.25">
      <c r="I12" s="87" t="str">
        <f>A1</f>
        <v>PROCESSO: PE 593/2023</v>
      </c>
      <c r="J12" s="88"/>
      <c r="K12" s="88"/>
      <c r="L12" s="88"/>
      <c r="M12" s="88"/>
      <c r="N12" s="89"/>
    </row>
    <row r="13" spans="1:14" ht="15.75" x14ac:dyDescent="0.25">
      <c r="I13" s="90" t="s">
        <v>15</v>
      </c>
      <c r="J13" s="91"/>
      <c r="K13" s="91"/>
      <c r="L13" s="91"/>
      <c r="M13" s="91"/>
      <c r="N13" s="92"/>
    </row>
    <row r="14" spans="1:14" ht="15.75" x14ac:dyDescent="0.25">
      <c r="I14" s="93" t="str">
        <f>I1</f>
        <v>VIGÊNCIA DA ATA: 13/03/2023 até 13/03/2024</v>
      </c>
      <c r="J14" s="94"/>
      <c r="K14" s="94"/>
      <c r="L14" s="94"/>
      <c r="M14" s="94"/>
      <c r="N14" s="95"/>
    </row>
    <row r="15" spans="1:14" ht="15.75" x14ac:dyDescent="0.25">
      <c r="I15" s="12" t="s">
        <v>10</v>
      </c>
      <c r="J15" s="13"/>
      <c r="K15" s="13"/>
      <c r="L15" s="13"/>
      <c r="M15" s="13"/>
      <c r="N15" s="10">
        <f>M9</f>
        <v>262659</v>
      </c>
    </row>
    <row r="16" spans="1:14" ht="15.75" x14ac:dyDescent="0.25">
      <c r="I16" s="14" t="s">
        <v>11</v>
      </c>
      <c r="J16" s="15"/>
      <c r="K16" s="15"/>
      <c r="L16" s="15"/>
      <c r="M16" s="15"/>
      <c r="N16" s="11">
        <f>N9</f>
        <v>101857.5</v>
      </c>
    </row>
    <row r="17" spans="9:14" ht="15.75" x14ac:dyDescent="0.25">
      <c r="I17" s="14" t="s">
        <v>12</v>
      </c>
      <c r="J17" s="15"/>
      <c r="K17" s="15"/>
      <c r="L17" s="15"/>
      <c r="M17" s="15"/>
      <c r="N17" s="41">
        <f>(K8*H8)/M8</f>
        <v>0</v>
      </c>
    </row>
    <row r="18" spans="9:14" ht="15.75" x14ac:dyDescent="0.25">
      <c r="I18" s="16" t="s">
        <v>13</v>
      </c>
      <c r="J18" s="17"/>
      <c r="K18" s="17"/>
      <c r="L18" s="17"/>
      <c r="M18" s="17"/>
      <c r="N18" s="42">
        <f>N16/N15</f>
        <v>0.3877936792571357</v>
      </c>
    </row>
    <row r="19" spans="9:14" ht="15.75" x14ac:dyDescent="0.25">
      <c r="I19" s="83" t="s">
        <v>51</v>
      </c>
      <c r="J19" s="84"/>
      <c r="K19" s="84"/>
      <c r="L19" s="84"/>
      <c r="M19" s="84"/>
      <c r="N19" s="85"/>
    </row>
  </sheetData>
  <mergeCells count="11">
    <mergeCell ref="I19:N19"/>
    <mergeCell ref="I1:N1"/>
    <mergeCell ref="A2:N2"/>
    <mergeCell ref="I12:N12"/>
    <mergeCell ref="A1:C1"/>
    <mergeCell ref="I13:N13"/>
    <mergeCell ref="I14:N14"/>
    <mergeCell ref="D1:H1"/>
    <mergeCell ref="J9:K9"/>
    <mergeCell ref="A4:A6"/>
    <mergeCell ref="B4:B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1"/>
  <sheetViews>
    <sheetView zoomScale="80" zoomScaleNormal="80" workbookViewId="0">
      <selection activeCell="O4" sqref="O4:O5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52</v>
      </c>
      <c r="P1" s="82" t="s">
        <v>30</v>
      </c>
      <c r="Q1" s="82" t="s">
        <v>30</v>
      </c>
      <c r="R1" s="82" t="s">
        <v>30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02">
        <v>45063</v>
      </c>
      <c r="P3" s="23" t="s">
        <v>18</v>
      </c>
      <c r="Q3" s="23" t="s">
        <v>18</v>
      </c>
      <c r="R3" s="23" t="s">
        <v>18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500</v>
      </c>
      <c r="M4" s="24">
        <f t="shared" ref="M4:M8" si="0">L4-(SUM(O4:AA4))</f>
        <v>350</v>
      </c>
      <c r="N4" s="25" t="str">
        <f t="shared" ref="N4:N8" si="1">IF(M4&lt;0,"ATENÇÃO","OK")</f>
        <v>OK</v>
      </c>
      <c r="O4" s="101">
        <v>150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900</v>
      </c>
      <c r="M5" s="24">
        <f t="shared" si="0"/>
        <v>650</v>
      </c>
      <c r="N5" s="25" t="str">
        <f t="shared" si="1"/>
        <v>OK</v>
      </c>
      <c r="O5" s="101">
        <v>250</v>
      </c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/>
      <c r="M6" s="24">
        <f t="shared" si="0"/>
        <v>0</v>
      </c>
      <c r="N6" s="25" t="str">
        <f t="shared" si="1"/>
        <v>OK</v>
      </c>
      <c r="O6" s="103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200</v>
      </c>
      <c r="M7" s="24">
        <f t="shared" si="0"/>
        <v>200</v>
      </c>
      <c r="N7" s="25" t="str">
        <f t="shared" si="1"/>
        <v>OK</v>
      </c>
      <c r="O7" s="103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200</v>
      </c>
      <c r="M8" s="24">
        <f t="shared" si="0"/>
        <v>200</v>
      </c>
      <c r="N8" s="25" t="str">
        <f t="shared" si="1"/>
        <v>OK</v>
      </c>
      <c r="O8" s="103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 t="e">
        <f>SUMPRODUCT(J8:J8,Q8:Q8)</f>
        <v>#VALUE!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4:A6"/>
    <mergeCell ref="B4:B6"/>
    <mergeCell ref="A1:C1"/>
    <mergeCell ref="V1:V2"/>
    <mergeCell ref="L1:N1"/>
    <mergeCell ref="T1:T2"/>
    <mergeCell ref="P1:P2"/>
    <mergeCell ref="Q1:Q2"/>
    <mergeCell ref="R1:R2"/>
    <mergeCell ref="S1:S2"/>
    <mergeCell ref="D1:K1"/>
    <mergeCell ref="O1:O2"/>
  </mergeCells>
  <conditionalFormatting sqref="O8:Q8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conditionalFormatting sqref="R8:AA8">
    <cfRule type="cellIs" dxfId="44" priority="4" stopIfTrue="1" operator="greaterThan">
      <formula>0</formula>
    </cfRule>
    <cfRule type="cellIs" dxfId="43" priority="5" stopIfTrue="1" operator="greaterThan">
      <formula>0</formula>
    </cfRule>
    <cfRule type="cellIs" dxfId="42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1"/>
  <sheetViews>
    <sheetView topLeftCell="A7" zoomScale="80" zoomScaleNormal="80" workbookViewId="0">
      <selection activeCell="O8" sqref="O8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59</v>
      </c>
      <c r="P1" s="82" t="s">
        <v>60</v>
      </c>
      <c r="Q1" s="82" t="s">
        <v>61</v>
      </c>
      <c r="R1" s="82" t="s">
        <v>30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08">
        <v>45012</v>
      </c>
      <c r="P3" s="108">
        <v>45112</v>
      </c>
      <c r="Q3" s="108" t="s">
        <v>62</v>
      </c>
      <c r="R3" s="23" t="s">
        <v>18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1500</v>
      </c>
      <c r="M4" s="24">
        <f t="shared" ref="M4:M8" si="0">L4-(SUM(O4:AA4))</f>
        <v>800</v>
      </c>
      <c r="N4" s="25" t="str">
        <f t="shared" ref="N4:N8" si="1">IF(M4&lt;0,"ATENÇÃO","OK")</f>
        <v>OK</v>
      </c>
      <c r="O4" s="101">
        <v>700</v>
      </c>
      <c r="P4" s="109"/>
      <c r="Q4" s="109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1000</v>
      </c>
      <c r="M5" s="24">
        <f t="shared" si="0"/>
        <v>500</v>
      </c>
      <c r="N5" s="25" t="str">
        <f t="shared" si="1"/>
        <v>OK</v>
      </c>
      <c r="O5" s="101">
        <v>500</v>
      </c>
      <c r="P5" s="109"/>
      <c r="Q5" s="109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/>
      <c r="M6" s="24">
        <f t="shared" si="0"/>
        <v>0</v>
      </c>
      <c r="N6" s="25" t="str">
        <f t="shared" si="1"/>
        <v>OK</v>
      </c>
      <c r="O6" s="109"/>
      <c r="P6" s="109"/>
      <c r="Q6" s="109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1000</v>
      </c>
      <c r="M7" s="24">
        <f t="shared" si="0"/>
        <v>800</v>
      </c>
      <c r="N7" s="25" t="str">
        <f t="shared" si="1"/>
        <v>OK</v>
      </c>
      <c r="O7" s="109"/>
      <c r="P7" s="101">
        <v>200</v>
      </c>
      <c r="Q7" s="109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500</v>
      </c>
      <c r="M8" s="24">
        <f t="shared" si="0"/>
        <v>350</v>
      </c>
      <c r="N8" s="25" t="str">
        <f t="shared" si="1"/>
        <v>OK</v>
      </c>
      <c r="O8" s="109"/>
      <c r="P8" s="109"/>
      <c r="Q8" s="109">
        <v>150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>
        <f>SUMPRODUCT(J8:J8,Q8:Q8)</f>
        <v>660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U1:U2"/>
    <mergeCell ref="V1:V2"/>
    <mergeCell ref="A4:A6"/>
    <mergeCell ref="B4:B6"/>
    <mergeCell ref="X1:X2"/>
    <mergeCell ref="D1:K1"/>
    <mergeCell ref="A1:C1"/>
    <mergeCell ref="L1:N1"/>
    <mergeCell ref="R1:R2"/>
    <mergeCell ref="S1:S2"/>
    <mergeCell ref="T1:T2"/>
    <mergeCell ref="O1:O2"/>
    <mergeCell ref="P1:P2"/>
    <mergeCell ref="Q1:Q2"/>
  </mergeCells>
  <conditionalFormatting sqref="R8:AA8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O8:Q8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1"/>
  <sheetViews>
    <sheetView topLeftCell="A7" zoomScale="80" zoomScaleNormal="80" workbookViewId="0">
      <selection activeCell="T4" sqref="T4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63</v>
      </c>
      <c r="P1" s="82" t="s">
        <v>64</v>
      </c>
      <c r="Q1" s="82" t="s">
        <v>65</v>
      </c>
      <c r="R1" s="82" t="s">
        <v>66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10">
        <v>45020</v>
      </c>
      <c r="P3" s="110">
        <v>45041</v>
      </c>
      <c r="Q3" s="110">
        <v>45104</v>
      </c>
      <c r="R3" s="113">
        <v>45146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300</v>
      </c>
      <c r="M4" s="24">
        <f t="shared" ref="M4:M8" si="0">L4-(SUM(O4:AA4))</f>
        <v>100</v>
      </c>
      <c r="N4" s="25" t="str">
        <f t="shared" ref="N4:N8" si="1">IF(M4&lt;0,"ATENÇÃO","OK")</f>
        <v>OK</v>
      </c>
      <c r="O4" s="111"/>
      <c r="P4" s="112">
        <v>100</v>
      </c>
      <c r="Q4" s="111"/>
      <c r="R4" s="115">
        <v>100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50</v>
      </c>
      <c r="M5" s="24">
        <f t="shared" si="0"/>
        <v>20</v>
      </c>
      <c r="N5" s="25" t="str">
        <f t="shared" si="1"/>
        <v>OK</v>
      </c>
      <c r="O5" s="111"/>
      <c r="P5" s="112">
        <v>15</v>
      </c>
      <c r="Q5" s="111"/>
      <c r="R5" s="115">
        <v>15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/>
      <c r="M6" s="24">
        <f t="shared" si="0"/>
        <v>0</v>
      </c>
      <c r="N6" s="25" t="str">
        <f t="shared" si="1"/>
        <v>OK</v>
      </c>
      <c r="O6" s="111"/>
      <c r="P6" s="111"/>
      <c r="Q6" s="111"/>
      <c r="R6" s="114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700</v>
      </c>
      <c r="M7" s="24">
        <f t="shared" si="0"/>
        <v>300</v>
      </c>
      <c r="N7" s="25" t="str">
        <f t="shared" si="1"/>
        <v>OK</v>
      </c>
      <c r="O7" s="112">
        <v>200</v>
      </c>
      <c r="P7" s="111"/>
      <c r="Q7" s="112">
        <v>200</v>
      </c>
      <c r="R7" s="114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350</v>
      </c>
      <c r="M8" s="24">
        <f t="shared" si="0"/>
        <v>350</v>
      </c>
      <c r="N8" s="25" t="str">
        <f t="shared" si="1"/>
        <v>OK</v>
      </c>
      <c r="O8" s="111"/>
      <c r="P8" s="111"/>
      <c r="Q8" s="111"/>
      <c r="R8" s="114"/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 t="e">
        <f>SUMPRODUCT(J8:J8,Q8:Q8)</f>
        <v>#VALUE!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4:A6"/>
    <mergeCell ref="B4:B6"/>
    <mergeCell ref="A1:C1"/>
    <mergeCell ref="V1:V2"/>
    <mergeCell ref="D1:K1"/>
    <mergeCell ref="L1:N1"/>
    <mergeCell ref="T1:T2"/>
    <mergeCell ref="S1:S2"/>
    <mergeCell ref="O1:O2"/>
    <mergeCell ref="P1:P2"/>
    <mergeCell ref="Q1:Q2"/>
    <mergeCell ref="R1:R2"/>
  </mergeCells>
  <conditionalFormatting sqref="R8:AA8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O8:Q8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1"/>
  <sheetViews>
    <sheetView topLeftCell="A7" zoomScale="80" zoomScaleNormal="80" workbookViewId="0">
      <selection activeCell="R7" sqref="R7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67</v>
      </c>
      <c r="P1" s="82" t="s">
        <v>68</v>
      </c>
      <c r="Q1" s="82" t="s">
        <v>69</v>
      </c>
      <c r="R1" s="82" t="s">
        <v>70</v>
      </c>
      <c r="S1" s="82" t="s">
        <v>71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16">
        <v>45034</v>
      </c>
      <c r="P3" s="116">
        <v>45077</v>
      </c>
      <c r="Q3" s="116">
        <v>45093</v>
      </c>
      <c r="R3" s="116">
        <v>45153</v>
      </c>
      <c r="S3" s="116">
        <v>45156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600</v>
      </c>
      <c r="M4" s="24">
        <f t="shared" ref="M4:M8" si="0">L4-(SUM(O4:AA4))</f>
        <v>400</v>
      </c>
      <c r="N4" s="25" t="str">
        <f t="shared" ref="N4:N8" si="1">IF(M4&lt;0,"ATENÇÃO","OK")</f>
        <v>OK</v>
      </c>
      <c r="O4" s="117"/>
      <c r="P4" s="117"/>
      <c r="Q4" s="124">
        <v>200</v>
      </c>
      <c r="R4" s="117"/>
      <c r="S4" s="117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250</v>
      </c>
      <c r="M5" s="24">
        <f t="shared" si="0"/>
        <v>150</v>
      </c>
      <c r="N5" s="25" t="str">
        <f t="shared" si="1"/>
        <v>OK</v>
      </c>
      <c r="O5" s="117"/>
      <c r="P5" s="117"/>
      <c r="Q5" s="124">
        <v>100</v>
      </c>
      <c r="R5" s="117"/>
      <c r="S5" s="117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>
        <v>20</v>
      </c>
      <c r="M6" s="24">
        <f t="shared" si="0"/>
        <v>20</v>
      </c>
      <c r="N6" s="25" t="str">
        <f t="shared" si="1"/>
        <v>OK</v>
      </c>
      <c r="O6" s="117"/>
      <c r="P6" s="117"/>
      <c r="Q6" s="117"/>
      <c r="R6" s="117"/>
      <c r="S6" s="117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700</v>
      </c>
      <c r="M7" s="24">
        <f t="shared" si="0"/>
        <v>320</v>
      </c>
      <c r="N7" s="25" t="str">
        <f t="shared" si="1"/>
        <v>OK</v>
      </c>
      <c r="O7" s="117"/>
      <c r="P7" s="124">
        <v>240</v>
      </c>
      <c r="Q7" s="117"/>
      <c r="R7" s="124">
        <v>140</v>
      </c>
      <c r="S7" s="117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500</v>
      </c>
      <c r="M8" s="24">
        <f t="shared" si="0"/>
        <v>300</v>
      </c>
      <c r="N8" s="25" t="str">
        <f t="shared" si="1"/>
        <v>OK</v>
      </c>
      <c r="O8" s="117">
        <v>100</v>
      </c>
      <c r="P8" s="117"/>
      <c r="Q8" s="117"/>
      <c r="R8" s="117"/>
      <c r="S8" s="117">
        <v>100</v>
      </c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>
        <f>SUMPRODUCT(J8:J8,O8:O8)</f>
        <v>440.00000000000006</v>
      </c>
      <c r="P9" s="37" t="e">
        <f>SUMPRODUCT(J8:J8,P8:P8)</f>
        <v>#VALUE!</v>
      </c>
      <c r="Q9" s="37" t="e">
        <f>SUMPRODUCT(J8:J8,Q8:Q8)</f>
        <v>#VALUE!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S1:S2"/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4:A6"/>
    <mergeCell ref="B4:B6"/>
    <mergeCell ref="A1:C1"/>
    <mergeCell ref="V1:V2"/>
    <mergeCell ref="D1:K1"/>
    <mergeCell ref="L1:N1"/>
    <mergeCell ref="T1:T2"/>
    <mergeCell ref="O1:O2"/>
    <mergeCell ref="P1:P2"/>
    <mergeCell ref="Q1:Q2"/>
    <mergeCell ref="R1:R2"/>
  </mergeCells>
  <conditionalFormatting sqref="R8:AA8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O8:Q8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1"/>
  <sheetViews>
    <sheetView topLeftCell="A7" zoomScale="80" zoomScaleNormal="80" workbookViewId="0">
      <selection activeCell="S4" sqref="S4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72</v>
      </c>
      <c r="P1" s="82" t="s">
        <v>73</v>
      </c>
      <c r="Q1" s="82" t="s">
        <v>74</v>
      </c>
      <c r="R1" s="82" t="s">
        <v>30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18">
        <v>45091</v>
      </c>
      <c r="P3" s="118">
        <v>45111</v>
      </c>
      <c r="Q3" s="118">
        <v>45111</v>
      </c>
      <c r="R3" s="23" t="s">
        <v>18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1300</v>
      </c>
      <c r="M4" s="24">
        <f t="shared" ref="M4:M8" si="0">L4-(SUM(O4:AA4))</f>
        <v>800</v>
      </c>
      <c r="N4" s="25" t="str">
        <f t="shared" ref="N4:N8" si="1">IF(M4&lt;0,"ATENÇÃO","OK")</f>
        <v>OK</v>
      </c>
      <c r="O4" s="120">
        <v>500</v>
      </c>
      <c r="P4" s="119"/>
      <c r="Q4" s="119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500</v>
      </c>
      <c r="M5" s="24">
        <f t="shared" si="0"/>
        <v>300</v>
      </c>
      <c r="N5" s="25" t="str">
        <f t="shared" si="1"/>
        <v>OK</v>
      </c>
      <c r="O5" s="120">
        <v>200</v>
      </c>
      <c r="P5" s="119"/>
      <c r="Q5" s="119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/>
      <c r="M6" s="24">
        <f t="shared" si="0"/>
        <v>0</v>
      </c>
      <c r="N6" s="25" t="str">
        <f t="shared" si="1"/>
        <v>OK</v>
      </c>
      <c r="O6" s="119"/>
      <c r="P6" s="119"/>
      <c r="Q6" s="119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1200</v>
      </c>
      <c r="M7" s="24">
        <f t="shared" si="0"/>
        <v>800</v>
      </c>
      <c r="N7" s="25" t="str">
        <f t="shared" si="1"/>
        <v>OK</v>
      </c>
      <c r="O7" s="119"/>
      <c r="P7" s="120">
        <v>400</v>
      </c>
      <c r="Q7" s="119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650</v>
      </c>
      <c r="M8" s="24">
        <f t="shared" si="0"/>
        <v>530</v>
      </c>
      <c r="N8" s="25" t="str">
        <f t="shared" si="1"/>
        <v>OK</v>
      </c>
      <c r="O8" s="119"/>
      <c r="P8" s="119"/>
      <c r="Q8" s="119">
        <v>120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>
        <f>SUMPRODUCT(J8:J8,Q8:Q8)</f>
        <v>528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J1:AJ2"/>
    <mergeCell ref="L1:N1"/>
    <mergeCell ref="S1:S2"/>
    <mergeCell ref="R1:R2"/>
    <mergeCell ref="W1:W2"/>
    <mergeCell ref="T1:T2"/>
    <mergeCell ref="U1:U2"/>
    <mergeCell ref="AH1:AH2"/>
    <mergeCell ref="AI1:AI2"/>
    <mergeCell ref="AG1:AG2"/>
    <mergeCell ref="X1:X2"/>
    <mergeCell ref="Y1:Y2"/>
    <mergeCell ref="AD1:AD2"/>
    <mergeCell ref="A4:A6"/>
    <mergeCell ref="B4:B6"/>
    <mergeCell ref="AE1:AE2"/>
    <mergeCell ref="AF1:AF2"/>
    <mergeCell ref="V1:V2"/>
    <mergeCell ref="A1:C1"/>
    <mergeCell ref="Z1:Z2"/>
    <mergeCell ref="AA1:AA2"/>
    <mergeCell ref="AB1:AB2"/>
    <mergeCell ref="A2:N2"/>
    <mergeCell ref="AC1:AC2"/>
    <mergeCell ref="D1:K1"/>
    <mergeCell ref="O1:O2"/>
    <mergeCell ref="P1:P2"/>
    <mergeCell ref="Q1:Q2"/>
  </mergeCells>
  <conditionalFormatting sqref="R8:AA8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O8:Q8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1"/>
  <sheetViews>
    <sheetView topLeftCell="A7" zoomScale="80" zoomScaleNormal="80" workbookViewId="0">
      <selection activeCell="U4" sqref="U4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75</v>
      </c>
      <c r="P1" s="82" t="s">
        <v>76</v>
      </c>
      <c r="Q1" s="82" t="s">
        <v>77</v>
      </c>
      <c r="R1" s="82" t="s">
        <v>78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21">
        <v>45043</v>
      </c>
      <c r="P3" s="121">
        <v>45055</v>
      </c>
      <c r="Q3" s="121">
        <v>45075</v>
      </c>
      <c r="R3" s="121">
        <v>45105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960</v>
      </c>
      <c r="M4" s="24">
        <f t="shared" ref="M4:M8" si="0">L4-(SUM(O4:AA4))</f>
        <v>660</v>
      </c>
      <c r="N4" s="25" t="str">
        <f t="shared" ref="N4:N8" si="1">IF(M4&lt;0,"ATENÇÃO","OK")</f>
        <v>OK</v>
      </c>
      <c r="O4" s="122"/>
      <c r="P4" s="124">
        <v>300</v>
      </c>
      <c r="Q4" s="122"/>
      <c r="R4" s="122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240</v>
      </c>
      <c r="M5" s="24">
        <f t="shared" si="0"/>
        <v>0</v>
      </c>
      <c r="N5" s="25" t="str">
        <f t="shared" si="1"/>
        <v>OK</v>
      </c>
      <c r="O5" s="122"/>
      <c r="P5" s="122"/>
      <c r="Q5" s="124">
        <v>240</v>
      </c>
      <c r="R5" s="122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>
        <v>10</v>
      </c>
      <c r="M6" s="24">
        <f t="shared" si="0"/>
        <v>0</v>
      </c>
      <c r="N6" s="25" t="str">
        <f t="shared" si="1"/>
        <v>OK</v>
      </c>
      <c r="O6" s="122"/>
      <c r="P6" s="122"/>
      <c r="Q6" s="124">
        <v>10</v>
      </c>
      <c r="R6" s="122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360</v>
      </c>
      <c r="M7" s="24">
        <f t="shared" si="0"/>
        <v>210</v>
      </c>
      <c r="N7" s="25" t="str">
        <f t="shared" si="1"/>
        <v>OK</v>
      </c>
      <c r="O7" s="124">
        <v>150</v>
      </c>
      <c r="P7" s="122"/>
      <c r="Q7" s="122"/>
      <c r="R7" s="122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260</v>
      </c>
      <c r="M8" s="24">
        <f t="shared" si="0"/>
        <v>230</v>
      </c>
      <c r="N8" s="25" t="str">
        <f t="shared" si="1"/>
        <v>OK</v>
      </c>
      <c r="O8" s="123"/>
      <c r="P8" s="122"/>
      <c r="Q8" s="122"/>
      <c r="R8" s="122">
        <v>30</v>
      </c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 t="e">
        <f>SUMPRODUCT(J8:J8,Q8:Q8)</f>
        <v>#VALUE!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O1:O2"/>
    <mergeCell ref="P1:P2"/>
    <mergeCell ref="Q1:Q2"/>
    <mergeCell ref="R1:R2"/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4:A6"/>
    <mergeCell ref="B4:B6"/>
    <mergeCell ref="A1:C1"/>
    <mergeCell ref="V1:V2"/>
    <mergeCell ref="L1:N1"/>
    <mergeCell ref="T1:T2"/>
    <mergeCell ref="S1:S2"/>
    <mergeCell ref="D1:K1"/>
  </mergeCells>
  <conditionalFormatting sqref="R8:AA8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O8:Q8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1"/>
  <sheetViews>
    <sheetView topLeftCell="A7" zoomScale="80" zoomScaleNormal="80" workbookViewId="0">
      <selection activeCell="O7" sqref="O7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79</v>
      </c>
      <c r="P1" s="82" t="s">
        <v>30</v>
      </c>
      <c r="Q1" s="82" t="s">
        <v>30</v>
      </c>
      <c r="R1" s="82" t="s">
        <v>30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25" t="s">
        <v>18</v>
      </c>
      <c r="P3" s="23" t="s">
        <v>18</v>
      </c>
      <c r="Q3" s="23" t="s">
        <v>18</v>
      </c>
      <c r="R3" s="23" t="s">
        <v>18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/>
      <c r="M4" s="24">
        <f t="shared" ref="M4:M8" si="0">L4-(SUM(O4:AA4))</f>
        <v>0</v>
      </c>
      <c r="N4" s="25" t="str">
        <f t="shared" ref="N4:N8" si="1">IF(M4&lt;0,"ATENÇÃO","OK")</f>
        <v>OK</v>
      </c>
      <c r="O4" s="126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15</v>
      </c>
      <c r="M5" s="24">
        <f t="shared" si="0"/>
        <v>15</v>
      </c>
      <c r="N5" s="25" t="str">
        <f t="shared" si="1"/>
        <v>OK</v>
      </c>
      <c r="O5" s="126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/>
      <c r="M6" s="24">
        <f t="shared" si="0"/>
        <v>0</v>
      </c>
      <c r="N6" s="25" t="str">
        <f t="shared" si="1"/>
        <v>OK</v>
      </c>
      <c r="O6" s="126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360</v>
      </c>
      <c r="M7" s="24">
        <f t="shared" si="0"/>
        <v>310</v>
      </c>
      <c r="N7" s="25" t="str">
        <f t="shared" si="1"/>
        <v>OK</v>
      </c>
      <c r="O7" s="101">
        <v>50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200</v>
      </c>
      <c r="M8" s="24">
        <f t="shared" si="0"/>
        <v>200</v>
      </c>
      <c r="N8" s="25" t="str">
        <f t="shared" si="1"/>
        <v>OK</v>
      </c>
      <c r="O8" s="126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 t="e">
        <f>SUMPRODUCT(J8:J8,P8:P8)</f>
        <v>#VALUE!</v>
      </c>
      <c r="Q9" s="37" t="e">
        <f>SUMPRODUCT(J8:J8,Q8:Q8)</f>
        <v>#VALUE!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X1:X2"/>
    <mergeCell ref="U1:U2"/>
    <mergeCell ref="A4:A6"/>
    <mergeCell ref="B4:B6"/>
    <mergeCell ref="A1:C1"/>
    <mergeCell ref="V1:V2"/>
    <mergeCell ref="L1:N1"/>
    <mergeCell ref="T1:T2"/>
    <mergeCell ref="P1:P2"/>
    <mergeCell ref="Q1:Q2"/>
    <mergeCell ref="R1:R2"/>
    <mergeCell ref="S1:S2"/>
    <mergeCell ref="D1:K1"/>
    <mergeCell ref="O1:O2"/>
  </mergeCells>
  <conditionalFormatting sqref="R8:AA8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O8:Q8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1"/>
  <sheetViews>
    <sheetView topLeftCell="A7" zoomScale="80" zoomScaleNormal="80" workbookViewId="0">
      <selection activeCell="T4" sqref="T4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2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9" customWidth="1"/>
    <col min="17" max="17" width="15" style="9" customWidth="1"/>
    <col min="18" max="18" width="14.28515625" style="9" customWidth="1"/>
    <col min="19" max="19" width="15.28515625" style="9" customWidth="1"/>
    <col min="20" max="21" width="14.42578125" style="9" customWidth="1"/>
    <col min="22" max="22" width="14.5703125" style="9" customWidth="1"/>
    <col min="23" max="23" width="14.7109375" style="9" customWidth="1"/>
    <col min="24" max="24" width="14.28515625" style="9" customWidth="1"/>
    <col min="25" max="25" width="14.42578125" style="9" customWidth="1"/>
    <col min="26" max="26" width="12.28515625" style="9" customWidth="1"/>
    <col min="27" max="27" width="11.7109375" style="9" customWidth="1"/>
    <col min="28" max="36" width="13.7109375" style="4" customWidth="1"/>
    <col min="37" max="16384" width="9.7109375" style="4"/>
  </cols>
  <sheetData>
    <row r="1" spans="1:36" ht="50.25" customHeight="1" x14ac:dyDescent="0.25">
      <c r="A1" s="81" t="s">
        <v>28</v>
      </c>
      <c r="B1" s="81"/>
      <c r="C1" s="81"/>
      <c r="D1" s="81" t="s">
        <v>27</v>
      </c>
      <c r="E1" s="81"/>
      <c r="F1" s="81"/>
      <c r="G1" s="81"/>
      <c r="H1" s="81"/>
      <c r="I1" s="81"/>
      <c r="J1" s="81"/>
      <c r="K1" s="81"/>
      <c r="L1" s="81" t="s">
        <v>29</v>
      </c>
      <c r="M1" s="81"/>
      <c r="N1" s="81"/>
      <c r="O1" s="82" t="s">
        <v>80</v>
      </c>
      <c r="P1" s="82" t="s">
        <v>81</v>
      </c>
      <c r="Q1" s="82" t="s">
        <v>82</v>
      </c>
      <c r="R1" s="82" t="s">
        <v>30</v>
      </c>
      <c r="S1" s="82" t="s">
        <v>30</v>
      </c>
      <c r="T1" s="82" t="s">
        <v>30</v>
      </c>
      <c r="U1" s="82" t="s">
        <v>30</v>
      </c>
      <c r="V1" s="82" t="s">
        <v>30</v>
      </c>
      <c r="W1" s="82" t="s">
        <v>30</v>
      </c>
      <c r="X1" s="82" t="s">
        <v>30</v>
      </c>
      <c r="Y1" s="82" t="s">
        <v>30</v>
      </c>
      <c r="Z1" s="82" t="s">
        <v>30</v>
      </c>
      <c r="AA1" s="82" t="s">
        <v>30</v>
      </c>
      <c r="AB1" s="82" t="s">
        <v>30</v>
      </c>
      <c r="AC1" s="82" t="s">
        <v>30</v>
      </c>
      <c r="AD1" s="82" t="s">
        <v>30</v>
      </c>
      <c r="AE1" s="82" t="s">
        <v>30</v>
      </c>
      <c r="AF1" s="82" t="s">
        <v>30</v>
      </c>
      <c r="AG1" s="82" t="s">
        <v>30</v>
      </c>
      <c r="AH1" s="82" t="s">
        <v>30</v>
      </c>
      <c r="AI1" s="82" t="s">
        <v>30</v>
      </c>
      <c r="AJ1" s="82" t="s">
        <v>30</v>
      </c>
    </row>
    <row r="2" spans="1:36" ht="21.75" customHeight="1" x14ac:dyDescent="0.2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s="5" customFormat="1" ht="95.25" customHeight="1" x14ac:dyDescent="0.2">
      <c r="A3" s="30" t="s">
        <v>5</v>
      </c>
      <c r="B3" s="30" t="s">
        <v>24</v>
      </c>
      <c r="C3" s="30" t="s">
        <v>3</v>
      </c>
      <c r="D3" s="31" t="s">
        <v>19</v>
      </c>
      <c r="E3" s="31" t="s">
        <v>4</v>
      </c>
      <c r="F3" s="31" t="s">
        <v>25</v>
      </c>
      <c r="G3" s="31" t="s">
        <v>20</v>
      </c>
      <c r="H3" s="31" t="s">
        <v>21</v>
      </c>
      <c r="I3" s="31" t="s">
        <v>23</v>
      </c>
      <c r="J3" s="32" t="s">
        <v>1</v>
      </c>
      <c r="K3" s="39"/>
      <c r="L3" s="33" t="s">
        <v>7</v>
      </c>
      <c r="M3" s="34" t="s">
        <v>0</v>
      </c>
      <c r="N3" s="35" t="s">
        <v>2</v>
      </c>
      <c r="O3" s="127">
        <v>45075</v>
      </c>
      <c r="P3" s="127">
        <v>45089</v>
      </c>
      <c r="Q3" s="127">
        <v>45135</v>
      </c>
      <c r="R3" s="23" t="s">
        <v>18</v>
      </c>
      <c r="S3" s="23" t="s">
        <v>18</v>
      </c>
      <c r="T3" s="23" t="s">
        <v>18</v>
      </c>
      <c r="U3" s="23" t="s">
        <v>18</v>
      </c>
      <c r="V3" s="23" t="s">
        <v>18</v>
      </c>
      <c r="W3" s="23" t="s">
        <v>18</v>
      </c>
      <c r="X3" s="23" t="s">
        <v>18</v>
      </c>
      <c r="Y3" s="23" t="s">
        <v>18</v>
      </c>
      <c r="Z3" s="23" t="s">
        <v>18</v>
      </c>
      <c r="AA3" s="23" t="s">
        <v>18</v>
      </c>
      <c r="AB3" s="23" t="s">
        <v>18</v>
      </c>
      <c r="AC3" s="23" t="s">
        <v>18</v>
      </c>
      <c r="AD3" s="23" t="s">
        <v>18</v>
      </c>
      <c r="AE3" s="23" t="s">
        <v>18</v>
      </c>
      <c r="AF3" s="23" t="s">
        <v>18</v>
      </c>
      <c r="AG3" s="23" t="s">
        <v>18</v>
      </c>
      <c r="AH3" s="23" t="s">
        <v>18</v>
      </c>
      <c r="AI3" s="23" t="s">
        <v>18</v>
      </c>
      <c r="AJ3" s="23" t="s">
        <v>18</v>
      </c>
    </row>
    <row r="4" spans="1:36" s="5" customFormat="1" ht="300" x14ac:dyDescent="0.2">
      <c r="A4" s="75">
        <v>1</v>
      </c>
      <c r="B4" s="78" t="s">
        <v>31</v>
      </c>
      <c r="C4" s="52">
        <v>1</v>
      </c>
      <c r="D4" s="66" t="s">
        <v>48</v>
      </c>
      <c r="E4" s="44" t="s">
        <v>40</v>
      </c>
      <c r="F4" s="44" t="s">
        <v>39</v>
      </c>
      <c r="G4" s="44" t="s">
        <v>22</v>
      </c>
      <c r="H4" s="44" t="s">
        <v>43</v>
      </c>
      <c r="I4" s="44">
        <v>33903007</v>
      </c>
      <c r="J4" s="56">
        <v>9.5</v>
      </c>
      <c r="K4" s="45"/>
      <c r="L4" s="46">
        <v>500</v>
      </c>
      <c r="M4" s="24">
        <f t="shared" ref="M4:M8" si="0">L4-(SUM(O4:AA4))</f>
        <v>225</v>
      </c>
      <c r="N4" s="25" t="str">
        <f t="shared" ref="N4:N8" si="1">IF(M4&lt;0,"ATENÇÃO","OK")</f>
        <v>OK</v>
      </c>
      <c r="O4" s="129">
        <v>275</v>
      </c>
      <c r="P4" s="128"/>
      <c r="Q4" s="128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36" s="5" customFormat="1" ht="240" x14ac:dyDescent="0.2">
      <c r="A5" s="76"/>
      <c r="B5" s="79"/>
      <c r="C5" s="52">
        <v>2</v>
      </c>
      <c r="D5" s="66" t="s">
        <v>47</v>
      </c>
      <c r="E5" s="44" t="s">
        <v>41</v>
      </c>
      <c r="F5" s="44" t="s">
        <v>39</v>
      </c>
      <c r="G5" s="44" t="s">
        <v>22</v>
      </c>
      <c r="H5" s="44" t="s">
        <v>44</v>
      </c>
      <c r="I5" s="44">
        <v>33903007</v>
      </c>
      <c r="J5" s="56">
        <v>11</v>
      </c>
      <c r="K5" s="45"/>
      <c r="L5" s="46">
        <v>120</v>
      </c>
      <c r="M5" s="24">
        <f t="shared" si="0"/>
        <v>120</v>
      </c>
      <c r="N5" s="25" t="str">
        <f t="shared" si="1"/>
        <v>OK</v>
      </c>
      <c r="O5" s="128"/>
      <c r="P5" s="128"/>
      <c r="Q5" s="128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36" s="5" customFormat="1" ht="240" x14ac:dyDescent="0.2">
      <c r="A6" s="77"/>
      <c r="B6" s="80"/>
      <c r="C6" s="52">
        <v>3</v>
      </c>
      <c r="D6" s="66" t="s">
        <v>46</v>
      </c>
      <c r="E6" s="44" t="s">
        <v>42</v>
      </c>
      <c r="F6" s="44" t="s">
        <v>39</v>
      </c>
      <c r="G6" s="44" t="s">
        <v>22</v>
      </c>
      <c r="H6" s="44" t="s">
        <v>45</v>
      </c>
      <c r="I6" s="44">
        <v>33903007</v>
      </c>
      <c r="J6" s="56">
        <v>22</v>
      </c>
      <c r="K6" s="45"/>
      <c r="L6" s="46">
        <v>30</v>
      </c>
      <c r="M6" s="24">
        <f t="shared" si="0"/>
        <v>30</v>
      </c>
      <c r="N6" s="25" t="str">
        <f t="shared" si="1"/>
        <v>OK</v>
      </c>
      <c r="O6" s="128"/>
      <c r="P6" s="128"/>
      <c r="Q6" s="128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1:36" s="5" customFormat="1" ht="390" x14ac:dyDescent="0.2">
      <c r="A7" s="51">
        <v>2</v>
      </c>
      <c r="B7" s="53" t="s">
        <v>32</v>
      </c>
      <c r="C7" s="50">
        <v>4</v>
      </c>
      <c r="D7" s="69" t="s">
        <v>49</v>
      </c>
      <c r="E7" s="70" t="s">
        <v>37</v>
      </c>
      <c r="F7" s="70" t="s">
        <v>38</v>
      </c>
      <c r="G7" s="69" t="s">
        <v>22</v>
      </c>
      <c r="H7" s="69" t="s">
        <v>26</v>
      </c>
      <c r="I7" s="69">
        <v>33903007</v>
      </c>
      <c r="J7" s="58">
        <v>18.5</v>
      </c>
      <c r="K7" s="43"/>
      <c r="L7" s="36">
        <v>800</v>
      </c>
      <c r="M7" s="24">
        <f t="shared" si="0"/>
        <v>700</v>
      </c>
      <c r="N7" s="25" t="str">
        <f t="shared" si="1"/>
        <v>OK</v>
      </c>
      <c r="O7" s="128"/>
      <c r="P7" s="128"/>
      <c r="Q7" s="129">
        <v>100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41" customHeight="1" x14ac:dyDescent="0.25">
      <c r="A8" s="47">
        <v>3</v>
      </c>
      <c r="B8" s="48" t="s">
        <v>33</v>
      </c>
      <c r="C8" s="44">
        <v>5</v>
      </c>
      <c r="D8" s="68" t="s">
        <v>50</v>
      </c>
      <c r="E8" s="54" t="s">
        <v>34</v>
      </c>
      <c r="F8" s="54" t="s">
        <v>35</v>
      </c>
      <c r="G8" s="55" t="s">
        <v>22</v>
      </c>
      <c r="H8" s="54" t="s">
        <v>36</v>
      </c>
      <c r="I8" s="54">
        <v>33903007</v>
      </c>
      <c r="J8" s="56">
        <v>4.4000000000000004</v>
      </c>
      <c r="K8" s="56"/>
      <c r="L8" s="57">
        <v>300</v>
      </c>
      <c r="M8" s="24">
        <f t="shared" si="0"/>
        <v>200</v>
      </c>
      <c r="N8" s="25" t="str">
        <f t="shared" si="1"/>
        <v>OK</v>
      </c>
      <c r="O8" s="128"/>
      <c r="P8" s="130">
        <v>100</v>
      </c>
      <c r="Q8" s="128"/>
      <c r="R8" s="71"/>
      <c r="S8" s="71"/>
      <c r="T8" s="71"/>
      <c r="U8" s="71"/>
      <c r="V8" s="71"/>
      <c r="W8" s="71"/>
      <c r="X8" s="71"/>
      <c r="Y8" s="71"/>
      <c r="Z8" s="71"/>
      <c r="AA8" s="71"/>
      <c r="AB8" s="74"/>
      <c r="AC8" s="74"/>
      <c r="AD8" s="74"/>
      <c r="AE8" s="74"/>
      <c r="AF8" s="74"/>
      <c r="AG8" s="74"/>
      <c r="AH8" s="74"/>
      <c r="AI8" s="74"/>
      <c r="AJ8" s="74"/>
    </row>
    <row r="9" spans="1:36" x14ac:dyDescent="0.25">
      <c r="O9" s="37" t="e">
        <f>SUMPRODUCT(J8:J8,O8:O8)</f>
        <v>#VALUE!</v>
      </c>
      <c r="P9" s="37">
        <f>SUMPRODUCT(J8:J8,P8:P8)</f>
        <v>440.00000000000006</v>
      </c>
      <c r="Q9" s="37" t="e">
        <f>SUMPRODUCT(J8:J8,Q8:Q8)</f>
        <v>#VALUE!</v>
      </c>
      <c r="R9" s="37" t="e">
        <f>SUMPRODUCT(K8:K8,R8:R8)</f>
        <v>#VALUE!</v>
      </c>
      <c r="S9" s="37" t="e">
        <f>SUMPRODUCT(K8:K8,S8:S8)</f>
        <v>#VALUE!</v>
      </c>
      <c r="T9" s="37" t="e">
        <f>SUMPRODUCT(K8:K8,T8:T8)</f>
        <v>#VALUE!</v>
      </c>
      <c r="U9" s="37" t="e">
        <f>SUMPRODUCT(K8:K8,U8:U8)</f>
        <v>#VALUE!</v>
      </c>
      <c r="V9" s="37" t="e">
        <f>SUMPRODUCT(K8:K8,V8:V8)</f>
        <v>#VALUE!</v>
      </c>
      <c r="W9" s="37" t="e">
        <f>SUMPRODUCT(K8:K8,W8:W8)</f>
        <v>#VALUE!</v>
      </c>
      <c r="X9" s="37" t="e">
        <f>SUMPRODUCT(K8:K8,X8:X8)</f>
        <v>#VALUE!</v>
      </c>
      <c r="Y9" s="37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H1:AH2"/>
    <mergeCell ref="AI1:AI2"/>
    <mergeCell ref="AJ1:AJ2"/>
    <mergeCell ref="A2:N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A4:A6"/>
    <mergeCell ref="B4:B6"/>
    <mergeCell ref="A1:C1"/>
    <mergeCell ref="T1:T2"/>
    <mergeCell ref="U1:U2"/>
    <mergeCell ref="L1:N1"/>
    <mergeCell ref="S1:S2"/>
    <mergeCell ref="R1:R2"/>
    <mergeCell ref="D1:K1"/>
    <mergeCell ref="O1:O2"/>
    <mergeCell ref="P1:P2"/>
    <mergeCell ref="Q1:Q2"/>
  </mergeCells>
  <conditionalFormatting sqref="R8:AA8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8:Q8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ESAG</vt:lpstr>
      <vt:lpstr>CEART</vt:lpstr>
      <vt:lpstr>CEAD</vt:lpstr>
      <vt:lpstr>FAED</vt:lpstr>
      <vt:lpstr>CEFID</vt:lpstr>
      <vt:lpstr>CERES</vt:lpstr>
      <vt:lpstr>CEAVI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2023-09-12T16:55:28Z</dcterms:modified>
</cp:coreProperties>
</file>