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25.2019 SGPe 02783.2019 - Generos Alimenticios - SRP vig 22.05.20\"/>
    </mc:Choice>
  </mc:AlternateContent>
  <bookViews>
    <workbookView xWindow="0" yWindow="0" windowWidth="21600" windowHeight="9135" tabRatio="857" activeTab="8"/>
  </bookViews>
  <sheets>
    <sheet name="Reitoria" sheetId="75" r:id="rId1"/>
    <sheet name="ESAG" sheetId="105" r:id="rId2"/>
    <sheet name="CEART" sheetId="106" r:id="rId3"/>
    <sheet name="CEAD" sheetId="108" r:id="rId4"/>
    <sheet name="FAED" sheetId="107" r:id="rId5"/>
    <sheet name="CEFID" sheetId="109" r:id="rId6"/>
    <sheet name="CERES" sheetId="110" r:id="rId7"/>
    <sheet name="CESFI" sheetId="111" r:id="rId8"/>
    <sheet name="CEAVI" sheetId="115" r:id="rId9"/>
    <sheet name="GESTOR" sheetId="91" r:id="rId10"/>
    <sheet name="Modelo Anexo II IN 002_2014" sheetId="77" r:id="rId11"/>
  </sheets>
  <definedNames>
    <definedName name="diasuteis" localSheetId="9">#REF!</definedName>
    <definedName name="diasuteis" localSheetId="0">#REF!</definedName>
    <definedName name="diasuteis">#REF!</definedName>
    <definedName name="Ferias" localSheetId="9">#REF!</definedName>
    <definedName name="Ferias">#REF!</definedName>
    <definedName name="RD" localSheetId="9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T18" i="75" l="1"/>
  <c r="S18" i="75"/>
  <c r="R18" i="75"/>
  <c r="P18" i="75"/>
  <c r="O18" i="75"/>
  <c r="N18" i="75"/>
  <c r="Q4" i="75"/>
  <c r="Q18" i="75" s="1"/>
  <c r="H5" i="91" l="1"/>
  <c r="K5" i="91" s="1"/>
  <c r="H6" i="91"/>
  <c r="K6" i="91" s="1"/>
  <c r="H7" i="91"/>
  <c r="K7" i="91"/>
  <c r="H8" i="91"/>
  <c r="H9" i="91"/>
  <c r="K9" i="91" s="1"/>
  <c r="H10" i="91"/>
  <c r="K10" i="91" s="1"/>
  <c r="H11" i="91"/>
  <c r="K11" i="91" s="1"/>
  <c r="H12" i="91"/>
  <c r="H13" i="91"/>
  <c r="K13" i="91" s="1"/>
  <c r="H14" i="91"/>
  <c r="K14" i="91" s="1"/>
  <c r="H15" i="91"/>
  <c r="K15" i="91" s="1"/>
  <c r="H16" i="91"/>
  <c r="H17" i="91"/>
  <c r="L17" i="115"/>
  <c r="M17" i="115" s="1"/>
  <c r="L16" i="115"/>
  <c r="M16" i="115" s="1"/>
  <c r="L15" i="115"/>
  <c r="M15" i="115" s="1"/>
  <c r="L14" i="115"/>
  <c r="M14" i="115" s="1"/>
  <c r="L13" i="115"/>
  <c r="M13" i="115" s="1"/>
  <c r="L12" i="115"/>
  <c r="M12" i="115" s="1"/>
  <c r="L11" i="115"/>
  <c r="M11" i="115" s="1"/>
  <c r="L10" i="115"/>
  <c r="M10" i="115" s="1"/>
  <c r="L9" i="115"/>
  <c r="M9" i="115" s="1"/>
  <c r="L8" i="115"/>
  <c r="M8" i="115" s="1"/>
  <c r="L7" i="115"/>
  <c r="M7" i="115" s="1"/>
  <c r="L6" i="115"/>
  <c r="M6" i="115" s="1"/>
  <c r="L5" i="115"/>
  <c r="M5" i="115" s="1"/>
  <c r="L4" i="115"/>
  <c r="M4" i="115" s="1"/>
  <c r="L17" i="111"/>
  <c r="M17" i="111" s="1"/>
  <c r="L16" i="111"/>
  <c r="M16" i="111" s="1"/>
  <c r="L15" i="111"/>
  <c r="M15" i="111" s="1"/>
  <c r="L14" i="111"/>
  <c r="M14" i="111" s="1"/>
  <c r="L13" i="111"/>
  <c r="M13" i="111" s="1"/>
  <c r="L12" i="111"/>
  <c r="M12" i="111" s="1"/>
  <c r="L11" i="111"/>
  <c r="M11" i="111" s="1"/>
  <c r="L10" i="111"/>
  <c r="M10" i="111" s="1"/>
  <c r="L9" i="111"/>
  <c r="M9" i="111" s="1"/>
  <c r="L8" i="111"/>
  <c r="M8" i="111" s="1"/>
  <c r="L7" i="111"/>
  <c r="M7" i="111" s="1"/>
  <c r="L6" i="111"/>
  <c r="M6" i="111" s="1"/>
  <c r="L5" i="111"/>
  <c r="M5" i="111" s="1"/>
  <c r="L4" i="111"/>
  <c r="M4" i="111" s="1"/>
  <c r="M17" i="110"/>
  <c r="L17" i="110"/>
  <c r="L16" i="110"/>
  <c r="M16" i="110" s="1"/>
  <c r="L15" i="110"/>
  <c r="M15" i="110" s="1"/>
  <c r="L14" i="110"/>
  <c r="M14" i="110" s="1"/>
  <c r="L13" i="110"/>
  <c r="M13" i="110" s="1"/>
  <c r="L12" i="110"/>
  <c r="M12" i="110" s="1"/>
  <c r="L11" i="110"/>
  <c r="M11" i="110" s="1"/>
  <c r="L10" i="110"/>
  <c r="M10" i="110" s="1"/>
  <c r="L9" i="110"/>
  <c r="M9" i="110" s="1"/>
  <c r="L8" i="110"/>
  <c r="M8" i="110" s="1"/>
  <c r="L7" i="110"/>
  <c r="M7" i="110" s="1"/>
  <c r="L6" i="110"/>
  <c r="M6" i="110" s="1"/>
  <c r="L5" i="110"/>
  <c r="M5" i="110" s="1"/>
  <c r="L4" i="110"/>
  <c r="M4" i="110" s="1"/>
  <c r="L17" i="109"/>
  <c r="M17" i="109" s="1"/>
  <c r="L16" i="109"/>
  <c r="M16" i="109" s="1"/>
  <c r="L15" i="109"/>
  <c r="M15" i="109" s="1"/>
  <c r="L14" i="109"/>
  <c r="M14" i="109" s="1"/>
  <c r="L13" i="109"/>
  <c r="M13" i="109" s="1"/>
  <c r="L12" i="109"/>
  <c r="M12" i="109" s="1"/>
  <c r="L11" i="109"/>
  <c r="M11" i="109" s="1"/>
  <c r="L10" i="109"/>
  <c r="M10" i="109" s="1"/>
  <c r="L9" i="109"/>
  <c r="M9" i="109" s="1"/>
  <c r="L8" i="109"/>
  <c r="M8" i="109" s="1"/>
  <c r="L7" i="109"/>
  <c r="M7" i="109" s="1"/>
  <c r="L6" i="109"/>
  <c r="M6" i="109" s="1"/>
  <c r="L5" i="109"/>
  <c r="M5" i="109" s="1"/>
  <c r="L4" i="109"/>
  <c r="M4" i="109" s="1"/>
  <c r="L17" i="107"/>
  <c r="M17" i="107" s="1"/>
  <c r="L16" i="107"/>
  <c r="M16" i="107" s="1"/>
  <c r="L15" i="107"/>
  <c r="M15" i="107" s="1"/>
  <c r="L14" i="107"/>
  <c r="M14" i="107" s="1"/>
  <c r="L13" i="107"/>
  <c r="M13" i="107" s="1"/>
  <c r="L12" i="107"/>
  <c r="M12" i="107" s="1"/>
  <c r="L11" i="107"/>
  <c r="M11" i="107" s="1"/>
  <c r="L10" i="107"/>
  <c r="M10" i="107" s="1"/>
  <c r="L9" i="107"/>
  <c r="M9" i="107" s="1"/>
  <c r="L8" i="107"/>
  <c r="M8" i="107" s="1"/>
  <c r="L7" i="107"/>
  <c r="M7" i="107" s="1"/>
  <c r="L6" i="107"/>
  <c r="M6" i="107" s="1"/>
  <c r="L5" i="107"/>
  <c r="M5" i="107" s="1"/>
  <c r="L4" i="107"/>
  <c r="M4" i="107" s="1"/>
  <c r="L17" i="108"/>
  <c r="M17" i="108" s="1"/>
  <c r="L16" i="108"/>
  <c r="M16" i="108" s="1"/>
  <c r="L15" i="108"/>
  <c r="M15" i="108" s="1"/>
  <c r="L14" i="108"/>
  <c r="M14" i="108" s="1"/>
  <c r="L13" i="108"/>
  <c r="M13" i="108" s="1"/>
  <c r="L12" i="108"/>
  <c r="M12" i="108" s="1"/>
  <c r="L11" i="108"/>
  <c r="M11" i="108" s="1"/>
  <c r="L10" i="108"/>
  <c r="M10" i="108" s="1"/>
  <c r="L9" i="108"/>
  <c r="M9" i="108" s="1"/>
  <c r="L8" i="108"/>
  <c r="M8" i="108" s="1"/>
  <c r="L7" i="108"/>
  <c r="M7" i="108" s="1"/>
  <c r="L6" i="108"/>
  <c r="M6" i="108" s="1"/>
  <c r="L5" i="108"/>
  <c r="M5" i="108" s="1"/>
  <c r="L4" i="108"/>
  <c r="M4" i="108" s="1"/>
  <c r="L17" i="106"/>
  <c r="M17" i="106" s="1"/>
  <c r="L16" i="106"/>
  <c r="M16" i="106" s="1"/>
  <c r="L15" i="106"/>
  <c r="M15" i="106" s="1"/>
  <c r="L14" i="106"/>
  <c r="M14" i="106" s="1"/>
  <c r="L13" i="106"/>
  <c r="M13" i="106" s="1"/>
  <c r="L12" i="106"/>
  <c r="M12" i="106" s="1"/>
  <c r="L11" i="106"/>
  <c r="M11" i="106" s="1"/>
  <c r="L10" i="106"/>
  <c r="M10" i="106" s="1"/>
  <c r="L9" i="106"/>
  <c r="M9" i="106" s="1"/>
  <c r="L8" i="106"/>
  <c r="M8" i="106" s="1"/>
  <c r="L7" i="106"/>
  <c r="M7" i="106" s="1"/>
  <c r="L6" i="106"/>
  <c r="M6" i="106" s="1"/>
  <c r="L5" i="106"/>
  <c r="M5" i="106" s="1"/>
  <c r="L4" i="106"/>
  <c r="M4" i="106" s="1"/>
  <c r="L17" i="105"/>
  <c r="M17" i="105" s="1"/>
  <c r="L16" i="105"/>
  <c r="M16" i="105" s="1"/>
  <c r="L15" i="105"/>
  <c r="M15" i="105" s="1"/>
  <c r="L14" i="105"/>
  <c r="M14" i="105" s="1"/>
  <c r="L13" i="105"/>
  <c r="M13" i="105" s="1"/>
  <c r="L12" i="105"/>
  <c r="M12" i="105" s="1"/>
  <c r="L11" i="105"/>
  <c r="M11" i="105" s="1"/>
  <c r="L10" i="105"/>
  <c r="M10" i="105" s="1"/>
  <c r="L9" i="105"/>
  <c r="M9" i="105" s="1"/>
  <c r="L8" i="105"/>
  <c r="M8" i="105" s="1"/>
  <c r="L7" i="105"/>
  <c r="M7" i="105" s="1"/>
  <c r="L6" i="105"/>
  <c r="M6" i="105" s="1"/>
  <c r="L5" i="105"/>
  <c r="M5" i="105" s="1"/>
  <c r="L4" i="105"/>
  <c r="M4" i="105" s="1"/>
  <c r="K17" i="91" l="1"/>
  <c r="K16" i="91"/>
  <c r="K12" i="91"/>
  <c r="K8" i="91"/>
  <c r="H23" i="91" l="1"/>
  <c r="H21" i="91"/>
  <c r="L17" i="75" l="1"/>
  <c r="L16" i="75"/>
  <c r="L15" i="75"/>
  <c r="I15" i="91" s="1"/>
  <c r="L14" i="75"/>
  <c r="I14" i="91" s="1"/>
  <c r="L13" i="75"/>
  <c r="L12" i="75"/>
  <c r="L11" i="75"/>
  <c r="L10" i="75"/>
  <c r="L9" i="75"/>
  <c r="L8" i="75"/>
  <c r="L7" i="75"/>
  <c r="L6" i="75"/>
  <c r="L5" i="75"/>
  <c r="L4" i="75"/>
  <c r="M4" i="75" s="1"/>
  <c r="J15" i="91" l="1"/>
  <c r="L15" i="91"/>
  <c r="M12" i="75"/>
  <c r="I12" i="91"/>
  <c r="M6" i="75"/>
  <c r="I6" i="91"/>
  <c r="M10" i="75"/>
  <c r="I10" i="91"/>
  <c r="L14" i="91"/>
  <c r="J14" i="91"/>
  <c r="M7" i="75"/>
  <c r="I7" i="91"/>
  <c r="M11" i="75"/>
  <c r="I11" i="91"/>
  <c r="M8" i="75"/>
  <c r="I8" i="91"/>
  <c r="M16" i="75"/>
  <c r="I16" i="91"/>
  <c r="M5" i="75"/>
  <c r="I5" i="91"/>
  <c r="M9" i="75"/>
  <c r="I9" i="91"/>
  <c r="M13" i="75"/>
  <c r="I13" i="91"/>
  <c r="M17" i="75"/>
  <c r="I17" i="91"/>
  <c r="M14" i="75"/>
  <c r="M15" i="75"/>
  <c r="H4" i="91"/>
  <c r="L13" i="91" l="1"/>
  <c r="J13" i="91"/>
  <c r="L5" i="91"/>
  <c r="J5" i="91"/>
  <c r="L8" i="91"/>
  <c r="J8" i="91"/>
  <c r="J7" i="91"/>
  <c r="L7" i="91"/>
  <c r="L10" i="91"/>
  <c r="J10" i="91"/>
  <c r="L12" i="91"/>
  <c r="J12" i="91"/>
  <c r="L17" i="91"/>
  <c r="J17" i="91"/>
  <c r="L9" i="91"/>
  <c r="J9" i="91"/>
  <c r="L16" i="91"/>
  <c r="J16" i="91"/>
  <c r="J11" i="91"/>
  <c r="L11" i="91"/>
  <c r="J6" i="91"/>
  <c r="L6" i="91"/>
  <c r="I4" i="91"/>
  <c r="K4" i="91" l="1"/>
  <c r="K18" i="91" l="1"/>
  <c r="L24" i="91" s="1"/>
  <c r="L4" i="91" l="1"/>
  <c r="J4" i="91" l="1"/>
  <c r="L18" i="91" l="1"/>
  <c r="L25" i="91" s="1"/>
  <c r="L27" i="91" s="1"/>
</calcChain>
</file>

<file path=xl/comments1.xml><?xml version="1.0" encoding="utf-8"?>
<comments xmlns="http://schemas.openxmlformats.org/spreadsheetml/2006/main">
  <authors>
    <author>Leticia Mees</author>
  </authors>
  <commentList>
    <comment ref="Q4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ESTORNADO.
ITENS NÃO ENTREGUES.</t>
        </r>
      </text>
    </comment>
  </commentList>
</comments>
</file>

<file path=xl/sharedStrings.xml><?xml version="1.0" encoding="utf-8"?>
<sst xmlns="http://schemas.openxmlformats.org/spreadsheetml/2006/main" count="1408" uniqueCount="147">
  <si>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</si>
  <si>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</si>
  <si>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</si>
  <si>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</si>
  <si>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</si>
  <si>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</si>
  <si>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</si>
  <si>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</si>
  <si>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</si>
  <si>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</si>
  <si>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</si>
  <si>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</si>
  <si>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</si>
  <si>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</si>
  <si>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</si>
  <si>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</si>
  <si>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</si>
  <si>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</si>
  <si>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</si>
  <si>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</si>
  <si>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</si>
  <si>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</si>
  <si>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</si>
  <si>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</si>
  <si>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</si>
  <si>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</si>
  <si>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</si>
  <si>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</si>
  <si>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</si>
  <si>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</si>
  <si>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</si>
  <si>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AQUISIÇÃO DE GÊNEROS ALIMENTÍCIOS</t>
  </si>
  <si>
    <t>339030.07</t>
  </si>
  <si>
    <t>Qtde Utilizada</t>
  </si>
  <si>
    <t>AQUISIÇÃO DE GÊNEROS ALIMENTÍCIOS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</si>
  <si>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</si>
  <si>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</si>
  <si>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</si>
  <si>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</si>
  <si>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</si>
  <si>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</si>
  <si>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19-03</t>
  </si>
  <si>
    <t>Peça</t>
  </si>
  <si>
    <t>00141-4-002</t>
  </si>
  <si>
    <t>Detalhamento</t>
  </si>
  <si>
    <t>ESTANCIA HIDROMINERAL SANTA RITA DE CASSIA LTDA CNPJ 03.489.027/0001-88</t>
  </si>
  <si>
    <r>
      <t>peça 
(</t>
    </r>
    <r>
      <rPr>
        <b/>
        <sz val="11"/>
        <color theme="1"/>
        <rFont val="Calibri"/>
        <family val="2"/>
        <scheme val="minor"/>
      </rPr>
      <t>peça = garrafão de 20 litros</t>
    </r>
    <r>
      <rPr>
        <sz val="10"/>
        <rFont val="Arial"/>
      </rPr>
      <t>)</t>
    </r>
  </si>
  <si>
    <t>00142-2-015</t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</si>
  <si>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rFont val="Arial"/>
      </rPr>
      <t xml:space="preserve"> com 12 garrafas de 500ml</t>
    </r>
  </si>
  <si>
    <t>00142-2-060</t>
  </si>
  <si>
    <r>
      <t>Kg 
(</t>
    </r>
    <r>
      <rPr>
        <b/>
        <sz val="11"/>
        <color theme="1"/>
        <rFont val="Calibri"/>
        <family val="2"/>
        <scheme val="minor"/>
      </rPr>
      <t>Kg = 02 embalagens de 500 gramas</t>
    </r>
    <r>
      <rPr>
        <sz val="10"/>
        <rFont val="Arial"/>
      </rPr>
      <t>)</t>
    </r>
  </si>
  <si>
    <t>00144-9-001</t>
  </si>
  <si>
    <t>ELO COMERCIO E SERVIÇOS LTDA ME CNPJ 14.990.312/0001-02</t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</si>
  <si>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rFont val="Arial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rFont val="Arial"/>
      </rPr>
      <t>Validade mínima de 8 meses a contar da data do fornecimento</t>
    </r>
  </si>
  <si>
    <r>
      <t>Kg 
(</t>
    </r>
    <r>
      <rPr>
        <b/>
        <sz val="11"/>
        <color theme="1"/>
        <rFont val="Calibri"/>
        <family val="2"/>
        <scheme val="minor"/>
      </rPr>
      <t>Kg = 01 embalagem de 1 quilo</t>
    </r>
    <r>
      <rPr>
        <sz val="10"/>
        <rFont val="Arial"/>
      </rPr>
      <t>)</t>
    </r>
  </si>
  <si>
    <t>Bolachas salgadas com gergelim, pacote com no mínimo 360 gramas, e no mínimo duas embalagens individualizadas. Validade mínima de 06 meses a cada fornecimento.</t>
  </si>
  <si>
    <t>Pacote</t>
  </si>
  <si>
    <t>00143-0-165</t>
  </si>
  <si>
    <t xml:space="preserve">Bolacha tipo waffer, sabor morango, pacote com no mínimo 120 gramas.Validade mínima de 06 meses a cada fornecimento. </t>
  </si>
  <si>
    <t>00143-0-164</t>
  </si>
  <si>
    <t>Bolacha tipo waffer, sabor chocolate, pacote com no mínimo 120 gramas.Validade mínima de 06 meses a cada fornecimento.</t>
  </si>
  <si>
    <t>Bolacha recheada, sabor chocolate, pacote com no mínimo 120 gramas. Validade mínima de 06 meses  cada fornecimento.</t>
  </si>
  <si>
    <t>00143-0-119</t>
  </si>
  <si>
    <t>Bolacha recheada, sabor morango, pacote com no mínimo 120 gramas. Validade mínima de 06 meses  cada fornecimento.</t>
  </si>
  <si>
    <t>Bolacha salgada, temperada, similar ou igual a marca Club Social, pacote com no mínimo 120 gramas. Validade mínima de 06 meses  cada fornecimento.</t>
  </si>
  <si>
    <t>00143-0-166</t>
  </si>
  <si>
    <t xml:space="preserve"> AF nº  xx/2019 Qtde. DT</t>
  </si>
  <si>
    <t xml:space="preserve">PROCESSO: PE 625/2019 </t>
  </si>
  <si>
    <t>VIGÊNCIA DA ATA: 23/05/19 até 22/05/2020</t>
  </si>
  <si>
    <t>Santa Rita</t>
  </si>
  <si>
    <r>
      <t xml:space="preserve">Fardo </t>
    </r>
    <r>
      <rPr>
        <sz val="10"/>
        <color theme="1"/>
        <rFont val="Calibri"/>
        <family val="2"/>
        <scheme val="minor"/>
      </rPr>
      <t>com 4 unidades</t>
    </r>
  </si>
  <si>
    <t>10301-2-008</t>
  </si>
  <si>
    <t>ALIMENTA MAIS DISTRIBUIDORA EIRELI CNPJ 75.629.105/0001-03</t>
  </si>
  <si>
    <t xml:space="preserve">Santa Catarina Superior Extra-forte </t>
  </si>
  <si>
    <t>Caravelas</t>
  </si>
  <si>
    <t>PALHOÇA GÁS E ÁGUA EIRELI CNPJ 27.297.903/0001-32</t>
  </si>
  <si>
    <r>
      <rPr>
        <b/>
        <sz val="11"/>
        <color theme="1"/>
        <rFont val="Calibri"/>
        <family val="2"/>
        <scheme val="minor"/>
      </rPr>
      <t>Carga para gás liquefeito de petróleo</t>
    </r>
    <r>
      <rPr>
        <sz val="10"/>
        <rFont val="Arial"/>
      </rPr>
      <t>, GLP, vulgo gás de cozinha, composto de propano e butano. Aplicação para uso doméstico.</t>
    </r>
    <r>
      <rPr>
        <b/>
        <sz val="11"/>
        <color theme="1"/>
        <rFont val="Calibri"/>
        <family val="2"/>
        <scheme val="minor"/>
      </rPr>
      <t xml:space="preserve"> Botijão P 13.</t>
    </r>
  </si>
  <si>
    <t>Nacional Gás </t>
  </si>
  <si>
    <t>36-01</t>
  </si>
  <si>
    <t>00233-0-003</t>
  </si>
  <si>
    <t>339030.04</t>
  </si>
  <si>
    <r>
      <rPr>
        <b/>
        <sz val="11"/>
        <color theme="1"/>
        <rFont val="Calibri"/>
        <family val="2"/>
        <scheme val="minor"/>
      </rPr>
      <t>Carga para gás liquefeito de petróleo</t>
    </r>
    <r>
      <rPr>
        <sz val="10"/>
        <rFont val="Arial"/>
      </rPr>
      <t xml:space="preserve">, GLP, vulgo gás de cozinha, composto de propano e butano. Aplicação para uso doméstico. </t>
    </r>
    <r>
      <rPr>
        <b/>
        <sz val="11"/>
        <color theme="1"/>
        <rFont val="Calibri"/>
        <family val="2"/>
        <scheme val="minor"/>
      </rPr>
      <t>Botijão P 45.</t>
    </r>
  </si>
  <si>
    <t>00233-0-001</t>
  </si>
  <si>
    <t>Orquidea</t>
  </si>
  <si>
    <t>Marilan</t>
  </si>
  <si>
    <t>Empresa Vencedora</t>
  </si>
  <si>
    <t>Marca</t>
  </si>
  <si>
    <r>
      <rPr>
        <b/>
        <sz val="8"/>
        <color theme="1"/>
        <rFont val="Calibri"/>
        <family val="2"/>
        <scheme val="minor"/>
      </rPr>
      <t>Água mineral</t>
    </r>
    <r>
      <rPr>
        <sz val="8"/>
        <rFont val="Arial"/>
        <family val="2"/>
      </rPr>
      <t xml:space="preserve">, potável, natural, sem gás, com validade mínima de 3 (três) meses a cada fornecimento, envasada em </t>
    </r>
    <r>
      <rPr>
        <b/>
        <sz val="8"/>
        <color theme="1"/>
        <rFont val="Calibri"/>
        <family val="2"/>
        <scheme val="minor"/>
      </rPr>
      <t>garrafão de 20 litros</t>
    </r>
    <r>
      <rPr>
        <sz val="8"/>
        <rFont val="Arial"/>
        <family val="2"/>
      </rPr>
      <t xml:space="preserve"> PET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</t>
    </r>
  </si>
  <si>
    <r>
      <rPr>
        <b/>
        <sz val="8"/>
        <color theme="1"/>
        <rFont val="Calibri"/>
        <family val="2"/>
        <scheme val="minor"/>
      </rPr>
      <t>Água mineral</t>
    </r>
    <r>
      <rPr>
        <sz val="8"/>
        <rFont val="Arial"/>
        <family val="2"/>
      </rPr>
      <t xml:space="preserve"> natural, potável, </t>
    </r>
    <r>
      <rPr>
        <b/>
        <sz val="8"/>
        <color theme="1"/>
        <rFont val="Calibri"/>
        <family val="2"/>
        <scheme val="minor"/>
      </rPr>
      <t>sem gás</t>
    </r>
    <r>
      <rPr>
        <sz val="8"/>
        <rFont val="Arial"/>
        <family val="2"/>
      </rPr>
      <t xml:space="preserve">, envasada em garrafa PET (politereftalato de etileno) descartável com </t>
    </r>
    <r>
      <rPr>
        <b/>
        <sz val="8"/>
        <color theme="1"/>
        <rFont val="Calibri"/>
        <family val="2"/>
        <scheme val="minor"/>
      </rPr>
      <t>500ml</t>
    </r>
    <r>
      <rPr>
        <sz val="8"/>
        <rFont val="Arial"/>
        <family val="2"/>
      </rPr>
      <t xml:space="preserve">, lacrados, dentro dos padrões estabelecidos pelo Departamento Nacional de Produção Mineral-DNPM e de acordo com a Portaria nº 470/1999, RDCs nºs 274 e 275 de 2005, RDC 23/2000 e RDC 27/2010, da ANVISA-MS, </t>
    </r>
    <r>
      <rPr>
        <b/>
        <sz val="8"/>
        <color theme="1"/>
        <rFont val="Calibri"/>
        <family val="2"/>
        <scheme val="minor"/>
      </rPr>
      <t>acondicionadas em fardo com 12 unidades</t>
    </r>
    <r>
      <rPr>
        <sz val="8"/>
        <rFont val="Arial"/>
        <family val="2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</si>
  <si>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r>
      <rPr>
        <b/>
        <sz val="8"/>
        <color theme="1"/>
        <rFont val="Calibri"/>
        <family val="2"/>
        <scheme val="minor"/>
      </rPr>
      <t>Água mineral natural</t>
    </r>
    <r>
      <rPr>
        <sz val="8"/>
        <rFont val="Arial"/>
        <family val="2"/>
      </rPr>
      <t xml:space="preserve">, potável, </t>
    </r>
    <r>
      <rPr>
        <b/>
        <sz val="8"/>
        <color theme="1"/>
        <rFont val="Calibri"/>
        <family val="2"/>
        <scheme val="minor"/>
      </rPr>
      <t>sem gás</t>
    </r>
    <r>
      <rPr>
        <sz val="8"/>
        <rFont val="Arial"/>
        <family val="2"/>
      </rPr>
      <t xml:space="preserve">, envasada em garrafa PET (politereftalato de etileno) </t>
    </r>
    <r>
      <rPr>
        <b/>
        <sz val="8"/>
        <color theme="1"/>
        <rFont val="Calibri"/>
        <family val="2"/>
        <scheme val="minor"/>
      </rPr>
      <t>descartável com 5 litros</t>
    </r>
    <r>
      <rPr>
        <sz val="8"/>
        <rFont val="Arial"/>
        <family val="2"/>
      </rPr>
      <t xml:space="preserve">, lacrados, dentro dos padrões estabelecidos pelo Departamento Nacional de Produção Mineral-DNPM e de acordo com a Portaria nº 470/1999, RDCs nºs 274 e 275 de 2005, RDC 23/2000 e RDC 27/2010, da ANVISA-MS, acondicionadas </t>
    </r>
    <r>
      <rPr>
        <b/>
        <sz val="8"/>
        <color theme="1"/>
        <rFont val="Calibri"/>
        <family val="2"/>
        <scheme val="minor"/>
      </rPr>
      <t>em fardo com 4 unidades</t>
    </r>
    <r>
      <rPr>
        <sz val="8"/>
        <rFont val="Arial"/>
        <family val="2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</si>
  <si>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r>
      <rPr>
        <b/>
        <sz val="8"/>
        <color theme="1"/>
        <rFont val="Calibri"/>
        <family val="2"/>
        <scheme val="minor"/>
      </rPr>
      <t>Café torrado</t>
    </r>
    <r>
      <rPr>
        <sz val="8"/>
        <rFont val="Arial"/>
        <family val="2"/>
      </rPr>
      <t xml:space="preserve"> e moído embalado a vácuo prensado emb. </t>
    </r>
    <r>
      <rPr>
        <b/>
        <sz val="8"/>
        <color theme="1"/>
        <rFont val="Calibri"/>
        <family val="2"/>
        <scheme val="minor"/>
      </rPr>
      <t>500g</t>
    </r>
    <r>
      <rPr>
        <sz val="8"/>
        <rFont val="Arial"/>
        <family val="2"/>
      </rPr>
      <t xml:space="preserve">, em pó, homogêneo, torrado e moído, categoria do tipo </t>
    </r>
    <r>
      <rPr>
        <b/>
        <sz val="8"/>
        <color theme="1"/>
        <rFont val="Calibri"/>
        <family val="2"/>
        <scheme val="minor"/>
      </rPr>
      <t>SUPERIOR</t>
    </r>
    <r>
      <rPr>
        <sz val="8"/>
        <rFont val="Arial"/>
        <family val="2"/>
      </rPr>
      <t>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razoavelmente bom a bom, com embalagem vácuo-puro. Com fabricação de no máximo de 30 (trinta) dias antes da data de entrega. Prazo de validade do produto de no mínimo de 12 (doze) meses. O café deverá ter, além da embalagem vácuo-puro, embalagem individual de cartolina, que deverá estar acondicionada em caixa de papelão, com 05 ou 10 kg cada, identificação da categoria do café, lote, prazo de validade e demais informações de acordo com exigências legais vigentes que tratam das embalagens e rotulagens e, que atenda ao padrão de identidade e qualidade (com nota de qualidade global da bebida, igual ou maior que 6,0 (seis) pontos e demais condições estabelecidas de acordo com a legislação vigente. (Decreto Federal n.º 27.173, de 14/09/1 949, e Portaria INMETRO nº 157, de 19/08/2002), Portaria 377, de 26/04/1999, IN nº 8 de 11/06/2003 e, IN nº 16, de 24/05/2010 do MAPA, Resoluções: RDC nº 277, de 22/09/05, RDC nº 175, de 08/07/03, RDC nº 259/02, RDC nº 12, de 02/01/01, RDC 123, de 13/025/2004, RDC 259 de 20/09/2002, da ANVISA, e, Resoluções SAA-28, de 01/06/2007 e, SAA-30, de 22/06/2007).</t>
    </r>
  </si>
  <si>
    <t xml:space="preserve">atualizado em </t>
  </si>
  <si>
    <t xml:space="preserve"> AF nº   731/2019 Qtde. DT</t>
  </si>
  <si>
    <t xml:space="preserve"> AF nº  1056/2019 Qtde. DT</t>
  </si>
  <si>
    <t xml:space="preserve"> AF nº 1179/2019 Qtde. DT</t>
  </si>
  <si>
    <t xml:space="preserve"> AF nº  1622/2019 Qtde. DT</t>
  </si>
  <si>
    <t xml:space="preserve"> AF nº 1693/2019 Qtde. DT</t>
  </si>
  <si>
    <t xml:space="preserve"> AF nº  1930/2019 Qtde. DT</t>
  </si>
  <si>
    <t xml:space="preserve"> AF nº 2230/2019 Qtde. DT</t>
  </si>
  <si>
    <t xml:space="preserve"> AF nº  751/2019 Qtde. DT</t>
  </si>
  <si>
    <t xml:space="preserve"> AF nº  758/2019 Qtde. DT</t>
  </si>
  <si>
    <t xml:space="preserve"> AF nº  864/2019 Qtde. DT</t>
  </si>
  <si>
    <t xml:space="preserve"> AF nº  1368/2019 Qtde. DT</t>
  </si>
  <si>
    <t xml:space="preserve"> AF
 1588/2019 
Qtde. DT</t>
  </si>
  <si>
    <t xml:space="preserve"> AF nº  17522019 Qtde. DT</t>
  </si>
  <si>
    <t xml:space="preserve"> AF 
2137/2019
 Qtde. DT</t>
  </si>
  <si>
    <t xml:space="preserve"> AF nº  841/2019 Qtde. DT</t>
  </si>
  <si>
    <t xml:space="preserve"> AF nº  848/2019 Qtde. DT</t>
  </si>
  <si>
    <t xml:space="preserve"> AF nº  1221/2019 Qtde. DT</t>
  </si>
  <si>
    <t xml:space="preserve"> AF nº  853/2019 Qtde. DT</t>
  </si>
  <si>
    <t xml:space="preserve"> AF nº 871/2019 Qtde. DT</t>
  </si>
  <si>
    <t xml:space="preserve"> AF nº 1852/2019 Qtde. DT</t>
  </si>
  <si>
    <t xml:space="preserve"> AF nº 2156/2019 Qtde. DT</t>
  </si>
  <si>
    <t xml:space="preserve"> AF nº 2234/2019 Qtde. DT</t>
  </si>
  <si>
    <t xml:space="preserve"> AF 2324/2019 Qtde. DT</t>
  </si>
  <si>
    <t xml:space="preserve"> AF nº  662/2019</t>
  </si>
  <si>
    <t xml:space="preserve"> AF nº  700/2019</t>
  </si>
  <si>
    <t xml:space="preserve"> AF nº  1157/2019 Qtde. DT</t>
  </si>
  <si>
    <t xml:space="preserve"> AF nº 2039/2019 Qtde. DT</t>
  </si>
  <si>
    <t xml:space="preserve"> AF nº  2151/2019 Qtde. DT</t>
  </si>
  <si>
    <t xml:space="preserve"> AF nº  2152/2019 Qtde. DT</t>
  </si>
  <si>
    <t xml:space="preserve"> AF nº  2173/2019 Qtde. DT</t>
  </si>
  <si>
    <t xml:space="preserve"> AF nº0737/2019 Qtde. DT</t>
  </si>
  <si>
    <t xml:space="preserve"> AF nº 1895/2019 Qtde. DT</t>
  </si>
  <si>
    <t xml:space="preserve"> AF nº 2405/2019 Qtde. DT</t>
  </si>
  <si>
    <t xml:space="preserve"> AF nº 2407/2019 Qtde. DT</t>
  </si>
  <si>
    <t>07/06/2019 SANTA RITA</t>
  </si>
  <si>
    <t>09/10/2019 SANTA RITA</t>
  </si>
  <si>
    <t>12/11/2019 ELO</t>
  </si>
  <si>
    <t>12/11/2019 ALIMENTA MAIS</t>
  </si>
  <si>
    <t xml:space="preserve"> AF nº 720/2019 Qtde. DT</t>
  </si>
  <si>
    <t xml:space="preserve"> AF nº  725/2019 Qtde. DT</t>
  </si>
  <si>
    <t xml:space="preserve"> AF nº  916/2019  Qtde. DT</t>
  </si>
  <si>
    <t xml:space="preserve"> AF nº  1206/2019 Qtde. DT</t>
  </si>
  <si>
    <t xml:space="preserve"> AF nº  1453/2019 Qtde. DT</t>
  </si>
  <si>
    <t xml:space="preserve"> AF nº  1331/2019 Qtde. DT</t>
  </si>
  <si>
    <t xml:space="preserve"> AF nº  2012/2019 Qtde. DT</t>
  </si>
  <si>
    <t xml:space="preserve"> AF nº  1849/2019 Qtde. DT</t>
  </si>
  <si>
    <t xml:space="preserve"> AF nº  1851/2019 Qtde. DT</t>
  </si>
  <si>
    <t xml:space="preserve"> AF nº  2232/2019 Qtde. DT</t>
  </si>
  <si>
    <t xml:space="preserve"> AF nº  2237/2019 Qtde. DT</t>
  </si>
  <si>
    <t xml:space="preserve"> AF nº  2233/2019 Qtde. DT</t>
  </si>
  <si>
    <t xml:space="preserve"> AF nº  1313/2019 Qtde. DT</t>
  </si>
  <si>
    <t xml:space="preserve"> AF nº 2258/2019 Qtde. DT</t>
  </si>
  <si>
    <t xml:space="preserve"> AF nº  2256/2019 Qtde. DT</t>
  </si>
  <si>
    <t>Elo Com. E Serv. Ltda</t>
  </si>
  <si>
    <t>Alimenta 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</si>
</sst>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5" fillId="9" borderId="6" xfId="1" applyNumberFormat="1" applyFont="1" applyFill="1" applyBorder="1" applyAlignment="1" applyProtection="1">
      <alignment horizontal="right"/>
      <protection locked="0"/>
    </xf>
    <xf numFmtId="168" fontId="15" fillId="9" borderId="7" xfId="1" applyNumberFormat="1" applyFont="1" applyFill="1" applyBorder="1" applyAlignment="1" applyProtection="1">
      <alignment horizontal="right"/>
      <protection locked="0"/>
    </xf>
    <xf numFmtId="9" fontId="15" fillId="9" borderId="8" xfId="12" applyFont="1" applyFill="1" applyBorder="1" applyAlignment="1" applyProtection="1">
      <alignment horizontal="right"/>
      <protection locked="0"/>
    </xf>
    <xf numFmtId="2" fontId="15" fillId="9" borderId="7" xfId="1" applyNumberFormat="1" applyFont="1" applyFill="1" applyBorder="1" applyAlignment="1">
      <alignment horizontal="right"/>
    </xf>
    <xf numFmtId="0" fontId="15" fillId="9" borderId="12" xfId="1" applyFont="1" applyFill="1" applyBorder="1" applyAlignment="1" applyProtection="1">
      <alignment horizontal="left"/>
      <protection locked="0"/>
    </xf>
    <xf numFmtId="0" fontId="15" fillId="9" borderId="19" xfId="1" applyFont="1" applyFill="1" applyBorder="1" applyAlignment="1" applyProtection="1">
      <alignment horizontal="left"/>
      <protection locked="0"/>
    </xf>
    <xf numFmtId="0" fontId="15" fillId="9" borderId="14" xfId="1" applyFont="1" applyFill="1" applyBorder="1" applyAlignment="1" applyProtection="1">
      <alignment horizontal="left"/>
      <protection locked="0"/>
    </xf>
    <xf numFmtId="0" fontId="15" fillId="9" borderId="0" xfId="1" applyFont="1" applyFill="1" applyBorder="1" applyAlignment="1" applyProtection="1">
      <alignment horizontal="left"/>
      <protection locked="0"/>
    </xf>
    <xf numFmtId="0" fontId="15" fillId="9" borderId="16" xfId="1" applyFont="1" applyFill="1" applyBorder="1" applyAlignment="1" applyProtection="1">
      <alignment horizontal="left"/>
      <protection locked="0"/>
    </xf>
    <xf numFmtId="0" fontId="15" fillId="9" borderId="18" xfId="1" applyFont="1" applyFill="1" applyBorder="1" applyAlignment="1" applyProtection="1">
      <alignment horizontal="left"/>
      <protection locked="0"/>
    </xf>
    <xf numFmtId="44" fontId="4" fillId="8" borderId="1" xfId="8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16" fillId="6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49" fontId="0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0" fillId="13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4" fontId="0" fillId="6" borderId="1" xfId="0" applyNumberFormat="1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horizontal="center" vertical="center" wrapText="1"/>
    </xf>
    <xf numFmtId="44" fontId="4" fillId="0" borderId="0" xfId="1" applyNumberFormat="1" applyFont="1" applyAlignment="1">
      <alignment wrapText="1"/>
    </xf>
    <xf numFmtId="0" fontId="19" fillId="1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0" xfId="0" applyFont="1" applyFill="1" applyAlignment="1">
      <alignment horizontal="center" vertical="center"/>
    </xf>
    <xf numFmtId="44" fontId="18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5" fontId="4" fillId="8" borderId="1" xfId="3" applyFont="1" applyFill="1" applyBorder="1" applyAlignment="1" applyProtection="1">
      <alignment horizontal="center" vertical="center" wrapText="1"/>
    </xf>
    <xf numFmtId="0" fontId="4" fillId="8" borderId="1" xfId="1" applyFont="1" applyFill="1" applyBorder="1" applyAlignment="1" applyProtection="1">
      <alignment horizontal="center" vertical="center" wrapText="1"/>
    </xf>
    <xf numFmtId="166" fontId="4" fillId="8" borderId="1" xfId="1" applyNumberFormat="1" applyFont="1" applyFill="1" applyBorder="1" applyAlignment="1">
      <alignment horizontal="center" vertical="center" wrapText="1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22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left" vertical="center" wrapText="1"/>
    </xf>
    <xf numFmtId="41" fontId="0" fillId="6" borderId="1" xfId="0" applyNumberFormat="1" applyFont="1" applyFill="1" applyBorder="1" applyAlignment="1">
      <alignment horizontal="center" vertical="center" wrapText="1"/>
    </xf>
    <xf numFmtId="41" fontId="0" fillId="6" borderId="1" xfId="0" applyNumberFormat="1" applyFont="1" applyFill="1" applyBorder="1" applyAlignment="1">
      <alignment horizontal="center" vertical="center"/>
    </xf>
    <xf numFmtId="41" fontId="0" fillId="13" borderId="1" xfId="0" applyNumberFormat="1" applyFont="1" applyFill="1" applyBorder="1" applyAlignment="1">
      <alignment horizontal="center" vertical="center"/>
    </xf>
    <xf numFmtId="41" fontId="0" fillId="13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5" fillId="9" borderId="16" xfId="1" applyFont="1" applyFill="1" applyBorder="1" applyAlignment="1">
      <alignment vertical="center" wrapText="1"/>
    </xf>
    <xf numFmtId="0" fontId="15" fillId="9" borderId="18" xfId="1" applyFont="1" applyFill="1" applyBorder="1" applyAlignment="1">
      <alignment vertical="center" wrapText="1"/>
    </xf>
    <xf numFmtId="0" fontId="15" fillId="9" borderId="17" xfId="1" applyFont="1" applyFill="1" applyBorder="1" applyAlignment="1">
      <alignment vertical="center" wrapText="1"/>
    </xf>
    <xf numFmtId="0" fontId="15" fillId="9" borderId="9" xfId="1" applyFont="1" applyFill="1" applyBorder="1" applyAlignment="1" applyProtection="1">
      <alignment horizontal="left"/>
      <protection locked="0"/>
    </xf>
    <xf numFmtId="0" fontId="15" fillId="9" borderId="10" xfId="1" applyFont="1" applyFill="1" applyBorder="1" applyAlignment="1" applyProtection="1">
      <alignment horizontal="left"/>
      <protection locked="0"/>
    </xf>
    <xf numFmtId="0" fontId="15" fillId="9" borderId="11" xfId="1" applyFont="1" applyFill="1" applyBorder="1" applyAlignment="1" applyProtection="1">
      <alignment horizontal="left"/>
      <protection locked="0"/>
    </xf>
    <xf numFmtId="0" fontId="4" fillId="14" borderId="1" xfId="0" applyNumberFormat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vertical="center" wrapText="1"/>
    </xf>
    <xf numFmtId="0" fontId="15" fillId="9" borderId="19" xfId="1" applyFont="1" applyFill="1" applyBorder="1" applyAlignment="1">
      <alignment vertical="center" wrapText="1"/>
    </xf>
    <xf numFmtId="0" fontId="15" fillId="9" borderId="13" xfId="1" applyFont="1" applyFill="1" applyBorder="1" applyAlignment="1">
      <alignment vertical="center" wrapText="1"/>
    </xf>
    <xf numFmtId="0" fontId="15" fillId="9" borderId="14" xfId="1" applyFont="1" applyFill="1" applyBorder="1" applyAlignment="1">
      <alignment vertical="center" wrapText="1"/>
    </xf>
    <xf numFmtId="0" fontId="15" fillId="9" borderId="0" xfId="1" applyFont="1" applyFill="1" applyBorder="1" applyAlignment="1">
      <alignment vertical="center" wrapText="1"/>
    </xf>
    <xf numFmtId="0" fontId="15" fillId="9" borderId="15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13">
    <cellStyle name="Moeda 2" xfId="5"/>
    <cellStyle name="Moeda 2 2" xfId="9"/>
    <cellStyle name="Moeda 3" xfId="8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3" xfId="6"/>
    <cellStyle name="Separador de milhares 2 3 2" xfId="10"/>
    <cellStyle name="Separador de milhares 3" xfId="3"/>
    <cellStyle name="Título 5" xfId="4"/>
  </cellStyles>
  <dxfs count="36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I18"/>
  <sheetViews>
    <sheetView zoomScale="80" zoomScaleNormal="80" workbookViewId="0">
      <selection activeCell="N1" sqref="N1:T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92</v>
      </c>
      <c r="O1" s="86" t="s">
        <v>93</v>
      </c>
      <c r="P1" s="86" t="s">
        <v>94</v>
      </c>
      <c r="Q1" s="86" t="s">
        <v>95</v>
      </c>
      <c r="R1" s="86" t="s">
        <v>96</v>
      </c>
      <c r="S1" s="86" t="s">
        <v>97</v>
      </c>
      <c r="T1" s="86" t="s">
        <v>98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43622</v>
      </c>
      <c r="O3" s="38">
        <v>43675</v>
      </c>
      <c r="P3" s="38">
        <v>43684</v>
      </c>
      <c r="Q3" s="38">
        <v>43724</v>
      </c>
      <c r="R3" s="38">
        <v>43728</v>
      </c>
      <c r="S3" s="38">
        <v>43747</v>
      </c>
      <c r="T3" s="38">
        <v>43774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78">
        <v>3500</v>
      </c>
      <c r="L4" s="39">
        <f t="shared" ref="L4:L13" si="0">K4-(SUM(N4:Z4))</f>
        <v>2900</v>
      </c>
      <c r="M4" s="40" t="str">
        <f>IF(L4&lt;0,"ATENÇÃO","OK")</f>
        <v>OK</v>
      </c>
      <c r="N4" s="45">
        <v>600</v>
      </c>
      <c r="O4" s="45"/>
      <c r="P4" s="45"/>
      <c r="Q4" s="45">
        <f>500-500</f>
        <v>0</v>
      </c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78">
        <v>500</v>
      </c>
      <c r="L5" s="39">
        <f t="shared" si="0"/>
        <v>410</v>
      </c>
      <c r="M5" s="40" t="str">
        <f>IF(L5&lt;0,"ATENÇÃO","OK")</f>
        <v>OK</v>
      </c>
      <c r="N5" s="45">
        <v>30</v>
      </c>
      <c r="O5" s="45"/>
      <c r="P5" s="45"/>
      <c r="Q5" s="45">
        <v>60</v>
      </c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79">
        <v>100</v>
      </c>
      <c r="L6" s="39">
        <f t="shared" si="0"/>
        <v>90</v>
      </c>
      <c r="M6" s="40" t="str">
        <f t="shared" ref="M6:M17" si="1">IF(L6&lt;0,"ATENÇÃO","OK")</f>
        <v>OK</v>
      </c>
      <c r="N6" s="45">
        <v>10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80">
        <v>1500</v>
      </c>
      <c r="L7" s="39">
        <f t="shared" si="0"/>
        <v>950</v>
      </c>
      <c r="M7" s="40" t="str">
        <f t="shared" si="1"/>
        <v>OK</v>
      </c>
      <c r="N7" s="45"/>
      <c r="O7" s="45"/>
      <c r="P7" s="45"/>
      <c r="Q7" s="45"/>
      <c r="R7" s="45">
        <v>150</v>
      </c>
      <c r="S7" s="45"/>
      <c r="T7" s="45">
        <v>400</v>
      </c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78">
        <v>1500</v>
      </c>
      <c r="L8" s="39">
        <f t="shared" si="0"/>
        <v>1150</v>
      </c>
      <c r="M8" s="40" t="str">
        <f t="shared" si="1"/>
        <v>OK</v>
      </c>
      <c r="N8" s="45"/>
      <c r="O8" s="45">
        <v>200</v>
      </c>
      <c r="P8" s="45"/>
      <c r="Q8" s="45"/>
      <c r="R8" s="45"/>
      <c r="S8" s="45">
        <v>150</v>
      </c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81">
        <v>10</v>
      </c>
      <c r="L9" s="39">
        <f t="shared" si="0"/>
        <v>10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81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78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80">
        <v>300</v>
      </c>
      <c r="L12" s="39">
        <f t="shared" si="0"/>
        <v>280</v>
      </c>
      <c r="M12" s="40" t="str">
        <f t="shared" si="1"/>
        <v>OK</v>
      </c>
      <c r="N12" s="45"/>
      <c r="O12" s="45"/>
      <c r="P12" s="45">
        <v>20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80">
        <v>300</v>
      </c>
      <c r="L13" s="39">
        <f t="shared" si="0"/>
        <v>260</v>
      </c>
      <c r="M13" s="40" t="str">
        <f t="shared" si="1"/>
        <v>OK</v>
      </c>
      <c r="N13" s="45"/>
      <c r="O13" s="45"/>
      <c r="P13" s="45">
        <v>40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80">
        <v>300</v>
      </c>
      <c r="L14" s="39">
        <f t="shared" ref="L14:L17" si="2">K14-(SUM(N14:Z14))</f>
        <v>260</v>
      </c>
      <c r="M14" s="40" t="str">
        <f t="shared" si="1"/>
        <v>OK</v>
      </c>
      <c r="N14" s="45"/>
      <c r="O14" s="56"/>
      <c r="P14" s="45">
        <v>40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80">
        <v>300</v>
      </c>
      <c r="L15" s="39">
        <f t="shared" si="2"/>
        <v>300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80">
        <v>300</v>
      </c>
      <c r="L16" s="39">
        <f t="shared" si="2"/>
        <v>264</v>
      </c>
      <c r="M16" s="40" t="str">
        <f t="shared" si="1"/>
        <v>OK</v>
      </c>
      <c r="N16" s="45"/>
      <c r="O16" s="56"/>
      <c r="P16" s="45">
        <v>36</v>
      </c>
      <c r="Q16" s="113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80">
        <v>300</v>
      </c>
      <c r="L17" s="39">
        <f t="shared" si="2"/>
        <v>264</v>
      </c>
      <c r="M17" s="40" t="str">
        <f t="shared" si="1"/>
        <v>OK</v>
      </c>
      <c r="N17" s="45"/>
      <c r="O17" s="56"/>
      <c r="P17" s="45">
        <v>36</v>
      </c>
      <c r="Q17" s="113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x14ac:dyDescent="0.25">
      <c r="N18" s="114">
        <f>SUMPRODUCT(J4:J17,N4:N17)</f>
        <v>3677</v>
      </c>
      <c r="O18" s="114">
        <f>SUMPRODUCT(J4:J17,O4:O17)</f>
        <v>422</v>
      </c>
      <c r="P18" s="114">
        <f>SUMPRODUCT(J4:J17,P4:P17)</f>
        <v>354.40000000000003</v>
      </c>
      <c r="Q18" s="114">
        <f>SUMPRODUCT(J4:J17,Q4:Q17)</f>
        <v>429</v>
      </c>
      <c r="R18" s="114">
        <f>SUMPRODUCT(J4:J17,R4:R17)</f>
        <v>2085</v>
      </c>
      <c r="S18" s="114">
        <f>SUMPRODUCT(J4:J17,S4:S17)</f>
        <v>316.5</v>
      </c>
      <c r="T18" s="114">
        <f>SUMPRODUCT(J4:J17,T4:T17)</f>
        <v>5560</v>
      </c>
    </row>
  </sheetData>
  <mergeCells count="32">
    <mergeCell ref="K1:M1"/>
    <mergeCell ref="D1:J1"/>
    <mergeCell ref="A2:M2"/>
    <mergeCell ref="A4:A6"/>
    <mergeCell ref="B4:B6"/>
    <mergeCell ref="O1:O2"/>
    <mergeCell ref="P1:P2"/>
    <mergeCell ref="Q1:Q2"/>
    <mergeCell ref="R1:R2"/>
    <mergeCell ref="X1:X2"/>
    <mergeCell ref="AI1:AI2"/>
    <mergeCell ref="AC1:AC2"/>
    <mergeCell ref="AD1:AD2"/>
    <mergeCell ref="AE1:AE2"/>
    <mergeCell ref="AF1:AF2"/>
    <mergeCell ref="AG1:AG2"/>
    <mergeCell ref="A9:A10"/>
    <mergeCell ref="B9:B10"/>
    <mergeCell ref="A12:A17"/>
    <mergeCell ref="B12:B17"/>
    <mergeCell ref="AH1:AH2"/>
    <mergeCell ref="AB1:AB2"/>
    <mergeCell ref="Z1:Z2"/>
    <mergeCell ref="AA1:AA2"/>
    <mergeCell ref="N1:N2"/>
    <mergeCell ref="A1:C1"/>
    <mergeCell ref="Y1:Y2"/>
    <mergeCell ref="S1:S2"/>
    <mergeCell ref="T1:T2"/>
    <mergeCell ref="U1:U2"/>
    <mergeCell ref="V1:V2"/>
    <mergeCell ref="W1:W2"/>
  </mergeCells>
  <phoneticPr fontId="0" type="noConversion"/>
  <conditionalFormatting sqref="V4:X4">
    <cfRule type="cellIs" dxfId="365" priority="43" stopIfTrue="1" operator="greaterThan">
      <formula>0</formula>
    </cfRule>
    <cfRule type="cellIs" dxfId="364" priority="44" stopIfTrue="1" operator="greaterThan">
      <formula>0</formula>
    </cfRule>
    <cfRule type="cellIs" dxfId="363" priority="45" stopIfTrue="1" operator="greaterThan">
      <formula>0</formula>
    </cfRule>
  </conditionalFormatting>
  <conditionalFormatting sqref="V5:X13">
    <cfRule type="cellIs" dxfId="362" priority="40" stopIfTrue="1" operator="greaterThan">
      <formula>0</formula>
    </cfRule>
    <cfRule type="cellIs" dxfId="361" priority="41" stopIfTrue="1" operator="greaterThan">
      <formula>0</formula>
    </cfRule>
    <cfRule type="cellIs" dxfId="360" priority="42" stopIfTrue="1" operator="greaterThan">
      <formula>0</formula>
    </cfRule>
  </conditionalFormatting>
  <conditionalFormatting sqref="Y4:Z4">
    <cfRule type="cellIs" dxfId="359" priority="37" stopIfTrue="1" operator="greaterThan">
      <formula>0</formula>
    </cfRule>
    <cfRule type="cellIs" dxfId="358" priority="38" stopIfTrue="1" operator="greaterThan">
      <formula>0</formula>
    </cfRule>
    <cfRule type="cellIs" dxfId="357" priority="39" stopIfTrue="1" operator="greaterThan">
      <formula>0</formula>
    </cfRule>
  </conditionalFormatting>
  <conditionalFormatting sqref="Y5:Z13">
    <cfRule type="cellIs" dxfId="356" priority="34" stopIfTrue="1" operator="greaterThan">
      <formula>0</formula>
    </cfRule>
    <cfRule type="cellIs" dxfId="355" priority="35" stopIfTrue="1" operator="greaterThan">
      <formula>0</formula>
    </cfRule>
    <cfRule type="cellIs" dxfId="354" priority="36" stopIfTrue="1" operator="greaterThan">
      <formula>0</formula>
    </cfRule>
  </conditionalFormatting>
  <conditionalFormatting sqref="U4">
    <cfRule type="cellIs" dxfId="353" priority="31" stopIfTrue="1" operator="greaterThan">
      <formula>0</formula>
    </cfRule>
    <cfRule type="cellIs" dxfId="352" priority="32" stopIfTrue="1" operator="greaterThan">
      <formula>0</formula>
    </cfRule>
    <cfRule type="cellIs" dxfId="351" priority="33" stopIfTrue="1" operator="greaterThan">
      <formula>0</formula>
    </cfRule>
  </conditionalFormatting>
  <conditionalFormatting sqref="U5:U13">
    <cfRule type="cellIs" dxfId="350" priority="28" stopIfTrue="1" operator="greaterThan">
      <formula>0</formula>
    </cfRule>
    <cfRule type="cellIs" dxfId="349" priority="29" stopIfTrue="1" operator="greaterThan">
      <formula>0</formula>
    </cfRule>
    <cfRule type="cellIs" dxfId="348" priority="30" stopIfTrue="1" operator="greaterThan">
      <formula>0</formula>
    </cfRule>
  </conditionalFormatting>
  <conditionalFormatting sqref="N4:T4">
    <cfRule type="cellIs" dxfId="149" priority="19" stopIfTrue="1" operator="greaterThan">
      <formula>0</formula>
    </cfRule>
    <cfRule type="cellIs" dxfId="148" priority="20" stopIfTrue="1" operator="greaterThan">
      <formula>0</formula>
    </cfRule>
    <cfRule type="cellIs" dxfId="147" priority="21" stopIfTrue="1" operator="greaterThan">
      <formula>0</formula>
    </cfRule>
  </conditionalFormatting>
  <conditionalFormatting sqref="N5:T13">
    <cfRule type="cellIs" dxfId="146" priority="16" stopIfTrue="1" operator="greaterThan">
      <formula>0</formula>
    </cfRule>
    <cfRule type="cellIs" dxfId="145" priority="17" stopIfTrue="1" operator="greaterThan">
      <formula>0</formula>
    </cfRule>
    <cfRule type="cellIs" dxfId="144" priority="18" stopIfTrue="1" operator="greaterThan">
      <formula>0</formula>
    </cfRule>
  </conditionalFormatting>
  <conditionalFormatting sqref="N14:N15">
    <cfRule type="cellIs" dxfId="143" priority="13" stopIfTrue="1" operator="greaterThan">
      <formula>0</formula>
    </cfRule>
    <cfRule type="cellIs" dxfId="142" priority="14" stopIfTrue="1" operator="greaterThan">
      <formula>0</formula>
    </cfRule>
    <cfRule type="cellIs" dxfId="141" priority="15" stopIfTrue="1" operator="greaterThan">
      <formula>0</formula>
    </cfRule>
  </conditionalFormatting>
  <conditionalFormatting sqref="N16:N17">
    <cfRule type="cellIs" dxfId="140" priority="10" stopIfTrue="1" operator="greaterThan">
      <formula>0</formula>
    </cfRule>
    <cfRule type="cellIs" dxfId="139" priority="11" stopIfTrue="1" operator="greaterThan">
      <formula>0</formula>
    </cfRule>
    <cfRule type="cellIs" dxfId="138" priority="12" stopIfTrue="1" operator="greaterThan">
      <formula>0</formula>
    </cfRule>
  </conditionalFormatting>
  <conditionalFormatting sqref="P14">
    <cfRule type="cellIs" dxfId="137" priority="7" stopIfTrue="1" operator="greaterThan">
      <formula>0</formula>
    </cfRule>
    <cfRule type="cellIs" dxfId="136" priority="8" stopIfTrue="1" operator="greaterThan">
      <formula>0</formula>
    </cfRule>
    <cfRule type="cellIs" dxfId="135" priority="9" stopIfTrue="1" operator="greaterThan">
      <formula>0</formula>
    </cfRule>
  </conditionalFormatting>
  <conditionalFormatting sqref="P16">
    <cfRule type="cellIs" dxfId="134" priority="4" stopIfTrue="1" operator="greaterThan">
      <formula>0</formula>
    </cfRule>
    <cfRule type="cellIs" dxfId="133" priority="5" stopIfTrue="1" operator="greaterThan">
      <formula>0</formula>
    </cfRule>
    <cfRule type="cellIs" dxfId="132" priority="6" stopIfTrue="1" operator="greaterThan">
      <formula>0</formula>
    </cfRule>
  </conditionalFormatting>
  <conditionalFormatting sqref="P17">
    <cfRule type="cellIs" dxfId="131" priority="1" stopIfTrue="1" operator="greaterThan">
      <formula>0</formula>
    </cfRule>
    <cfRule type="cellIs" dxfId="130" priority="2" stopIfTrue="1" operator="greaterThan">
      <formula>0</formula>
    </cfRule>
    <cfRule type="cellIs" dxfId="12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80" zoomScaleNormal="80" workbookViewId="0">
      <selection activeCell="H38" sqref="H38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6" style="19" bestFit="1" customWidth="1"/>
    <col min="4" max="4" width="53.85546875" style="2" bestFit="1" customWidth="1"/>
    <col min="5" max="5" width="15.7109375" style="2" customWidth="1"/>
    <col min="6" max="6" width="16.5703125" style="2" customWidth="1"/>
    <col min="7" max="7" width="12.7109375" style="18" bestFit="1" customWidth="1"/>
    <col min="8" max="8" width="13.5703125" style="20" customWidth="1"/>
    <col min="9" max="9" width="13.28515625" style="3" customWidth="1"/>
    <col min="10" max="10" width="15" style="21" bestFit="1" customWidth="1"/>
    <col min="11" max="11" width="15" style="17" bestFit="1" customWidth="1"/>
    <col min="12" max="12" width="17" style="17" bestFit="1" customWidth="1"/>
    <col min="13" max="16384" width="9.7109375" style="17"/>
  </cols>
  <sheetData>
    <row r="1" spans="1:12" ht="32.25" customHeight="1" x14ac:dyDescent="0.25">
      <c r="A1" s="98" t="s">
        <v>67</v>
      </c>
      <c r="B1" s="98"/>
      <c r="C1" s="98"/>
      <c r="D1" s="98" t="s">
        <v>31</v>
      </c>
      <c r="E1" s="98"/>
      <c r="F1" s="98"/>
      <c r="G1" s="98"/>
      <c r="H1" s="98" t="s">
        <v>68</v>
      </c>
      <c r="I1" s="98"/>
      <c r="J1" s="98"/>
      <c r="K1" s="98"/>
      <c r="L1" s="98"/>
    </row>
    <row r="2" spans="1:12" ht="29.25" customHeight="1" x14ac:dyDescent="0.25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8" customFormat="1" ht="60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1" t="s">
        <v>1</v>
      </c>
      <c r="H3" s="36" t="s">
        <v>24</v>
      </c>
      <c r="I3" s="37" t="s">
        <v>33</v>
      </c>
      <c r="J3" s="35" t="s">
        <v>23</v>
      </c>
      <c r="K3" s="43" t="s">
        <v>25</v>
      </c>
      <c r="L3" s="43" t="s">
        <v>26</v>
      </c>
    </row>
    <row r="4" spans="1:12" ht="60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7">
        <v>5.6</v>
      </c>
      <c r="H4" s="41">
        <f>Reitoria!K4+ESAG!K4+CEAD!K4+CEART!K4+FAED!K4+CEFID!K4+CESFI!K4+CERES!K4+CEAVI!K4</f>
        <v>9157</v>
      </c>
      <c r="I4" s="39">
        <f>(Reitoria!K4-Reitoria!L4)+(ESAG!K4-ESAG!L4)+(CEAD!K4-CEAD!L4)+(CEART!K4-CEART!L4)+(FAED!K4-FAED!L4)+(CEFID!K4-CEFID!L4)+(CESFI!K4-CESFI!L4)+(CERES!K4-CERES!L4)+(CEAVI!K4-CEAVI!L4)</f>
        <v>2510</v>
      </c>
      <c r="J4" s="44">
        <f>H4-I4</f>
        <v>6647</v>
      </c>
      <c r="K4" s="33">
        <f>G4*H4</f>
        <v>51279.199999999997</v>
      </c>
      <c r="L4" s="34">
        <f>G4*I4</f>
        <v>14056</v>
      </c>
    </row>
    <row r="5" spans="1:12" ht="60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7">
        <v>7.15</v>
      </c>
      <c r="H5" s="41">
        <f>Reitoria!K5+ESAG!K5+CEAD!K5+CEART!K5+FAED!K5+CEFID!K5+CESFI!K5+CERES!K5+CEAVI!K5</f>
        <v>3759</v>
      </c>
      <c r="I5" s="39">
        <f>(Reitoria!K5-Reitoria!L5)+(ESAG!K5-ESAG!L5)+(CEAD!K5-CEAD!L5)+(CEART!K5-CEART!L5)+(FAED!K5-FAED!L5)+(CEFID!K5-CEFID!L5)+(CESFI!K5-CESFI!L5)+(CERES!K5-CERES!L5)+(CEAVI!K5-CEAVI!L5)</f>
        <v>454</v>
      </c>
      <c r="J5" s="44">
        <f t="shared" ref="J5:J17" si="0">H5-I5</f>
        <v>3305</v>
      </c>
      <c r="K5" s="33">
        <f t="shared" ref="K5:K17" si="1">G5*H5</f>
        <v>26876.850000000002</v>
      </c>
      <c r="L5" s="34">
        <f t="shared" ref="L5:L17" si="2">G5*I5</f>
        <v>3246.1000000000004</v>
      </c>
    </row>
    <row r="6" spans="1:12" ht="60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7">
        <v>10.25</v>
      </c>
      <c r="H6" s="41">
        <f>Reitoria!K6+ESAG!K6+CEAD!K6+CEART!K6+FAED!K6+CEFID!K6+CESFI!K6+CERES!K6+CEAVI!K6</f>
        <v>170</v>
      </c>
      <c r="I6" s="39">
        <f>(Reitoria!K6-Reitoria!L6)+(ESAG!K6-ESAG!L6)+(CEAD!K6-CEAD!L6)+(CEART!K6-CEART!L6)+(FAED!K6-FAED!L6)+(CEFID!K6-CEFID!L6)+(CESFI!K6-CESFI!L6)+(CERES!K6-CERES!L6)+(CEAVI!K6-CEAVI!L6)</f>
        <v>10</v>
      </c>
      <c r="J6" s="44">
        <f t="shared" si="0"/>
        <v>160</v>
      </c>
      <c r="K6" s="33">
        <f t="shared" si="1"/>
        <v>1742.5</v>
      </c>
      <c r="L6" s="34">
        <f t="shared" si="2"/>
        <v>102.5</v>
      </c>
    </row>
    <row r="7" spans="1:12" ht="60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8">
        <v>13.9</v>
      </c>
      <c r="H7" s="41">
        <f>Reitoria!K7+ESAG!K7+CEAD!K7+CEART!K7+FAED!K7+CEFID!K7+CESFI!K7+CERES!K7+CEAVI!K7</f>
        <v>5977</v>
      </c>
      <c r="I7" s="39">
        <f>(Reitoria!K7-Reitoria!L7)+(ESAG!K7-ESAG!L7)+(CEAD!K7-CEAD!L7)+(CEART!K7-CEART!L7)+(FAED!K7-FAED!L7)+(CEFID!K7-CEFID!L7)+(CESFI!K7-CESFI!L7)+(CERES!K7-CERES!L7)+(CEAVI!K7-CEAVI!L7)</f>
        <v>2080</v>
      </c>
      <c r="J7" s="44">
        <f t="shared" si="0"/>
        <v>3897</v>
      </c>
      <c r="K7" s="33">
        <f t="shared" si="1"/>
        <v>83080.3</v>
      </c>
      <c r="L7" s="34">
        <f t="shared" si="2"/>
        <v>28912</v>
      </c>
    </row>
    <row r="8" spans="1:12" ht="60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7">
        <v>2.11</v>
      </c>
      <c r="H8" s="41">
        <f>Reitoria!K8+ESAG!K8+CEAD!K8+CEART!K8+FAED!K8+CEFID!K8+CESFI!K8+CERES!K8+CEAVI!K8</f>
        <v>4080</v>
      </c>
      <c r="I8" s="39">
        <f>(Reitoria!K8-Reitoria!L8)+(ESAG!K8-ESAG!L8)+(CEAD!K8-CEAD!L8)+(CEART!K8-CEART!L8)+(FAED!K8-FAED!L8)+(CEFID!K8-CEFID!L8)+(CESFI!K8-CESFI!L8)+(CERES!K8-CERES!L8)+(CEAVI!K8-CEAVI!L8)</f>
        <v>1020</v>
      </c>
      <c r="J8" s="44">
        <f t="shared" si="0"/>
        <v>3060</v>
      </c>
      <c r="K8" s="33">
        <f t="shared" si="1"/>
        <v>8608.7999999999993</v>
      </c>
      <c r="L8" s="34">
        <f t="shared" si="2"/>
        <v>2152.1999999999998</v>
      </c>
    </row>
    <row r="9" spans="1:12" ht="60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8">
        <v>78.62</v>
      </c>
      <c r="H9" s="41">
        <f>Reitoria!K9+ESAG!K9+CEAD!K9+CEART!K9+FAED!K9+CEFID!K9+CESFI!K9+CERES!K9+CEAVI!K9</f>
        <v>55</v>
      </c>
      <c r="I9" s="39">
        <f>(Reitoria!K9-Reitoria!L9)+(ESAG!K9-ESAG!L9)+(CEAD!K9-CEAD!L9)+(CEART!K9-CEART!L9)+(FAED!K9-FAED!L9)+(CEFID!K9-CEFID!L9)+(CESFI!K9-CESFI!L9)+(CERES!K9-CERES!L9)+(CEAVI!K9-CEAVI!L9)</f>
        <v>7</v>
      </c>
      <c r="J9" s="44">
        <f t="shared" si="0"/>
        <v>48</v>
      </c>
      <c r="K9" s="33">
        <f t="shared" si="1"/>
        <v>4324.1000000000004</v>
      </c>
      <c r="L9" s="34">
        <f t="shared" si="2"/>
        <v>550.34</v>
      </c>
    </row>
    <row r="10" spans="1:12" ht="60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8">
        <v>313.52</v>
      </c>
      <c r="H10" s="41">
        <f>Reitoria!K10+ESAG!K10+CEAD!K10+CEART!K10+FAED!K10+CEFID!K10+CESFI!K10+CERES!K10+CEAVI!K10</f>
        <v>8</v>
      </c>
      <c r="I10" s="39">
        <f>(Reitoria!K10-Reitoria!L10)+(ESAG!K10-ESAG!L10)+(CEAD!K10-CEAD!L10)+(CEART!K10-CEART!L10)+(FAED!K10-FAED!L10)+(CEFID!K10-CEFID!L10)+(CESFI!K10-CESFI!L10)+(CERES!K10-CERES!L10)+(CEAVI!K10-CEAVI!L10)</f>
        <v>0</v>
      </c>
      <c r="J10" s="44">
        <f t="shared" si="0"/>
        <v>8</v>
      </c>
      <c r="K10" s="33">
        <f t="shared" si="1"/>
        <v>2508.16</v>
      </c>
      <c r="L10" s="34">
        <f t="shared" si="2"/>
        <v>0</v>
      </c>
    </row>
    <row r="11" spans="1:12" ht="60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7">
        <v>78.62</v>
      </c>
      <c r="H11" s="41">
        <f>Reitoria!K11+ESAG!K11+CEAD!K11+CEART!K11+FAED!K11+CEFID!K11+CESFI!K11+CERES!K11+CEAVI!K11</f>
        <v>16</v>
      </c>
      <c r="I11" s="39">
        <f>(Reitoria!K11-Reitoria!L11)+(ESAG!K11-ESAG!L11)+(CEAD!K11-CEAD!L11)+(CEART!K11-CEART!L11)+(FAED!K11-FAED!L11)+(CEFID!K11-CEFID!L11)+(CESFI!K11-CESFI!L11)+(CERES!K11-CERES!L11)+(CEAVI!K11-CEAVI!L11)</f>
        <v>0</v>
      </c>
      <c r="J11" s="44">
        <f t="shared" si="0"/>
        <v>16</v>
      </c>
      <c r="K11" s="33">
        <f t="shared" si="1"/>
        <v>1257.92</v>
      </c>
      <c r="L11" s="34">
        <f t="shared" si="2"/>
        <v>0</v>
      </c>
    </row>
    <row r="12" spans="1:12" ht="60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8">
        <v>2.23</v>
      </c>
      <c r="H12" s="41">
        <f>Reitoria!K12+ESAG!K12+CEAD!K12+CEART!K12+FAED!K12+CEFID!K12+CESFI!K12+CERES!K12+CEAVI!K12</f>
        <v>1205</v>
      </c>
      <c r="I12" s="39">
        <f>(Reitoria!K12-Reitoria!L12)+(ESAG!K12-ESAG!L12)+(CEAD!K12-CEAD!L12)+(CEART!K12-CEART!L12)+(FAED!K12-FAED!L12)+(CEFID!K12-CEFID!L12)+(CESFI!K12-CESFI!L12)+(CERES!K12-CERES!L12)+(CEAVI!K12-CEAVI!L12)</f>
        <v>85</v>
      </c>
      <c r="J12" s="44">
        <f t="shared" si="0"/>
        <v>1120</v>
      </c>
      <c r="K12" s="33">
        <f t="shared" si="1"/>
        <v>2687.15</v>
      </c>
      <c r="L12" s="34">
        <f t="shared" si="2"/>
        <v>189.55</v>
      </c>
    </row>
    <row r="13" spans="1:12" ht="60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8">
        <v>2.14</v>
      </c>
      <c r="H13" s="41">
        <f>Reitoria!K13+ESAG!K13+CEAD!K13+CEART!K13+FAED!K13+CEFID!K13+CESFI!K13+CERES!K13+CEAVI!K13</f>
        <v>1280</v>
      </c>
      <c r="I13" s="39">
        <f>(Reitoria!K13-Reitoria!L13)+(ESAG!K13-ESAG!L13)+(CEAD!K13-CEAD!L13)+(CEART!K13-CEART!L13)+(FAED!K13-FAED!L13)+(CEFID!K13-CEFID!L13)+(CESFI!K13-CESFI!L13)+(CERES!K13-CERES!L13)+(CEAVI!K13-CEAVI!L13)</f>
        <v>285</v>
      </c>
      <c r="J13" s="44">
        <f t="shared" si="0"/>
        <v>995</v>
      </c>
      <c r="K13" s="33">
        <f t="shared" si="1"/>
        <v>2739.2000000000003</v>
      </c>
      <c r="L13" s="34">
        <f t="shared" si="2"/>
        <v>609.90000000000009</v>
      </c>
    </row>
    <row r="14" spans="1:12" ht="60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8">
        <v>2.14</v>
      </c>
      <c r="H14" s="41">
        <f>Reitoria!K14+ESAG!K14+CEAD!K14+CEART!K14+FAED!K14+CEFID!K14+CESFI!K14+CERES!K14+CEAVI!K14</f>
        <v>1480</v>
      </c>
      <c r="I14" s="39">
        <f>(Reitoria!K14-Reitoria!L14)+(ESAG!K14-ESAG!L14)+(CEAD!K14-CEAD!L14)+(CEART!K14-CEART!L14)+(FAED!K14-FAED!L14)+(CEFID!K14-CEFID!L14)+(CESFI!K14-CESFI!L14)+(CERES!K14-CERES!L14)+(CEAVI!K14-CEAVI!L14)</f>
        <v>265</v>
      </c>
      <c r="J14" s="44">
        <f t="shared" si="0"/>
        <v>1215</v>
      </c>
      <c r="K14" s="33">
        <f t="shared" si="1"/>
        <v>3167.2000000000003</v>
      </c>
      <c r="L14" s="34">
        <f t="shared" si="2"/>
        <v>567.1</v>
      </c>
    </row>
    <row r="15" spans="1:12" ht="60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8">
        <v>1.72</v>
      </c>
      <c r="H15" s="41">
        <f>Reitoria!K15+ESAG!K15+CEAD!K15+CEART!K15+FAED!K15+CEFID!K15+CESFI!K15+CERES!K15+CEAVI!K15</f>
        <v>1480</v>
      </c>
      <c r="I15" s="39">
        <f>(Reitoria!K15-Reitoria!L15)+(ESAG!K15-ESAG!L15)+(CEAD!K15-CEAD!L15)+(CEART!K15-CEART!L15)+(FAED!K15-FAED!L15)+(CEFID!K15-CEFID!L15)+(CESFI!K15-CESFI!L15)+(CERES!K15-CERES!L15)+(CEAVI!K15-CEAVI!L15)</f>
        <v>245</v>
      </c>
      <c r="J15" s="44">
        <f t="shared" si="0"/>
        <v>1235</v>
      </c>
      <c r="K15" s="33">
        <f t="shared" si="1"/>
        <v>2545.6</v>
      </c>
      <c r="L15" s="34">
        <f t="shared" si="2"/>
        <v>421.4</v>
      </c>
    </row>
    <row r="16" spans="1:12" ht="60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8">
        <v>1.72</v>
      </c>
      <c r="H16" s="41">
        <f>Reitoria!K16+ESAG!K16+CEAD!K16+CEART!K16+FAED!K16+CEFID!K16+CESFI!K16+CERES!K16+CEAVI!K16</f>
        <v>1280</v>
      </c>
      <c r="I16" s="39">
        <f>(Reitoria!K16-Reitoria!L16)+(ESAG!K16-ESAG!L16)+(CEAD!K16-CEAD!L16)+(CEART!K16-CEART!L16)+(FAED!K16-FAED!L16)+(CEFID!K16-CEFID!L16)+(CESFI!K16-CESFI!L16)+(CERES!K16-CERES!L16)+(CEAVI!K16-CEAVI!L16)</f>
        <v>261</v>
      </c>
      <c r="J16" s="44">
        <f t="shared" si="0"/>
        <v>1019</v>
      </c>
      <c r="K16" s="33">
        <f t="shared" si="1"/>
        <v>2201.6</v>
      </c>
      <c r="L16" s="34">
        <f t="shared" si="2"/>
        <v>448.92</v>
      </c>
    </row>
    <row r="17" spans="1:12" ht="60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8">
        <v>2.13</v>
      </c>
      <c r="H17" s="41">
        <f>Reitoria!K17+ESAG!K17+CEAD!K17+CEART!K17+FAED!K17+CEFID!K17+CESFI!K17+CERES!K17+CEAVI!K17</f>
        <v>1905</v>
      </c>
      <c r="I17" s="39">
        <f>(Reitoria!K17-Reitoria!L17)+(ESAG!K17-ESAG!L17)+(CEAD!K17-CEAD!L17)+(CEART!K17-CEART!L17)+(FAED!K17-FAED!L17)+(CEFID!K17-CEFID!L17)+(CESFI!K17-CESFI!L17)+(CERES!K17-CERES!L17)+(CEAVI!K17-CEAVI!L17)</f>
        <v>278</v>
      </c>
      <c r="J17" s="44">
        <f t="shared" si="0"/>
        <v>1627</v>
      </c>
      <c r="K17" s="33">
        <f t="shared" si="1"/>
        <v>4057.6499999999996</v>
      </c>
      <c r="L17" s="34">
        <f t="shared" si="2"/>
        <v>592.14</v>
      </c>
    </row>
    <row r="18" spans="1:12" ht="30.75" customHeight="1" x14ac:dyDescent="0.25">
      <c r="K18" s="59">
        <f>SUM(K4:K17)</f>
        <v>197076.23000000004</v>
      </c>
      <c r="L18" s="59">
        <f>SUM(L4:L17)</f>
        <v>51848.149999999994</v>
      </c>
    </row>
    <row r="21" spans="1:12" ht="15.75" x14ac:dyDescent="0.25">
      <c r="H21" s="99" t="str">
        <f>A1</f>
        <v xml:space="preserve">PROCESSO: PE 625/2019 </v>
      </c>
      <c r="I21" s="100"/>
      <c r="J21" s="100"/>
      <c r="K21" s="100"/>
      <c r="L21" s="101"/>
    </row>
    <row r="22" spans="1:12" ht="15.75" x14ac:dyDescent="0.25">
      <c r="H22" s="102" t="s">
        <v>34</v>
      </c>
      <c r="I22" s="103"/>
      <c r="J22" s="103"/>
      <c r="K22" s="103"/>
      <c r="L22" s="104"/>
    </row>
    <row r="23" spans="1:12" ht="15.75" x14ac:dyDescent="0.25">
      <c r="H23" s="92" t="str">
        <f>H1</f>
        <v>VIGÊNCIA DA ATA: 23/05/19 até 22/05/2020</v>
      </c>
      <c r="I23" s="93"/>
      <c r="J23" s="93"/>
      <c r="K23" s="93"/>
      <c r="L23" s="94"/>
    </row>
    <row r="24" spans="1:12" ht="15.75" x14ac:dyDescent="0.25">
      <c r="H24" s="27" t="s">
        <v>27</v>
      </c>
      <c r="I24" s="28"/>
      <c r="J24" s="28"/>
      <c r="K24" s="28"/>
      <c r="L24" s="23">
        <f>K18</f>
        <v>197076.23000000004</v>
      </c>
    </row>
    <row r="25" spans="1:12" ht="15.75" x14ac:dyDescent="0.25">
      <c r="H25" s="29" t="s">
        <v>28</v>
      </c>
      <c r="I25" s="30"/>
      <c r="J25" s="30"/>
      <c r="K25" s="30"/>
      <c r="L25" s="24">
        <f>L18</f>
        <v>51848.149999999994</v>
      </c>
    </row>
    <row r="26" spans="1:12" ht="15.75" x14ac:dyDescent="0.25">
      <c r="H26" s="29" t="s">
        <v>29</v>
      </c>
      <c r="I26" s="30"/>
      <c r="J26" s="30"/>
      <c r="K26" s="30"/>
      <c r="L26" s="26"/>
    </row>
    <row r="27" spans="1:12" ht="15.75" x14ac:dyDescent="0.25">
      <c r="H27" s="31" t="s">
        <v>30</v>
      </c>
      <c r="I27" s="32"/>
      <c r="J27" s="32"/>
      <c r="K27" s="32"/>
      <c r="L27" s="25">
        <f>L25/L24</f>
        <v>0.26308677611703851</v>
      </c>
    </row>
    <row r="28" spans="1:12" ht="15.75" x14ac:dyDescent="0.25">
      <c r="H28" s="95" t="s">
        <v>91</v>
      </c>
      <c r="I28" s="96"/>
      <c r="J28" s="96"/>
      <c r="K28" s="96"/>
      <c r="L28" s="97"/>
    </row>
  </sheetData>
  <mergeCells count="14">
    <mergeCell ref="H28:L28"/>
    <mergeCell ref="H1:L1"/>
    <mergeCell ref="A2:L2"/>
    <mergeCell ref="H21:L21"/>
    <mergeCell ref="A1:C1"/>
    <mergeCell ref="D1:G1"/>
    <mergeCell ref="A4:A6"/>
    <mergeCell ref="B4:B6"/>
    <mergeCell ref="H22:L22"/>
    <mergeCell ref="A9:A10"/>
    <mergeCell ref="B9:B10"/>
    <mergeCell ref="A12:A17"/>
    <mergeCell ref="B12:B17"/>
    <mergeCell ref="H23:L2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106" t="s">
        <v>6</v>
      </c>
      <c r="B1" s="106"/>
      <c r="C1" s="106"/>
      <c r="D1" s="106"/>
      <c r="E1" s="106"/>
      <c r="F1" s="106"/>
      <c r="G1" s="106"/>
      <c r="H1" s="106"/>
    </row>
    <row r="2" spans="1:8" ht="20.25" x14ac:dyDescent="0.2">
      <c r="B2" s="5"/>
    </row>
    <row r="3" spans="1:8" ht="47.25" customHeight="1" x14ac:dyDescent="0.2">
      <c r="A3" s="107" t="s">
        <v>7</v>
      </c>
      <c r="B3" s="107"/>
      <c r="C3" s="107"/>
      <c r="D3" s="107"/>
      <c r="E3" s="107"/>
      <c r="F3" s="107"/>
      <c r="G3" s="107"/>
      <c r="H3" s="107"/>
    </row>
    <row r="4" spans="1:8" ht="35.25" customHeight="1" x14ac:dyDescent="0.2">
      <c r="B4" s="6"/>
    </row>
    <row r="5" spans="1:8" ht="15" customHeight="1" x14ac:dyDescent="0.2">
      <c r="A5" s="108" t="s">
        <v>8</v>
      </c>
      <c r="B5" s="108"/>
      <c r="C5" s="108"/>
      <c r="D5" s="108"/>
      <c r="E5" s="108"/>
      <c r="F5" s="108"/>
      <c r="G5" s="108"/>
      <c r="H5" s="108"/>
    </row>
    <row r="6" spans="1:8" ht="15" customHeight="1" x14ac:dyDescent="0.2">
      <c r="A6" s="108" t="s">
        <v>9</v>
      </c>
      <c r="B6" s="108"/>
      <c r="C6" s="108"/>
      <c r="D6" s="108"/>
      <c r="E6" s="108"/>
      <c r="F6" s="108"/>
      <c r="G6" s="108"/>
      <c r="H6" s="108"/>
    </row>
    <row r="7" spans="1:8" ht="15" customHeight="1" x14ac:dyDescent="0.2">
      <c r="A7" s="108" t="s">
        <v>10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11</v>
      </c>
      <c r="B8" s="108"/>
      <c r="C8" s="108"/>
      <c r="D8" s="108"/>
      <c r="E8" s="108"/>
      <c r="F8" s="108"/>
      <c r="G8" s="108"/>
      <c r="H8" s="108"/>
    </row>
    <row r="9" spans="1:8" ht="30" customHeight="1" x14ac:dyDescent="0.2">
      <c r="B9" s="7"/>
    </row>
    <row r="10" spans="1:8" ht="105" customHeight="1" x14ac:dyDescent="0.2">
      <c r="A10" s="109" t="s">
        <v>12</v>
      </c>
      <c r="B10" s="109"/>
      <c r="C10" s="109"/>
      <c r="D10" s="109"/>
      <c r="E10" s="109"/>
      <c r="F10" s="109"/>
      <c r="G10" s="109"/>
      <c r="H10" s="109"/>
    </row>
    <row r="11" spans="1:8" ht="15.75" thickBot="1" x14ac:dyDescent="0.25">
      <c r="B11" s="8"/>
    </row>
    <row r="12" spans="1:8" ht="48.75" thickBot="1" x14ac:dyDescent="0.25">
      <c r="A12" s="9" t="s">
        <v>5</v>
      </c>
      <c r="B12" s="9" t="s">
        <v>3</v>
      </c>
      <c r="C12" s="10" t="s">
        <v>13</v>
      </c>
      <c r="D12" s="10" t="s">
        <v>4</v>
      </c>
      <c r="E12" s="10" t="s">
        <v>14</v>
      </c>
      <c r="F12" s="10" t="s">
        <v>15</v>
      </c>
      <c r="G12" s="10" t="s">
        <v>16</v>
      </c>
      <c r="H12" s="10" t="s">
        <v>17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110" t="s">
        <v>18</v>
      </c>
      <c r="B19" s="110"/>
      <c r="C19" s="110"/>
      <c r="D19" s="110"/>
      <c r="E19" s="110"/>
      <c r="F19" s="110"/>
      <c r="G19" s="110"/>
      <c r="H19" s="110"/>
    </row>
    <row r="20" spans="1:8" ht="14.25" x14ac:dyDescent="0.2">
      <c r="A20" s="111" t="s">
        <v>19</v>
      </c>
      <c r="B20" s="111"/>
      <c r="C20" s="111"/>
      <c r="D20" s="111"/>
      <c r="E20" s="111"/>
      <c r="F20" s="111"/>
      <c r="G20" s="111"/>
      <c r="H20" s="111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112" t="s">
        <v>20</v>
      </c>
      <c r="B24" s="112"/>
      <c r="C24" s="112"/>
      <c r="D24" s="112"/>
      <c r="E24" s="112"/>
      <c r="F24" s="112"/>
      <c r="G24" s="112"/>
      <c r="H24" s="112"/>
    </row>
    <row r="25" spans="1:8" ht="15" customHeight="1" x14ac:dyDescent="0.2">
      <c r="A25" s="112" t="s">
        <v>21</v>
      </c>
      <c r="B25" s="112"/>
      <c r="C25" s="112"/>
      <c r="D25" s="112"/>
      <c r="E25" s="112"/>
      <c r="F25" s="112"/>
      <c r="G25" s="112"/>
      <c r="H25" s="112"/>
    </row>
    <row r="26" spans="1:8" ht="15" customHeight="1" x14ac:dyDescent="0.2">
      <c r="A26" s="105" t="s">
        <v>22</v>
      </c>
      <c r="B26" s="105"/>
      <c r="C26" s="105"/>
      <c r="D26" s="105"/>
      <c r="E26" s="105"/>
      <c r="F26" s="105"/>
      <c r="G26" s="105"/>
      <c r="H26" s="10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B1" zoomScale="80" zoomScaleNormal="80" workbookViewId="0">
      <selection activeCell="N1" sqref="N1:N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114</v>
      </c>
      <c r="O1" s="86" t="s">
        <v>66</v>
      </c>
      <c r="P1" s="86" t="s">
        <v>66</v>
      </c>
      <c r="Q1" s="86" t="s">
        <v>66</v>
      </c>
      <c r="R1" s="86" t="s">
        <v>66</v>
      </c>
      <c r="S1" s="86" t="s">
        <v>66</v>
      </c>
      <c r="T1" s="86" t="s">
        <v>66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43830</v>
      </c>
      <c r="O3" s="38" t="s">
        <v>37</v>
      </c>
      <c r="P3" s="38" t="s">
        <v>37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780</v>
      </c>
      <c r="L4" s="39">
        <f t="shared" ref="L4:L13" si="0">K4-(SUM(N4:Z4))</f>
        <v>690</v>
      </c>
      <c r="M4" s="40" t="str">
        <f>IF(L4&lt;0,"ATENÇÃO","OK")</f>
        <v>OK</v>
      </c>
      <c r="N4" s="45">
        <v>90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2080</v>
      </c>
      <c r="L5" s="39">
        <f t="shared" si="0"/>
        <v>1930</v>
      </c>
      <c r="M5" s="40" t="str">
        <f>IF(L5&lt;0,"ATENÇÃO","OK")</f>
        <v>OK</v>
      </c>
      <c r="N5" s="45">
        <v>150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200</v>
      </c>
      <c r="L7" s="39">
        <f t="shared" si="0"/>
        <v>200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200</v>
      </c>
      <c r="L8" s="39">
        <f t="shared" si="0"/>
        <v>200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>
        <v>6</v>
      </c>
      <c r="L9" s="39">
        <f t="shared" si="0"/>
        <v>6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75</v>
      </c>
      <c r="L12" s="39">
        <f t="shared" si="0"/>
        <v>75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75</v>
      </c>
      <c r="L13" s="39">
        <f t="shared" si="0"/>
        <v>75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75</v>
      </c>
      <c r="L14" s="39">
        <f t="shared" ref="L14:L17" si="2">K14-(SUM(N14:Z14))</f>
        <v>75</v>
      </c>
      <c r="M14" s="40" t="str">
        <f t="shared" si="1"/>
        <v>OK</v>
      </c>
      <c r="N14" s="4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75</v>
      </c>
      <c r="L15" s="39">
        <f t="shared" si="2"/>
        <v>75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75</v>
      </c>
      <c r="L16" s="39">
        <f t="shared" si="2"/>
        <v>75</v>
      </c>
      <c r="M16" s="40" t="str">
        <f t="shared" si="1"/>
        <v>OK</v>
      </c>
      <c r="N16" s="45"/>
      <c r="O16" s="56"/>
      <c r="P16" s="56"/>
      <c r="Q16" s="42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75</v>
      </c>
      <c r="L17" s="39">
        <f t="shared" si="2"/>
        <v>75</v>
      </c>
      <c r="M17" s="40" t="str">
        <f t="shared" si="1"/>
        <v>OK</v>
      </c>
      <c r="N17" s="45"/>
      <c r="O17" s="56"/>
      <c r="P17" s="56"/>
      <c r="Q17" s="42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Y4:Z4">
    <cfRule type="cellIs" dxfId="341" priority="28" stopIfTrue="1" operator="greaterThan">
      <formula>0</formula>
    </cfRule>
    <cfRule type="cellIs" dxfId="340" priority="29" stopIfTrue="1" operator="greaterThan">
      <formula>0</formula>
    </cfRule>
    <cfRule type="cellIs" dxfId="339" priority="30" stopIfTrue="1" operator="greaterThan">
      <formula>0</formula>
    </cfRule>
  </conditionalFormatting>
  <conditionalFormatting sqref="Y5:Z13">
    <cfRule type="cellIs" dxfId="338" priority="25" stopIfTrue="1" operator="greaterThan">
      <formula>0</formula>
    </cfRule>
    <cfRule type="cellIs" dxfId="337" priority="26" stopIfTrue="1" operator="greaterThan">
      <formula>0</formula>
    </cfRule>
    <cfRule type="cellIs" dxfId="336" priority="27" stopIfTrue="1" operator="greaterThan">
      <formula>0</formula>
    </cfRule>
  </conditionalFormatting>
  <conditionalFormatting sqref="O4:U4">
    <cfRule type="cellIs" dxfId="335" priority="22" stopIfTrue="1" operator="greaterThan">
      <formula>0</formula>
    </cfRule>
    <cfRule type="cellIs" dxfId="334" priority="23" stopIfTrue="1" operator="greaterThan">
      <formula>0</formula>
    </cfRule>
    <cfRule type="cellIs" dxfId="333" priority="24" stopIfTrue="1" operator="greaterThan">
      <formula>0</formula>
    </cfRule>
  </conditionalFormatting>
  <conditionalFormatting sqref="O5:U13">
    <cfRule type="cellIs" dxfId="332" priority="19" stopIfTrue="1" operator="greaterThan">
      <formula>0</formula>
    </cfRule>
    <cfRule type="cellIs" dxfId="331" priority="20" stopIfTrue="1" operator="greaterThan">
      <formula>0</formula>
    </cfRule>
    <cfRule type="cellIs" dxfId="330" priority="21" stopIfTrue="1" operator="greaterThan">
      <formula>0</formula>
    </cfRule>
  </conditionalFormatting>
  <conditionalFormatting sqref="V4:X4">
    <cfRule type="cellIs" dxfId="323" priority="34" stopIfTrue="1" operator="greaterThan">
      <formula>0</formula>
    </cfRule>
    <cfRule type="cellIs" dxfId="322" priority="35" stopIfTrue="1" operator="greaterThan">
      <formula>0</formula>
    </cfRule>
    <cfRule type="cellIs" dxfId="321" priority="36" stopIfTrue="1" operator="greaterThan">
      <formula>0</formula>
    </cfRule>
  </conditionalFormatting>
  <conditionalFormatting sqref="V5:X13">
    <cfRule type="cellIs" dxfId="320" priority="31" stopIfTrue="1" operator="greaterThan">
      <formula>0</formula>
    </cfRule>
    <cfRule type="cellIs" dxfId="319" priority="32" stopIfTrue="1" operator="greaterThan">
      <formula>0</formula>
    </cfRule>
    <cfRule type="cellIs" dxfId="318" priority="33" stopIfTrue="1" operator="greaterThan">
      <formula>0</formula>
    </cfRule>
  </conditionalFormatting>
  <conditionalFormatting sqref="N4">
    <cfRule type="cellIs" dxfId="68" priority="10" stopIfTrue="1" operator="greaterThan">
      <formula>0</formula>
    </cfRule>
    <cfRule type="cellIs" dxfId="67" priority="11" stopIfTrue="1" operator="greaterThan">
      <formula>0</formula>
    </cfRule>
    <cfRule type="cellIs" dxfId="66" priority="12" stopIfTrue="1" operator="greaterThan">
      <formula>0</formula>
    </cfRule>
  </conditionalFormatting>
  <conditionalFormatting sqref="N5:N13">
    <cfRule type="cellIs" dxfId="65" priority="7" stopIfTrue="1" operator="greaterThan">
      <formula>0</formula>
    </cfRule>
    <cfRule type="cellIs" dxfId="64" priority="8" stopIfTrue="1" operator="greaterThan">
      <formula>0</formula>
    </cfRule>
    <cfRule type="cellIs" dxfId="63" priority="9" stopIfTrue="1" operator="greaterThan">
      <formula>0</formula>
    </cfRule>
  </conditionalFormatting>
  <conditionalFormatting sqref="N14:N15">
    <cfRule type="cellIs" dxfId="62" priority="4" stopIfTrue="1" operator="greaterThan">
      <formula>0</formula>
    </cfRule>
    <cfRule type="cellIs" dxfId="61" priority="5" stopIfTrue="1" operator="greaterThan">
      <formula>0</formula>
    </cfRule>
    <cfRule type="cellIs" dxfId="60" priority="6" stopIfTrue="1" operator="greaterThan">
      <formula>0</formula>
    </cfRule>
  </conditionalFormatting>
  <conditionalFormatting sqref="N16:N17">
    <cfRule type="cellIs" dxfId="59" priority="1" stopIfTrue="1" operator="greaterThan">
      <formula>0</formula>
    </cfRule>
    <cfRule type="cellIs" dxfId="58" priority="2" stopIfTrue="1" operator="greaterThan">
      <formula>0</formula>
    </cfRule>
    <cfRule type="cellIs" dxfId="5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C1" zoomScale="80" zoomScaleNormal="80" workbookViewId="0">
      <selection activeCell="N1" sqref="N1:T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8" width="11.5703125" style="22" bestFit="1" customWidth="1"/>
    <col min="19" max="19" width="16.5703125" style="22" bestFit="1" customWidth="1"/>
    <col min="20" max="20" width="11.5703125" style="22" bestFit="1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99</v>
      </c>
      <c r="O1" s="86" t="s">
        <v>100</v>
      </c>
      <c r="P1" s="86" t="s">
        <v>101</v>
      </c>
      <c r="Q1" s="86" t="s">
        <v>102</v>
      </c>
      <c r="R1" s="86" t="s">
        <v>103</v>
      </c>
      <c r="S1" s="86" t="s">
        <v>104</v>
      </c>
      <c r="T1" s="86" t="s">
        <v>105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43622</v>
      </c>
      <c r="O3" s="38">
        <v>43628</v>
      </c>
      <c r="P3" s="38">
        <v>43648</v>
      </c>
      <c r="Q3" s="38">
        <v>43703</v>
      </c>
      <c r="R3" s="38">
        <v>43721</v>
      </c>
      <c r="S3" s="38">
        <v>43735</v>
      </c>
      <c r="T3" s="38">
        <v>43763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730</v>
      </c>
      <c r="L4" s="39">
        <f t="shared" ref="L4:L13" si="0">K4-(SUM(N4:Z4))</f>
        <v>560</v>
      </c>
      <c r="M4" s="40" t="str">
        <f>IF(L4&lt;0,"ATENÇÃO","OK")</f>
        <v>OK</v>
      </c>
      <c r="N4" s="45"/>
      <c r="O4" s="45"/>
      <c r="P4" s="45">
        <v>130</v>
      </c>
      <c r="Q4" s="45"/>
      <c r="R4" s="45"/>
      <c r="S4" s="45"/>
      <c r="T4" s="45">
        <v>40</v>
      </c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220</v>
      </c>
      <c r="L5" s="39">
        <f t="shared" si="0"/>
        <v>150</v>
      </c>
      <c r="M5" s="40" t="str">
        <f>IF(L5&lt;0,"ATENÇÃO","OK")</f>
        <v>OK</v>
      </c>
      <c r="N5" s="45"/>
      <c r="O5" s="45"/>
      <c r="P5" s="45">
        <v>50</v>
      </c>
      <c r="Q5" s="45"/>
      <c r="R5" s="45"/>
      <c r="S5" s="45"/>
      <c r="T5" s="45">
        <v>20</v>
      </c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700</v>
      </c>
      <c r="L7" s="39">
        <f t="shared" si="0"/>
        <v>600</v>
      </c>
      <c r="M7" s="40" t="str">
        <f t="shared" si="1"/>
        <v>OK</v>
      </c>
      <c r="N7" s="45"/>
      <c r="O7" s="45"/>
      <c r="P7" s="45"/>
      <c r="Q7" s="45"/>
      <c r="R7" s="45">
        <v>100</v>
      </c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300</v>
      </c>
      <c r="L8" s="39">
        <f t="shared" si="0"/>
        <v>200</v>
      </c>
      <c r="M8" s="40" t="str">
        <f t="shared" si="1"/>
        <v>OK</v>
      </c>
      <c r="N8" s="45"/>
      <c r="O8" s="45"/>
      <c r="P8" s="45"/>
      <c r="Q8" s="45">
        <v>100</v>
      </c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>
        <v>22</v>
      </c>
      <c r="L9" s="39">
        <f t="shared" si="0"/>
        <v>16</v>
      </c>
      <c r="M9" s="40" t="str">
        <f t="shared" si="1"/>
        <v>OK</v>
      </c>
      <c r="N9" s="45">
        <v>6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>
        <v>8</v>
      </c>
      <c r="L10" s="39">
        <f t="shared" si="0"/>
        <v>8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500</v>
      </c>
      <c r="L12" s="39">
        <f t="shared" si="0"/>
        <v>470</v>
      </c>
      <c r="M12" s="40" t="str">
        <f t="shared" si="1"/>
        <v>OK</v>
      </c>
      <c r="N12" s="45"/>
      <c r="O12" s="45">
        <v>20</v>
      </c>
      <c r="P12" s="45"/>
      <c r="Q12" s="45"/>
      <c r="R12" s="45"/>
      <c r="S12" s="45">
        <v>10</v>
      </c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400</v>
      </c>
      <c r="L13" s="39">
        <f t="shared" si="0"/>
        <v>290</v>
      </c>
      <c r="M13" s="40" t="str">
        <f t="shared" si="1"/>
        <v>OK</v>
      </c>
      <c r="N13" s="45"/>
      <c r="O13" s="45">
        <v>50</v>
      </c>
      <c r="P13" s="45"/>
      <c r="Q13" s="45"/>
      <c r="R13" s="45"/>
      <c r="S13" s="45">
        <v>60</v>
      </c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600</v>
      </c>
      <c r="L14" s="39">
        <f t="shared" ref="L14:L17" si="2">K14-(SUM(N14:Z14))</f>
        <v>510</v>
      </c>
      <c r="M14" s="40" t="str">
        <f t="shared" si="1"/>
        <v>OK</v>
      </c>
      <c r="N14" s="45"/>
      <c r="O14" s="45">
        <v>50</v>
      </c>
      <c r="P14" s="56"/>
      <c r="Q14" s="56"/>
      <c r="R14" s="56"/>
      <c r="S14" s="45">
        <v>40</v>
      </c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600</v>
      </c>
      <c r="L15" s="39">
        <f t="shared" si="2"/>
        <v>490</v>
      </c>
      <c r="M15" s="40" t="str">
        <f t="shared" si="1"/>
        <v>OK</v>
      </c>
      <c r="N15" s="45"/>
      <c r="O15" s="45">
        <v>50</v>
      </c>
      <c r="P15" s="56"/>
      <c r="Q15" s="56"/>
      <c r="R15" s="56"/>
      <c r="S15" s="45">
        <v>60</v>
      </c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400</v>
      </c>
      <c r="L16" s="39">
        <f t="shared" si="2"/>
        <v>310</v>
      </c>
      <c r="M16" s="40" t="str">
        <f t="shared" si="1"/>
        <v>OK</v>
      </c>
      <c r="N16" s="45"/>
      <c r="O16" s="45">
        <v>50</v>
      </c>
      <c r="P16" s="56"/>
      <c r="Q16" s="56"/>
      <c r="R16" s="56"/>
      <c r="S16" s="45">
        <v>40</v>
      </c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1000</v>
      </c>
      <c r="L17" s="39">
        <f t="shared" si="2"/>
        <v>878</v>
      </c>
      <c r="M17" s="40" t="str">
        <f t="shared" si="1"/>
        <v>OK</v>
      </c>
      <c r="N17" s="45"/>
      <c r="O17" s="45">
        <v>50</v>
      </c>
      <c r="P17" s="56"/>
      <c r="Q17" s="56"/>
      <c r="R17" s="56"/>
      <c r="S17" s="45">
        <v>72</v>
      </c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N1:N2"/>
    <mergeCell ref="O1:O2"/>
    <mergeCell ref="P1:P2"/>
    <mergeCell ref="Q1:Q2"/>
    <mergeCell ref="R1:R2"/>
    <mergeCell ref="S1:S2"/>
  </mergeCells>
  <conditionalFormatting sqref="V5:X13">
    <cfRule type="cellIs" dxfId="317" priority="46" stopIfTrue="1" operator="greaterThan">
      <formula>0</formula>
    </cfRule>
    <cfRule type="cellIs" dxfId="316" priority="47" stopIfTrue="1" operator="greaterThan">
      <formula>0</formula>
    </cfRule>
    <cfRule type="cellIs" dxfId="315" priority="48" stopIfTrue="1" operator="greaterThan">
      <formula>0</formula>
    </cfRule>
  </conditionalFormatting>
  <conditionalFormatting sqref="Y4:Z4">
    <cfRule type="cellIs" dxfId="314" priority="43" stopIfTrue="1" operator="greaterThan">
      <formula>0</formula>
    </cfRule>
    <cfRule type="cellIs" dxfId="313" priority="44" stopIfTrue="1" operator="greaterThan">
      <formula>0</formula>
    </cfRule>
    <cfRule type="cellIs" dxfId="312" priority="45" stopIfTrue="1" operator="greaterThan">
      <formula>0</formula>
    </cfRule>
  </conditionalFormatting>
  <conditionalFormatting sqref="Y5:Z13">
    <cfRule type="cellIs" dxfId="311" priority="40" stopIfTrue="1" operator="greaterThan">
      <formula>0</formula>
    </cfRule>
    <cfRule type="cellIs" dxfId="310" priority="41" stopIfTrue="1" operator="greaterThan">
      <formula>0</formula>
    </cfRule>
    <cfRule type="cellIs" dxfId="309" priority="42" stopIfTrue="1" operator="greaterThan">
      <formula>0</formula>
    </cfRule>
  </conditionalFormatting>
  <conditionalFormatting sqref="U4">
    <cfRule type="cellIs" dxfId="308" priority="37" stopIfTrue="1" operator="greaterThan">
      <formula>0</formula>
    </cfRule>
    <cfRule type="cellIs" dxfId="307" priority="38" stopIfTrue="1" operator="greaterThan">
      <formula>0</formula>
    </cfRule>
    <cfRule type="cellIs" dxfId="306" priority="39" stopIfTrue="1" operator="greaterThan">
      <formula>0</formula>
    </cfRule>
  </conditionalFormatting>
  <conditionalFormatting sqref="U5:U13">
    <cfRule type="cellIs" dxfId="305" priority="34" stopIfTrue="1" operator="greaterThan">
      <formula>0</formula>
    </cfRule>
    <cfRule type="cellIs" dxfId="304" priority="35" stopIfTrue="1" operator="greaterThan">
      <formula>0</formula>
    </cfRule>
    <cfRule type="cellIs" dxfId="303" priority="36" stopIfTrue="1" operator="greaterThan">
      <formula>0</formula>
    </cfRule>
  </conditionalFormatting>
  <conditionalFormatting sqref="V4:X4">
    <cfRule type="cellIs" dxfId="296" priority="49" stopIfTrue="1" operator="greaterThan">
      <formula>0</formula>
    </cfRule>
    <cfRule type="cellIs" dxfId="295" priority="50" stopIfTrue="1" operator="greaterThan">
      <formula>0</formula>
    </cfRule>
    <cfRule type="cellIs" dxfId="294" priority="51" stopIfTrue="1" operator="greaterThan">
      <formula>0</formula>
    </cfRule>
  </conditionalFormatting>
  <conditionalFormatting sqref="N4:T4">
    <cfRule type="cellIs" dxfId="128" priority="25" stopIfTrue="1" operator="greaterThan">
      <formula>0</formula>
    </cfRule>
    <cfRule type="cellIs" dxfId="127" priority="26" stopIfTrue="1" operator="greaterThan">
      <formula>0</formula>
    </cfRule>
    <cfRule type="cellIs" dxfId="126" priority="27" stopIfTrue="1" operator="greaterThan">
      <formula>0</formula>
    </cfRule>
  </conditionalFormatting>
  <conditionalFormatting sqref="N5:T13">
    <cfRule type="cellIs" dxfId="125" priority="22" stopIfTrue="1" operator="greaterThan">
      <formula>0</formula>
    </cfRule>
    <cfRule type="cellIs" dxfId="124" priority="23" stopIfTrue="1" operator="greaterThan">
      <formula>0</formula>
    </cfRule>
    <cfRule type="cellIs" dxfId="123" priority="24" stopIfTrue="1" operator="greaterThan">
      <formula>0</formula>
    </cfRule>
  </conditionalFormatting>
  <conditionalFormatting sqref="N14:N15">
    <cfRule type="cellIs" dxfId="122" priority="19" stopIfTrue="1" operator="greaterThan">
      <formula>0</formula>
    </cfRule>
    <cfRule type="cellIs" dxfId="121" priority="20" stopIfTrue="1" operator="greaterThan">
      <formula>0</formula>
    </cfRule>
    <cfRule type="cellIs" dxfId="120" priority="21" stopIfTrue="1" operator="greaterThan">
      <formula>0</formula>
    </cfRule>
  </conditionalFormatting>
  <conditionalFormatting sqref="N16:N17">
    <cfRule type="cellIs" dxfId="119" priority="16" stopIfTrue="1" operator="greaterThan">
      <formula>0</formula>
    </cfRule>
    <cfRule type="cellIs" dxfId="118" priority="17" stopIfTrue="1" operator="greaterThan">
      <formula>0</formula>
    </cfRule>
    <cfRule type="cellIs" dxfId="117" priority="18" stopIfTrue="1" operator="greaterThan">
      <formula>0</formula>
    </cfRule>
  </conditionalFormatting>
  <conditionalFormatting sqref="O14">
    <cfRule type="cellIs" dxfId="116" priority="13" stopIfTrue="1" operator="greaterThan">
      <formula>0</formula>
    </cfRule>
    <cfRule type="cellIs" dxfId="115" priority="14" stopIfTrue="1" operator="greaterThan">
      <formula>0</formula>
    </cfRule>
    <cfRule type="cellIs" dxfId="114" priority="15" stopIfTrue="1" operator="greaterThan">
      <formula>0</formula>
    </cfRule>
  </conditionalFormatting>
  <conditionalFormatting sqref="O15">
    <cfRule type="cellIs" dxfId="113" priority="10" stopIfTrue="1" operator="greaterThan">
      <formula>0</formula>
    </cfRule>
    <cfRule type="cellIs" dxfId="112" priority="11" stopIfTrue="1" operator="greaterThan">
      <formula>0</formula>
    </cfRule>
    <cfRule type="cellIs" dxfId="111" priority="12" stopIfTrue="1" operator="greaterThan">
      <formula>0</formula>
    </cfRule>
  </conditionalFormatting>
  <conditionalFormatting sqref="O16">
    <cfRule type="cellIs" dxfId="110" priority="7" stopIfTrue="1" operator="greaterThan">
      <formula>0</formula>
    </cfRule>
    <cfRule type="cellIs" dxfId="109" priority="8" stopIfTrue="1" operator="greaterThan">
      <formula>0</formula>
    </cfRule>
    <cfRule type="cellIs" dxfId="108" priority="9" stopIfTrue="1" operator="greaterThan">
      <formula>0</formula>
    </cfRule>
  </conditionalFormatting>
  <conditionalFormatting sqref="O17">
    <cfRule type="cellIs" dxfId="107" priority="4" stopIfTrue="1" operator="greaterThan">
      <formula>0</formula>
    </cfRule>
    <cfRule type="cellIs" dxfId="106" priority="5" stopIfTrue="1" operator="greaterThan">
      <formula>0</formula>
    </cfRule>
    <cfRule type="cellIs" dxfId="105" priority="6" stopIfTrue="1" operator="greaterThan">
      <formula>0</formula>
    </cfRule>
  </conditionalFormatting>
  <conditionalFormatting sqref="S14:S17">
    <cfRule type="cellIs" dxfId="104" priority="1" stopIfTrue="1" operator="greaterThan">
      <formula>0</formula>
    </cfRule>
    <cfRule type="cellIs" dxfId="103" priority="2" stopIfTrue="1" operator="greaterThan">
      <formula>0</formula>
    </cfRule>
    <cfRule type="cellIs" dxfId="10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80" zoomScaleNormal="80" workbookViewId="0">
      <selection activeCell="N1" sqref="N1:P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106</v>
      </c>
      <c r="O1" s="86" t="s">
        <v>107</v>
      </c>
      <c r="P1" s="86" t="s">
        <v>108</v>
      </c>
      <c r="Q1" s="86" t="s">
        <v>66</v>
      </c>
      <c r="R1" s="86" t="s">
        <v>66</v>
      </c>
      <c r="S1" s="86" t="s">
        <v>66</v>
      </c>
      <c r="T1" s="86" t="s">
        <v>66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43641</v>
      </c>
      <c r="O3" s="38">
        <v>43641</v>
      </c>
      <c r="P3" s="38">
        <v>43690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500</v>
      </c>
      <c r="L4" s="39">
        <f t="shared" ref="L4:L13" si="0">K4-(SUM(N4:Z4))</f>
        <v>300</v>
      </c>
      <c r="M4" s="40" t="str">
        <f>IF(L4&lt;0,"ATENÇÃO","OK")</f>
        <v>OK</v>
      </c>
      <c r="N4" s="45"/>
      <c r="O4" s="45"/>
      <c r="P4" s="45">
        <v>200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100</v>
      </c>
      <c r="L5" s="39">
        <f t="shared" si="0"/>
        <v>100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600</v>
      </c>
      <c r="L7" s="39">
        <f t="shared" si="0"/>
        <v>300</v>
      </c>
      <c r="M7" s="40" t="str">
        <f t="shared" si="1"/>
        <v>OK</v>
      </c>
      <c r="N7" s="45"/>
      <c r="O7" s="45">
        <v>300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350</v>
      </c>
      <c r="L8" s="39">
        <f t="shared" si="0"/>
        <v>250</v>
      </c>
      <c r="M8" s="40" t="str">
        <f t="shared" si="1"/>
        <v>OK</v>
      </c>
      <c r="N8" s="45">
        <v>100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>
        <v>6</v>
      </c>
      <c r="L9" s="39">
        <f t="shared" si="0"/>
        <v>6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100</v>
      </c>
      <c r="L12" s="39">
        <f t="shared" si="0"/>
        <v>100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100</v>
      </c>
      <c r="L13" s="39">
        <f t="shared" si="0"/>
        <v>100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100</v>
      </c>
      <c r="L14" s="39">
        <f t="shared" ref="L14:L17" si="2">K14-(SUM(N14:Z14))</f>
        <v>100</v>
      </c>
      <c r="M14" s="40" t="str">
        <f t="shared" si="1"/>
        <v>OK</v>
      </c>
      <c r="N14" s="4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100</v>
      </c>
      <c r="L15" s="39">
        <f t="shared" si="2"/>
        <v>100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100</v>
      </c>
      <c r="L16" s="39">
        <f t="shared" si="2"/>
        <v>100</v>
      </c>
      <c r="M16" s="40" t="str">
        <f t="shared" si="1"/>
        <v>OK</v>
      </c>
      <c r="N16" s="45"/>
      <c r="O16" s="56"/>
      <c r="P16" s="56"/>
      <c r="Q16" s="42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100</v>
      </c>
      <c r="L17" s="39">
        <f t="shared" si="2"/>
        <v>100</v>
      </c>
      <c r="M17" s="40" t="str">
        <f t="shared" si="1"/>
        <v>OK</v>
      </c>
      <c r="N17" s="45"/>
      <c r="O17" s="56"/>
      <c r="P17" s="56"/>
      <c r="Q17" s="42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Y4:Z4">
    <cfRule type="cellIs" dxfId="293" priority="28" stopIfTrue="1" operator="greaterThan">
      <formula>0</formula>
    </cfRule>
    <cfRule type="cellIs" dxfId="292" priority="29" stopIfTrue="1" operator="greaterThan">
      <formula>0</formula>
    </cfRule>
    <cfRule type="cellIs" dxfId="291" priority="30" stopIfTrue="1" operator="greaterThan">
      <formula>0</formula>
    </cfRule>
  </conditionalFormatting>
  <conditionalFormatting sqref="Y5:Z13">
    <cfRule type="cellIs" dxfId="290" priority="25" stopIfTrue="1" operator="greaterThan">
      <formula>0</formula>
    </cfRule>
    <cfRule type="cellIs" dxfId="289" priority="26" stopIfTrue="1" operator="greaterThan">
      <formula>0</formula>
    </cfRule>
    <cfRule type="cellIs" dxfId="288" priority="27" stopIfTrue="1" operator="greaterThan">
      <formula>0</formula>
    </cfRule>
  </conditionalFormatting>
  <conditionalFormatting sqref="Q4:U4">
    <cfRule type="cellIs" dxfId="287" priority="22" stopIfTrue="1" operator="greaterThan">
      <formula>0</formula>
    </cfRule>
    <cfRule type="cellIs" dxfId="286" priority="23" stopIfTrue="1" operator="greaterThan">
      <formula>0</formula>
    </cfRule>
    <cfRule type="cellIs" dxfId="285" priority="24" stopIfTrue="1" operator="greaterThan">
      <formula>0</formula>
    </cfRule>
  </conditionalFormatting>
  <conditionalFormatting sqref="Q5:U13">
    <cfRule type="cellIs" dxfId="284" priority="19" stopIfTrue="1" operator="greaterThan">
      <formula>0</formula>
    </cfRule>
    <cfRule type="cellIs" dxfId="283" priority="20" stopIfTrue="1" operator="greaterThan">
      <formula>0</formula>
    </cfRule>
    <cfRule type="cellIs" dxfId="282" priority="21" stopIfTrue="1" operator="greaterThan">
      <formula>0</formula>
    </cfRule>
  </conditionalFormatting>
  <conditionalFormatting sqref="V4:X4">
    <cfRule type="cellIs" dxfId="275" priority="34" stopIfTrue="1" operator="greaterThan">
      <formula>0</formula>
    </cfRule>
    <cfRule type="cellIs" dxfId="274" priority="35" stopIfTrue="1" operator="greaterThan">
      <formula>0</formula>
    </cfRule>
    <cfRule type="cellIs" dxfId="273" priority="36" stopIfTrue="1" operator="greaterThan">
      <formula>0</formula>
    </cfRule>
  </conditionalFormatting>
  <conditionalFormatting sqref="V5:X13">
    <cfRule type="cellIs" dxfId="272" priority="31" stopIfTrue="1" operator="greaterThan">
      <formula>0</formula>
    </cfRule>
    <cfRule type="cellIs" dxfId="271" priority="32" stopIfTrue="1" operator="greaterThan">
      <formula>0</formula>
    </cfRule>
    <cfRule type="cellIs" dxfId="270" priority="33" stopIfTrue="1" operator="greaterThan">
      <formula>0</formula>
    </cfRule>
  </conditionalFormatting>
  <conditionalFormatting sqref="N4:P4">
    <cfRule type="cellIs" dxfId="101" priority="10" stopIfTrue="1" operator="greaterThan">
      <formula>0</formula>
    </cfRule>
    <cfRule type="cellIs" dxfId="100" priority="11" stopIfTrue="1" operator="greaterThan">
      <formula>0</formula>
    </cfRule>
    <cfRule type="cellIs" dxfId="99" priority="12" stopIfTrue="1" operator="greaterThan">
      <formula>0</formula>
    </cfRule>
  </conditionalFormatting>
  <conditionalFormatting sqref="N5:P13">
    <cfRule type="cellIs" dxfId="98" priority="7" stopIfTrue="1" operator="greaterThan">
      <formula>0</formula>
    </cfRule>
    <cfRule type="cellIs" dxfId="97" priority="8" stopIfTrue="1" operator="greaterThan">
      <formula>0</formula>
    </cfRule>
    <cfRule type="cellIs" dxfId="96" priority="9" stopIfTrue="1" operator="greaterThan">
      <formula>0</formula>
    </cfRule>
  </conditionalFormatting>
  <conditionalFormatting sqref="N14:N15">
    <cfRule type="cellIs" dxfId="95" priority="4" stopIfTrue="1" operator="greaterThan">
      <formula>0</formula>
    </cfRule>
    <cfRule type="cellIs" dxfId="94" priority="5" stopIfTrue="1" operator="greaterThan">
      <formula>0</formula>
    </cfRule>
    <cfRule type="cellIs" dxfId="93" priority="6" stopIfTrue="1" operator="greaterThan">
      <formula>0</formula>
    </cfRule>
  </conditionalFormatting>
  <conditionalFormatting sqref="N16:N17">
    <cfRule type="cellIs" dxfId="92" priority="1" stopIfTrue="1" operator="greaterThan">
      <formula>0</formula>
    </cfRule>
    <cfRule type="cellIs" dxfId="91" priority="2" stopIfTrue="1" operator="greaterThan">
      <formula>0</formula>
    </cfRule>
    <cfRule type="cellIs" dxfId="9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B1" zoomScale="80" zoomScaleNormal="80" workbookViewId="0">
      <selection activeCell="N1" sqref="N1:R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109</v>
      </c>
      <c r="O1" s="86" t="s">
        <v>110</v>
      </c>
      <c r="P1" s="86" t="s">
        <v>111</v>
      </c>
      <c r="Q1" s="86" t="s">
        <v>112</v>
      </c>
      <c r="R1" s="86" t="s">
        <v>113</v>
      </c>
      <c r="S1" s="86" t="s">
        <v>66</v>
      </c>
      <c r="T1" s="86" t="s">
        <v>66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43642</v>
      </c>
      <c r="O3" s="38" t="s">
        <v>37</v>
      </c>
      <c r="P3" s="38">
        <v>43742</v>
      </c>
      <c r="Q3" s="38">
        <v>43768</v>
      </c>
      <c r="R3" s="38">
        <v>43774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1200</v>
      </c>
      <c r="L4" s="39">
        <f t="shared" ref="L4:L13" si="0">K4-(SUM(N4:Z4))</f>
        <v>650</v>
      </c>
      <c r="M4" s="40" t="str">
        <f>IF(L4&lt;0,"ATENÇÃO","OK")</f>
        <v>OK</v>
      </c>
      <c r="N4" s="45"/>
      <c r="O4" s="45">
        <v>300</v>
      </c>
      <c r="P4" s="45"/>
      <c r="Q4" s="45">
        <v>250</v>
      </c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140</v>
      </c>
      <c r="L5" s="39">
        <f t="shared" si="0"/>
        <v>50</v>
      </c>
      <c r="M5" s="40" t="str">
        <f>IF(L5&lt;0,"ATENÇÃO","OK")</f>
        <v>OK</v>
      </c>
      <c r="N5" s="45"/>
      <c r="O5" s="45">
        <v>50</v>
      </c>
      <c r="P5" s="45"/>
      <c r="Q5" s="45">
        <v>40</v>
      </c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>
        <v>20</v>
      </c>
      <c r="L6" s="39">
        <f t="shared" si="0"/>
        <v>20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700</v>
      </c>
      <c r="L7" s="39">
        <f t="shared" si="0"/>
        <v>700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500</v>
      </c>
      <c r="L8" s="39">
        <f t="shared" si="0"/>
        <v>350</v>
      </c>
      <c r="M8" s="40" t="str">
        <f t="shared" si="1"/>
        <v>OK</v>
      </c>
      <c r="N8" s="45"/>
      <c r="O8" s="45"/>
      <c r="P8" s="45"/>
      <c r="Q8" s="45"/>
      <c r="R8" s="45">
        <v>150</v>
      </c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>
        <v>3</v>
      </c>
      <c r="L9" s="39">
        <f t="shared" si="0"/>
        <v>3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175</v>
      </c>
      <c r="L13" s="39">
        <f t="shared" si="0"/>
        <v>75</v>
      </c>
      <c r="M13" s="40" t="str">
        <f t="shared" si="1"/>
        <v>OK</v>
      </c>
      <c r="N13" s="45">
        <v>40</v>
      </c>
      <c r="O13" s="45"/>
      <c r="P13" s="45">
        <v>60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175</v>
      </c>
      <c r="L14" s="39">
        <f t="shared" ref="L14:L17" si="2">K14-(SUM(N14:Z14))</f>
        <v>75</v>
      </c>
      <c r="M14" s="40" t="str">
        <f t="shared" si="1"/>
        <v>OK</v>
      </c>
      <c r="N14" s="45">
        <v>40</v>
      </c>
      <c r="O14" s="56"/>
      <c r="P14" s="45">
        <v>60</v>
      </c>
      <c r="Q14" s="45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175</v>
      </c>
      <c r="L15" s="39">
        <f t="shared" si="2"/>
        <v>75</v>
      </c>
      <c r="M15" s="40" t="str">
        <f t="shared" si="1"/>
        <v>OK</v>
      </c>
      <c r="N15" s="45">
        <v>40</v>
      </c>
      <c r="O15" s="56"/>
      <c r="P15" s="45">
        <v>60</v>
      </c>
      <c r="Q15" s="45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175</v>
      </c>
      <c r="L16" s="39">
        <f t="shared" si="2"/>
        <v>75</v>
      </c>
      <c r="M16" s="40" t="str">
        <f t="shared" si="1"/>
        <v>OK</v>
      </c>
      <c r="N16" s="45">
        <v>40</v>
      </c>
      <c r="O16" s="56"/>
      <c r="P16" s="45">
        <v>60</v>
      </c>
      <c r="Q16" s="45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350</v>
      </c>
      <c r="L17" s="39">
        <f t="shared" si="2"/>
        <v>230</v>
      </c>
      <c r="M17" s="40" t="str">
        <f t="shared" si="1"/>
        <v>OK</v>
      </c>
      <c r="N17" s="45">
        <v>40</v>
      </c>
      <c r="O17" s="56"/>
      <c r="P17" s="45">
        <v>80</v>
      </c>
      <c r="Q17" s="45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Y4:Z4">
    <cfRule type="cellIs" dxfId="269" priority="37" stopIfTrue="1" operator="greaterThan">
      <formula>0</formula>
    </cfRule>
    <cfRule type="cellIs" dxfId="268" priority="38" stopIfTrue="1" operator="greaterThan">
      <formula>0</formula>
    </cfRule>
    <cfRule type="cellIs" dxfId="267" priority="39" stopIfTrue="1" operator="greaterThan">
      <formula>0</formula>
    </cfRule>
  </conditionalFormatting>
  <conditionalFormatting sqref="Y5:Z13">
    <cfRule type="cellIs" dxfId="266" priority="34" stopIfTrue="1" operator="greaterThan">
      <formula>0</formula>
    </cfRule>
    <cfRule type="cellIs" dxfId="265" priority="35" stopIfTrue="1" operator="greaterThan">
      <formula>0</formula>
    </cfRule>
    <cfRule type="cellIs" dxfId="264" priority="36" stopIfTrue="1" operator="greaterThan">
      <formula>0</formula>
    </cfRule>
  </conditionalFormatting>
  <conditionalFormatting sqref="S4:U4">
    <cfRule type="cellIs" dxfId="263" priority="31" stopIfTrue="1" operator="greaterThan">
      <formula>0</formula>
    </cfRule>
    <cfRule type="cellIs" dxfId="262" priority="32" stopIfTrue="1" operator="greaterThan">
      <formula>0</formula>
    </cfRule>
    <cfRule type="cellIs" dxfId="261" priority="33" stopIfTrue="1" operator="greaterThan">
      <formula>0</formula>
    </cfRule>
  </conditionalFormatting>
  <conditionalFormatting sqref="S5:U13">
    <cfRule type="cellIs" dxfId="260" priority="28" stopIfTrue="1" operator="greaterThan">
      <formula>0</formula>
    </cfRule>
    <cfRule type="cellIs" dxfId="259" priority="29" stopIfTrue="1" operator="greaterThan">
      <formula>0</formula>
    </cfRule>
    <cfRule type="cellIs" dxfId="258" priority="30" stopIfTrue="1" operator="greaterThan">
      <formula>0</formula>
    </cfRule>
  </conditionalFormatting>
  <conditionalFormatting sqref="V4:X4">
    <cfRule type="cellIs" dxfId="251" priority="43" stopIfTrue="1" operator="greaterThan">
      <formula>0</formula>
    </cfRule>
    <cfRule type="cellIs" dxfId="250" priority="44" stopIfTrue="1" operator="greaterThan">
      <formula>0</formula>
    </cfRule>
    <cfRule type="cellIs" dxfId="249" priority="45" stopIfTrue="1" operator="greaterThan">
      <formula>0</formula>
    </cfRule>
  </conditionalFormatting>
  <conditionalFormatting sqref="V5:X13">
    <cfRule type="cellIs" dxfId="248" priority="40" stopIfTrue="1" operator="greaterThan">
      <formula>0</formula>
    </cfRule>
    <cfRule type="cellIs" dxfId="247" priority="41" stopIfTrue="1" operator="greaterThan">
      <formula>0</formula>
    </cfRule>
    <cfRule type="cellIs" dxfId="246" priority="42" stopIfTrue="1" operator="greaterThan">
      <formula>0</formula>
    </cfRule>
  </conditionalFormatting>
  <conditionalFormatting sqref="N4:R4">
    <cfRule type="cellIs" dxfId="89" priority="19" stopIfTrue="1" operator="greaterThan">
      <formula>0</formula>
    </cfRule>
    <cfRule type="cellIs" dxfId="88" priority="20" stopIfTrue="1" operator="greaterThan">
      <formula>0</formula>
    </cfRule>
    <cfRule type="cellIs" dxfId="87" priority="21" stopIfTrue="1" operator="greaterThan">
      <formula>0</formula>
    </cfRule>
  </conditionalFormatting>
  <conditionalFormatting sqref="N5:R13">
    <cfRule type="cellIs" dxfId="86" priority="16" stopIfTrue="1" operator="greaterThan">
      <formula>0</formula>
    </cfRule>
    <cfRule type="cellIs" dxfId="85" priority="17" stopIfTrue="1" operator="greaterThan">
      <formula>0</formula>
    </cfRule>
    <cfRule type="cellIs" dxfId="84" priority="18" stopIfTrue="1" operator="greaterThan">
      <formula>0</formula>
    </cfRule>
  </conditionalFormatting>
  <conditionalFormatting sqref="N14:N15">
    <cfRule type="cellIs" dxfId="83" priority="13" stopIfTrue="1" operator="greaterThan">
      <formula>0</formula>
    </cfRule>
    <cfRule type="cellIs" dxfId="82" priority="14" stopIfTrue="1" operator="greaterThan">
      <formula>0</formula>
    </cfRule>
    <cfRule type="cellIs" dxfId="81" priority="15" stopIfTrue="1" operator="greaterThan">
      <formula>0</formula>
    </cfRule>
  </conditionalFormatting>
  <conditionalFormatting sqref="N16:N17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P15:P17">
    <cfRule type="cellIs" dxfId="77" priority="7" stopIfTrue="1" operator="greaterThan">
      <formula>0</formula>
    </cfRule>
    <cfRule type="cellIs" dxfId="76" priority="8" stopIfTrue="1" operator="greaterThan">
      <formula>0</formula>
    </cfRule>
    <cfRule type="cellIs" dxfId="75" priority="9" stopIfTrue="1" operator="greaterThan">
      <formula>0</formula>
    </cfRule>
  </conditionalFormatting>
  <conditionalFormatting sqref="P14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conditionalFormatting sqref="Q14:Q17">
    <cfRule type="cellIs" dxfId="71" priority="1" stopIfTrue="1" operator="greaterThan">
      <formula>0</formula>
    </cfRule>
    <cfRule type="cellIs" dxfId="70" priority="2" stopIfTrue="1" operator="greaterThan">
      <formula>0</formula>
    </cfRule>
    <cfRule type="cellIs" dxfId="6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80" zoomScaleNormal="80" workbookViewId="0">
      <selection activeCell="N1" sqref="N1:T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115</v>
      </c>
      <c r="O1" s="86" t="s">
        <v>116</v>
      </c>
      <c r="P1" s="86" t="s">
        <v>117</v>
      </c>
      <c r="Q1" s="86" t="s">
        <v>118</v>
      </c>
      <c r="R1" s="86" t="s">
        <v>119</v>
      </c>
      <c r="S1" s="86" t="s">
        <v>120</v>
      </c>
      <c r="T1" s="86" t="s">
        <v>121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43613</v>
      </c>
      <c r="O3" s="38">
        <v>43619</v>
      </c>
      <c r="P3" s="38">
        <v>43682</v>
      </c>
      <c r="Q3" s="38">
        <v>43755</v>
      </c>
      <c r="R3" s="38">
        <v>43769</v>
      </c>
      <c r="S3" s="38">
        <v>43769</v>
      </c>
      <c r="T3" s="38">
        <v>43769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1500</v>
      </c>
      <c r="L4" s="39">
        <f t="shared" ref="L4:L13" si="0">K4-(SUM(N4:Z4))</f>
        <v>1000</v>
      </c>
      <c r="M4" s="40" t="str">
        <f>IF(L4&lt;0,"ATENÇÃO","OK")</f>
        <v>OK</v>
      </c>
      <c r="N4" s="45"/>
      <c r="O4" s="45">
        <v>500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500</v>
      </c>
      <c r="L5" s="39">
        <f t="shared" si="0"/>
        <v>500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1000</v>
      </c>
      <c r="L7" s="39">
        <f t="shared" si="0"/>
        <v>400</v>
      </c>
      <c r="M7" s="40" t="str">
        <f t="shared" si="1"/>
        <v>OK</v>
      </c>
      <c r="N7" s="45"/>
      <c r="O7" s="45"/>
      <c r="P7" s="45">
        <v>400</v>
      </c>
      <c r="Q7" s="45"/>
      <c r="R7" s="45">
        <v>200</v>
      </c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650</v>
      </c>
      <c r="L8" s="39">
        <f t="shared" si="0"/>
        <v>600</v>
      </c>
      <c r="M8" s="40" t="str">
        <f t="shared" si="1"/>
        <v>OK</v>
      </c>
      <c r="N8" s="45"/>
      <c r="O8" s="45"/>
      <c r="P8" s="45"/>
      <c r="Q8" s="45"/>
      <c r="R8" s="45"/>
      <c r="S8" s="45">
        <v>50</v>
      </c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>
        <v>8</v>
      </c>
      <c r="L9" s="39">
        <f t="shared" si="0"/>
        <v>7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>
        <v>1</v>
      </c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150</v>
      </c>
      <c r="L12" s="39">
        <f t="shared" si="0"/>
        <v>115</v>
      </c>
      <c r="M12" s="40" t="str">
        <f t="shared" si="1"/>
        <v>OK</v>
      </c>
      <c r="N12" s="45">
        <v>15</v>
      </c>
      <c r="O12" s="45"/>
      <c r="P12" s="45"/>
      <c r="Q12" s="45">
        <v>20</v>
      </c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150</v>
      </c>
      <c r="L13" s="39">
        <f t="shared" si="0"/>
        <v>115</v>
      </c>
      <c r="M13" s="40" t="str">
        <f t="shared" si="1"/>
        <v>OK</v>
      </c>
      <c r="N13" s="45">
        <v>15</v>
      </c>
      <c r="O13" s="45"/>
      <c r="P13" s="45"/>
      <c r="Q13" s="45">
        <v>20</v>
      </c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150</v>
      </c>
      <c r="L14" s="39">
        <f t="shared" ref="L14:L17" si="2">K14-(SUM(N14:Z14))</f>
        <v>115</v>
      </c>
      <c r="M14" s="40" t="str">
        <f t="shared" si="1"/>
        <v>OK</v>
      </c>
      <c r="N14" s="45">
        <v>15</v>
      </c>
      <c r="O14" s="56"/>
      <c r="P14" s="56"/>
      <c r="Q14" s="115">
        <v>20</v>
      </c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150</v>
      </c>
      <c r="L15" s="39">
        <f t="shared" si="2"/>
        <v>115</v>
      </c>
      <c r="M15" s="40" t="str">
        <f t="shared" si="1"/>
        <v>OK</v>
      </c>
      <c r="N15" s="45">
        <v>15</v>
      </c>
      <c r="O15" s="56"/>
      <c r="P15" s="56"/>
      <c r="Q15" s="115">
        <v>20</v>
      </c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150</v>
      </c>
      <c r="L16" s="39">
        <f t="shared" si="2"/>
        <v>115</v>
      </c>
      <c r="M16" s="40" t="str">
        <f t="shared" si="1"/>
        <v>OK</v>
      </c>
      <c r="N16" s="45">
        <v>15</v>
      </c>
      <c r="O16" s="56"/>
      <c r="P16" s="56"/>
      <c r="Q16" s="42">
        <v>20</v>
      </c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/>
      <c r="L17" s="39">
        <f t="shared" si="2"/>
        <v>0</v>
      </c>
      <c r="M17" s="40" t="str">
        <f t="shared" si="1"/>
        <v>OK</v>
      </c>
      <c r="N17" s="45"/>
      <c r="O17" s="56"/>
      <c r="P17" s="56"/>
      <c r="Q17" s="116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B4:B6"/>
    <mergeCell ref="A4:A6"/>
    <mergeCell ref="A9:A10"/>
    <mergeCell ref="B9:B10"/>
    <mergeCell ref="A12:A17"/>
    <mergeCell ref="B12:B17"/>
    <mergeCell ref="AC1:AC2"/>
    <mergeCell ref="AD1:AD2"/>
    <mergeCell ref="AE1:AE2"/>
    <mergeCell ref="U1:U2"/>
    <mergeCell ref="A1:C1"/>
    <mergeCell ref="Y1:Y2"/>
    <mergeCell ref="Z1:Z2"/>
    <mergeCell ref="AA1:AA2"/>
    <mergeCell ref="A2:M2"/>
    <mergeCell ref="AB1:AB2"/>
    <mergeCell ref="AI1:AI2"/>
    <mergeCell ref="D1:J1"/>
    <mergeCell ref="K1:M1"/>
    <mergeCell ref="R1:R2"/>
    <mergeCell ref="N1:N2"/>
    <mergeCell ref="O1:O2"/>
    <mergeCell ref="P1:P2"/>
    <mergeCell ref="Q1:Q2"/>
    <mergeCell ref="V1:V2"/>
    <mergeCell ref="S1:S2"/>
    <mergeCell ref="T1:T2"/>
    <mergeCell ref="AG1:AG2"/>
    <mergeCell ref="AH1:AH2"/>
    <mergeCell ref="AF1:AF2"/>
    <mergeCell ref="W1:W2"/>
    <mergeCell ref="X1:X2"/>
  </mergeCells>
  <conditionalFormatting sqref="Y4:Z4">
    <cfRule type="cellIs" dxfId="245" priority="28" stopIfTrue="1" operator="greaterThan">
      <formula>0</formula>
    </cfRule>
    <cfRule type="cellIs" dxfId="244" priority="29" stopIfTrue="1" operator="greaterThan">
      <formula>0</formula>
    </cfRule>
    <cfRule type="cellIs" dxfId="243" priority="30" stopIfTrue="1" operator="greaterThan">
      <formula>0</formula>
    </cfRule>
  </conditionalFormatting>
  <conditionalFormatting sqref="Y5:Z13">
    <cfRule type="cellIs" dxfId="242" priority="25" stopIfTrue="1" operator="greaterThan">
      <formula>0</formula>
    </cfRule>
    <cfRule type="cellIs" dxfId="241" priority="26" stopIfTrue="1" operator="greaterThan">
      <formula>0</formula>
    </cfRule>
    <cfRule type="cellIs" dxfId="240" priority="27" stopIfTrue="1" operator="greaterThan">
      <formula>0</formula>
    </cfRule>
  </conditionalFormatting>
  <conditionalFormatting sqref="U4">
    <cfRule type="cellIs" dxfId="239" priority="22" stopIfTrue="1" operator="greaterThan">
      <formula>0</formula>
    </cfRule>
    <cfRule type="cellIs" dxfId="238" priority="23" stopIfTrue="1" operator="greaterThan">
      <formula>0</formula>
    </cfRule>
    <cfRule type="cellIs" dxfId="237" priority="24" stopIfTrue="1" operator="greaterThan">
      <formula>0</formula>
    </cfRule>
  </conditionalFormatting>
  <conditionalFormatting sqref="U5:U13">
    <cfRule type="cellIs" dxfId="236" priority="19" stopIfTrue="1" operator="greaterThan">
      <formula>0</formula>
    </cfRule>
    <cfRule type="cellIs" dxfId="235" priority="20" stopIfTrue="1" operator="greaterThan">
      <formula>0</formula>
    </cfRule>
    <cfRule type="cellIs" dxfId="234" priority="21" stopIfTrue="1" operator="greaterThan">
      <formula>0</formula>
    </cfRule>
  </conditionalFormatting>
  <conditionalFormatting sqref="V4:X4">
    <cfRule type="cellIs" dxfId="227" priority="34" stopIfTrue="1" operator="greaterThan">
      <formula>0</formula>
    </cfRule>
    <cfRule type="cellIs" dxfId="226" priority="35" stopIfTrue="1" operator="greaterThan">
      <formula>0</formula>
    </cfRule>
    <cfRule type="cellIs" dxfId="225" priority="36" stopIfTrue="1" operator="greaterThan">
      <formula>0</formula>
    </cfRule>
  </conditionalFormatting>
  <conditionalFormatting sqref="V5:X13">
    <cfRule type="cellIs" dxfId="224" priority="31" stopIfTrue="1" operator="greaterThan">
      <formula>0</formula>
    </cfRule>
    <cfRule type="cellIs" dxfId="223" priority="32" stopIfTrue="1" operator="greaterThan">
      <formula>0</formula>
    </cfRule>
    <cfRule type="cellIs" dxfId="222" priority="33" stopIfTrue="1" operator="greaterThan">
      <formula>0</formula>
    </cfRule>
  </conditionalFormatting>
  <conditionalFormatting sqref="N4:T4">
    <cfRule type="cellIs" dxfId="56" priority="10" stopIfTrue="1" operator="greaterThan">
      <formula>0</formula>
    </cfRule>
    <cfRule type="cellIs" dxfId="55" priority="11" stopIfTrue="1" operator="greaterThan">
      <formula>0</formula>
    </cfRule>
    <cfRule type="cellIs" dxfId="54" priority="12" stopIfTrue="1" operator="greaterThan">
      <formula>0</formula>
    </cfRule>
  </conditionalFormatting>
  <conditionalFormatting sqref="N5:T13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N14:N15">
    <cfRule type="cellIs" dxfId="50" priority="4" stopIfTrue="1" operator="greaterThan">
      <formula>0</formula>
    </cfRule>
    <cfRule type="cellIs" dxfId="49" priority="5" stopIfTrue="1" operator="greaterThan">
      <formula>0</formula>
    </cfRule>
    <cfRule type="cellIs" dxfId="48" priority="6" stopIfTrue="1" operator="greaterThan">
      <formula>0</formula>
    </cfRule>
  </conditionalFormatting>
  <conditionalFormatting sqref="N16:N17">
    <cfRule type="cellIs" dxfId="47" priority="1" stopIfTrue="1" operator="greaterThan">
      <formula>0</formula>
    </cfRule>
    <cfRule type="cellIs" dxfId="46" priority="2" stopIfTrue="1" operator="greaterThan">
      <formula>0</formula>
    </cfRule>
    <cfRule type="cellIs" dxfId="4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80" zoomScaleNormal="80" workbookViewId="0">
      <selection activeCell="N1" sqref="N1:Q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4" width="16.140625" style="22" customWidth="1"/>
    <col min="15" max="16" width="16.28515625" style="22" customWidth="1"/>
    <col min="17" max="17" width="17.8554687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122</v>
      </c>
      <c r="O1" s="86" t="s">
        <v>123</v>
      </c>
      <c r="P1" s="86" t="s">
        <v>124</v>
      </c>
      <c r="Q1" s="86" t="s">
        <v>125</v>
      </c>
      <c r="R1" s="86" t="s">
        <v>66</v>
      </c>
      <c r="S1" s="86" t="s">
        <v>66</v>
      </c>
      <c r="T1" s="86" t="s">
        <v>66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 t="s">
        <v>126</v>
      </c>
      <c r="O3" s="38" t="s">
        <v>127</v>
      </c>
      <c r="P3" s="38" t="s">
        <v>128</v>
      </c>
      <c r="Q3" s="38" t="s">
        <v>129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550</v>
      </c>
      <c r="L4" s="39">
        <f t="shared" ref="L4:L13" si="0">K4-(SUM(N4:Z4))</f>
        <v>310</v>
      </c>
      <c r="M4" s="40" t="str">
        <f>IF(L4&lt;0,"ATENÇÃO","OK")</f>
        <v>OK</v>
      </c>
      <c r="N4" s="45">
        <v>120</v>
      </c>
      <c r="O4" s="45">
        <v>120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80</v>
      </c>
      <c r="L5" s="39">
        <f t="shared" si="0"/>
        <v>50</v>
      </c>
      <c r="M5" s="40" t="str">
        <f>IF(L5&lt;0,"ATENÇÃO","OK")</f>
        <v>OK</v>
      </c>
      <c r="N5" s="45">
        <v>20</v>
      </c>
      <c r="O5" s="45">
        <v>10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150</v>
      </c>
      <c r="L7" s="39">
        <f t="shared" si="0"/>
        <v>0</v>
      </c>
      <c r="M7" s="40" t="str">
        <f t="shared" si="1"/>
        <v>OK</v>
      </c>
      <c r="N7" s="45"/>
      <c r="O7" s="45"/>
      <c r="P7" s="45"/>
      <c r="Q7" s="45">
        <v>150</v>
      </c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100</v>
      </c>
      <c r="L8" s="39">
        <f t="shared" si="0"/>
        <v>40</v>
      </c>
      <c r="M8" s="40" t="str">
        <f t="shared" si="1"/>
        <v>OK</v>
      </c>
      <c r="N8" s="45"/>
      <c r="O8" s="45"/>
      <c r="P8" s="45">
        <v>60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/>
      <c r="L9" s="39">
        <f t="shared" si="0"/>
        <v>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30</v>
      </c>
      <c r="L12" s="39">
        <f t="shared" si="0"/>
        <v>30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30</v>
      </c>
      <c r="L13" s="39">
        <f t="shared" si="0"/>
        <v>30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30</v>
      </c>
      <c r="L14" s="39">
        <f t="shared" ref="L14:L17" si="2">K14-(SUM(N14:Z14))</f>
        <v>30</v>
      </c>
      <c r="M14" s="40" t="str">
        <f t="shared" si="1"/>
        <v>OK</v>
      </c>
      <c r="N14" s="4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30</v>
      </c>
      <c r="L15" s="39">
        <f t="shared" si="2"/>
        <v>30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30</v>
      </c>
      <c r="L16" s="39">
        <f t="shared" si="2"/>
        <v>30</v>
      </c>
      <c r="M16" s="40" t="str">
        <f t="shared" si="1"/>
        <v>OK</v>
      </c>
      <c r="N16" s="45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30</v>
      </c>
      <c r="L17" s="39">
        <f t="shared" si="2"/>
        <v>30</v>
      </c>
      <c r="M17" s="40" t="str">
        <f t="shared" si="1"/>
        <v>OK</v>
      </c>
      <c r="N17" s="45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Y4:Z4">
    <cfRule type="cellIs" dxfId="221" priority="25" stopIfTrue="1" operator="greaterThan">
      <formula>0</formula>
    </cfRule>
    <cfRule type="cellIs" dxfId="220" priority="26" stopIfTrue="1" operator="greaterThan">
      <formula>0</formula>
    </cfRule>
    <cfRule type="cellIs" dxfId="219" priority="27" stopIfTrue="1" operator="greaterThan">
      <formula>0</formula>
    </cfRule>
  </conditionalFormatting>
  <conditionalFormatting sqref="Y5:Z13">
    <cfRule type="cellIs" dxfId="218" priority="22" stopIfTrue="1" operator="greaterThan">
      <formula>0</formula>
    </cfRule>
    <cfRule type="cellIs" dxfId="217" priority="23" stopIfTrue="1" operator="greaterThan">
      <formula>0</formula>
    </cfRule>
    <cfRule type="cellIs" dxfId="216" priority="24" stopIfTrue="1" operator="greaterThan">
      <formula>0</formula>
    </cfRule>
  </conditionalFormatting>
  <conditionalFormatting sqref="R4:U4">
    <cfRule type="cellIs" dxfId="215" priority="19" stopIfTrue="1" operator="greaterThan">
      <formula>0</formula>
    </cfRule>
    <cfRule type="cellIs" dxfId="214" priority="20" stopIfTrue="1" operator="greaterThan">
      <formula>0</formula>
    </cfRule>
    <cfRule type="cellIs" dxfId="213" priority="21" stopIfTrue="1" operator="greaterThan">
      <formula>0</formula>
    </cfRule>
  </conditionalFormatting>
  <conditionalFormatting sqref="R5:U13">
    <cfRule type="cellIs" dxfId="212" priority="16" stopIfTrue="1" operator="greaterThan">
      <formula>0</formula>
    </cfRule>
    <cfRule type="cellIs" dxfId="211" priority="17" stopIfTrue="1" operator="greaterThan">
      <formula>0</formula>
    </cfRule>
    <cfRule type="cellIs" dxfId="210" priority="18" stopIfTrue="1" operator="greaterThan">
      <formula>0</formula>
    </cfRule>
  </conditionalFormatting>
  <conditionalFormatting sqref="V4:X4">
    <cfRule type="cellIs" dxfId="203" priority="31" stopIfTrue="1" operator="greaterThan">
      <formula>0</formula>
    </cfRule>
    <cfRule type="cellIs" dxfId="202" priority="32" stopIfTrue="1" operator="greaterThan">
      <formula>0</formula>
    </cfRule>
    <cfRule type="cellIs" dxfId="201" priority="33" stopIfTrue="1" operator="greaterThan">
      <formula>0</formula>
    </cfRule>
  </conditionalFormatting>
  <conditionalFormatting sqref="V5:X13">
    <cfRule type="cellIs" dxfId="200" priority="28" stopIfTrue="1" operator="greaterThan">
      <formula>0</formula>
    </cfRule>
    <cfRule type="cellIs" dxfId="199" priority="29" stopIfTrue="1" operator="greaterThan">
      <formula>0</formula>
    </cfRule>
    <cfRule type="cellIs" dxfId="198" priority="30" stopIfTrue="1" operator="greaterThan">
      <formula>0</formula>
    </cfRule>
  </conditionalFormatting>
  <conditionalFormatting sqref="N4:Q13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N14:N15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N16:N17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E1" zoomScale="80" zoomScaleNormal="80" workbookViewId="0">
      <selection activeCell="L4" sqref="L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86" t="s">
        <v>130</v>
      </c>
      <c r="O1" s="86" t="s">
        <v>131</v>
      </c>
      <c r="P1" s="86" t="s">
        <v>132</v>
      </c>
      <c r="Q1" s="86" t="s">
        <v>133</v>
      </c>
      <c r="R1" s="86" t="s">
        <v>134</v>
      </c>
      <c r="S1" s="86" t="s">
        <v>135</v>
      </c>
      <c r="T1" s="86" t="s">
        <v>136</v>
      </c>
      <c r="U1" s="86" t="s">
        <v>137</v>
      </c>
      <c r="V1" s="86" t="s">
        <v>138</v>
      </c>
      <c r="W1" s="86" t="s">
        <v>139</v>
      </c>
      <c r="X1" s="86" t="s">
        <v>140</v>
      </c>
      <c r="Y1" s="86" t="s">
        <v>141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>
        <v>43628</v>
      </c>
      <c r="O3" s="38">
        <v>43628</v>
      </c>
      <c r="P3" s="38">
        <v>43662</v>
      </c>
      <c r="Q3" s="38">
        <v>43690</v>
      </c>
      <c r="R3" s="38">
        <v>43713</v>
      </c>
      <c r="S3" s="38">
        <v>43703</v>
      </c>
      <c r="T3" s="38">
        <v>43767</v>
      </c>
      <c r="U3" s="38">
        <v>43749</v>
      </c>
      <c r="V3" s="38">
        <v>43749</v>
      </c>
      <c r="W3" s="38">
        <v>43777</v>
      </c>
      <c r="X3" s="38">
        <v>43777</v>
      </c>
      <c r="Y3" s="38">
        <v>43777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99.95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>
        <v>397</v>
      </c>
      <c r="L4" s="39">
        <f t="shared" ref="L4:L13" si="0">K4-(SUM(N4:Z4))</f>
        <v>237</v>
      </c>
      <c r="M4" s="40" t="str">
        <f>IF(L4&lt;0,"ATENÇÃO","OK")</f>
        <v>OK</v>
      </c>
      <c r="N4" s="45"/>
      <c r="O4" s="45"/>
      <c r="P4" s="45">
        <v>100</v>
      </c>
      <c r="Q4" s="45"/>
      <c r="R4" s="45"/>
      <c r="S4" s="45"/>
      <c r="T4" s="45"/>
      <c r="U4" s="45"/>
      <c r="V4" s="45"/>
      <c r="W4" s="45">
        <v>60</v>
      </c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99.95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>
        <v>139</v>
      </c>
      <c r="L5" s="39">
        <f t="shared" si="0"/>
        <v>115</v>
      </c>
      <c r="M5" s="40" t="str">
        <f>IF(L5&lt;0,"ATENÇÃO","OK")</f>
        <v>OK</v>
      </c>
      <c r="N5" s="45"/>
      <c r="O5" s="45">
        <v>5</v>
      </c>
      <c r="P5" s="45"/>
      <c r="Q5" s="45"/>
      <c r="R5" s="45">
        <v>3</v>
      </c>
      <c r="S5" s="45"/>
      <c r="T5" s="45">
        <v>4</v>
      </c>
      <c r="U5" s="45"/>
      <c r="V5" s="45"/>
      <c r="W5" s="45">
        <v>12</v>
      </c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99.95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>
        <v>50</v>
      </c>
      <c r="L6" s="39">
        <f t="shared" si="0"/>
        <v>50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99.95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827</v>
      </c>
      <c r="L7" s="39">
        <f t="shared" si="0"/>
        <v>597</v>
      </c>
      <c r="M7" s="40" t="str">
        <f t="shared" si="1"/>
        <v>OK</v>
      </c>
      <c r="N7" s="45">
        <v>90</v>
      </c>
      <c r="O7" s="45"/>
      <c r="P7" s="45"/>
      <c r="Q7" s="45"/>
      <c r="R7" s="45"/>
      <c r="S7" s="45">
        <v>40</v>
      </c>
      <c r="T7" s="45"/>
      <c r="U7" s="45">
        <v>40</v>
      </c>
      <c r="V7" s="45"/>
      <c r="W7" s="45"/>
      <c r="X7" s="45"/>
      <c r="Y7" s="45">
        <v>60</v>
      </c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230</v>
      </c>
      <c r="L8" s="39">
        <f t="shared" si="0"/>
        <v>120</v>
      </c>
      <c r="M8" s="40" t="str">
        <f t="shared" si="1"/>
        <v>OK</v>
      </c>
      <c r="N8" s="45"/>
      <c r="O8" s="45"/>
      <c r="P8" s="45"/>
      <c r="Q8" s="45">
        <v>30</v>
      </c>
      <c r="R8" s="45"/>
      <c r="S8" s="45"/>
      <c r="T8" s="45"/>
      <c r="U8" s="45"/>
      <c r="V8" s="45">
        <v>30</v>
      </c>
      <c r="W8" s="45"/>
      <c r="X8" s="45">
        <v>50</v>
      </c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/>
      <c r="L9" s="39">
        <f t="shared" si="0"/>
        <v>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>
        <v>50</v>
      </c>
      <c r="L12" s="39">
        <f t="shared" si="0"/>
        <v>50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>
        <v>50</v>
      </c>
      <c r="L13" s="39">
        <f t="shared" si="0"/>
        <v>50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>
        <v>50</v>
      </c>
      <c r="L14" s="39">
        <f t="shared" ref="L14:L17" si="2">K14-(SUM(N14:Z14))</f>
        <v>50</v>
      </c>
      <c r="M14" s="40" t="str">
        <f t="shared" si="1"/>
        <v>OK</v>
      </c>
      <c r="N14" s="4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>
        <v>50</v>
      </c>
      <c r="L15" s="39">
        <f t="shared" si="2"/>
        <v>50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>
        <v>50</v>
      </c>
      <c r="L16" s="39">
        <f t="shared" si="2"/>
        <v>50</v>
      </c>
      <c r="M16" s="40" t="str">
        <f t="shared" si="1"/>
        <v>OK</v>
      </c>
      <c r="N16" s="45"/>
      <c r="O16" s="56"/>
      <c r="P16" s="56"/>
      <c r="Q16" s="116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>
        <v>50</v>
      </c>
      <c r="L17" s="39">
        <f t="shared" si="2"/>
        <v>50</v>
      </c>
      <c r="M17" s="40" t="str">
        <f t="shared" si="1"/>
        <v>OK</v>
      </c>
      <c r="N17" s="45"/>
      <c r="O17" s="56"/>
      <c r="P17" s="56"/>
      <c r="Q17" s="116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S1:S2"/>
    <mergeCell ref="T1:T2"/>
    <mergeCell ref="D1:J1"/>
    <mergeCell ref="K1:M1"/>
    <mergeCell ref="R1:R2"/>
    <mergeCell ref="N1:N2"/>
    <mergeCell ref="O1:O2"/>
    <mergeCell ref="P1:P2"/>
    <mergeCell ref="Q1:Q2"/>
    <mergeCell ref="AG1:AG2"/>
    <mergeCell ref="AH1:AH2"/>
    <mergeCell ref="AI1:AI2"/>
    <mergeCell ref="A2:M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</mergeCells>
  <conditionalFormatting sqref="Z4">
    <cfRule type="cellIs" dxfId="191" priority="40" stopIfTrue="1" operator="greaterThan">
      <formula>0</formula>
    </cfRule>
    <cfRule type="cellIs" dxfId="190" priority="41" stopIfTrue="1" operator="greaterThan">
      <formula>0</formula>
    </cfRule>
    <cfRule type="cellIs" dxfId="189" priority="42" stopIfTrue="1" operator="greaterThan">
      <formula>0</formula>
    </cfRule>
  </conditionalFormatting>
  <conditionalFormatting sqref="Z5:Z13">
    <cfRule type="cellIs" dxfId="188" priority="37" stopIfTrue="1" operator="greaterThan">
      <formula>0</formula>
    </cfRule>
    <cfRule type="cellIs" dxfId="187" priority="38" stopIfTrue="1" operator="greaterThan">
      <formula>0</formula>
    </cfRule>
    <cfRule type="cellIs" dxfId="186" priority="39" stopIfTrue="1" operator="greaterThan">
      <formula>0</formula>
    </cfRule>
  </conditionalFormatting>
  <conditionalFormatting sqref="V4:X4">
    <cfRule type="cellIs" dxfId="35" priority="22" stopIfTrue="1" operator="greaterThan">
      <formula>0</formula>
    </cfRule>
    <cfRule type="cellIs" dxfId="34" priority="23" stopIfTrue="1" operator="greaterThan">
      <formula>0</formula>
    </cfRule>
    <cfRule type="cellIs" dxfId="33" priority="24" stopIfTrue="1" operator="greaterThan">
      <formula>0</formula>
    </cfRule>
  </conditionalFormatting>
  <conditionalFormatting sqref="V5:X13">
    <cfRule type="cellIs" dxfId="32" priority="19" stopIfTrue="1" operator="greaterThan">
      <formula>0</formula>
    </cfRule>
    <cfRule type="cellIs" dxfId="31" priority="20" stopIfTrue="1" operator="greaterThan">
      <formula>0</formula>
    </cfRule>
    <cfRule type="cellIs" dxfId="30" priority="21" stopIfTrue="1" operator="greaterThan">
      <formula>0</formula>
    </cfRule>
  </conditionalFormatting>
  <conditionalFormatting sqref="Y4">
    <cfRule type="cellIs" dxfId="29" priority="16" stopIfTrue="1" operator="greaterThan">
      <formula>0</formula>
    </cfRule>
    <cfRule type="cellIs" dxfId="28" priority="17" stopIfTrue="1" operator="greaterThan">
      <formula>0</formula>
    </cfRule>
    <cfRule type="cellIs" dxfId="27" priority="18" stopIfTrue="1" operator="greaterThan">
      <formula>0</formula>
    </cfRule>
  </conditionalFormatting>
  <conditionalFormatting sqref="Y5:Y13">
    <cfRule type="cellIs" dxfId="26" priority="13" stopIfTrue="1" operator="greaterThan">
      <formula>0</formula>
    </cfRule>
    <cfRule type="cellIs" dxfId="25" priority="14" stopIfTrue="1" operator="greaterThan">
      <formula>0</formula>
    </cfRule>
    <cfRule type="cellIs" dxfId="24" priority="15" stopIfTrue="1" operator="greaterThan">
      <formula>0</formula>
    </cfRule>
  </conditionalFormatting>
  <conditionalFormatting sqref="N14:N15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N16:N17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conditionalFormatting sqref="N4:U4">
    <cfRule type="cellIs" dxfId="17" priority="10" stopIfTrue="1" operator="greaterThan">
      <formula>0</formula>
    </cfRule>
    <cfRule type="cellIs" dxfId="16" priority="11" stopIfTrue="1" operator="greaterThan">
      <formula>0</formula>
    </cfRule>
    <cfRule type="cellIs" dxfId="15" priority="12" stopIfTrue="1" operator="greaterThan">
      <formula>0</formula>
    </cfRule>
  </conditionalFormatting>
  <conditionalFormatting sqref="N5:U13">
    <cfRule type="cellIs" dxfId="14" priority="7" stopIfTrue="1" operator="greaterThan">
      <formula>0</formula>
    </cfRule>
    <cfRule type="cellIs" dxfId="13" priority="8" stopIfTrue="1" operator="greaterThan">
      <formula>0</formula>
    </cfRule>
    <cfRule type="cellIs" dxfId="12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zoomScale="80" zoomScaleNormal="80" workbookViewId="0">
      <selection activeCell="N1" sqref="N1:P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7" t="s">
        <v>67</v>
      </c>
      <c r="B1" s="87"/>
      <c r="C1" s="87"/>
      <c r="D1" s="87" t="s">
        <v>31</v>
      </c>
      <c r="E1" s="87"/>
      <c r="F1" s="87"/>
      <c r="G1" s="87"/>
      <c r="H1" s="87"/>
      <c r="I1" s="87"/>
      <c r="J1" s="87"/>
      <c r="K1" s="87" t="s">
        <v>68</v>
      </c>
      <c r="L1" s="87"/>
      <c r="M1" s="87"/>
      <c r="N1" s="117" t="s">
        <v>142</v>
      </c>
      <c r="O1" s="117" t="s">
        <v>143</v>
      </c>
      <c r="P1" s="117" t="s">
        <v>144</v>
      </c>
      <c r="Q1" s="86" t="s">
        <v>66</v>
      </c>
      <c r="R1" s="86" t="s">
        <v>66</v>
      </c>
      <c r="S1" s="86" t="s">
        <v>66</v>
      </c>
      <c r="T1" s="86" t="s">
        <v>66</v>
      </c>
      <c r="U1" s="86" t="s">
        <v>66</v>
      </c>
      <c r="V1" s="86" t="s">
        <v>66</v>
      </c>
      <c r="W1" s="86" t="s">
        <v>66</v>
      </c>
      <c r="X1" s="86" t="s">
        <v>66</v>
      </c>
      <c r="Y1" s="86" t="s">
        <v>66</v>
      </c>
      <c r="Z1" s="86" t="s">
        <v>66</v>
      </c>
      <c r="AA1" s="86" t="s">
        <v>66</v>
      </c>
      <c r="AB1" s="86" t="s">
        <v>66</v>
      </c>
      <c r="AC1" s="86" t="s">
        <v>66</v>
      </c>
      <c r="AD1" s="86" t="s">
        <v>66</v>
      </c>
      <c r="AE1" s="86" t="s">
        <v>66</v>
      </c>
      <c r="AF1" s="86" t="s">
        <v>66</v>
      </c>
      <c r="AG1" s="86" t="s">
        <v>66</v>
      </c>
      <c r="AH1" s="86" t="s">
        <v>66</v>
      </c>
      <c r="AI1" s="86" t="s">
        <v>66</v>
      </c>
    </row>
    <row r="2" spans="1:35" ht="21.75" customHeight="1" x14ac:dyDescent="0.2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117"/>
      <c r="O2" s="117"/>
      <c r="P2" s="117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8" customFormat="1" ht="63" customHeight="1" x14ac:dyDescent="0.2">
      <c r="A3" s="69" t="s">
        <v>5</v>
      </c>
      <c r="B3" s="69" t="s">
        <v>85</v>
      </c>
      <c r="C3" s="69" t="s">
        <v>3</v>
      </c>
      <c r="D3" s="70" t="s">
        <v>38</v>
      </c>
      <c r="E3" s="70" t="s">
        <v>4</v>
      </c>
      <c r="F3" s="70" t="s">
        <v>86</v>
      </c>
      <c r="G3" s="70" t="s">
        <v>39</v>
      </c>
      <c r="H3" s="70" t="s">
        <v>40</v>
      </c>
      <c r="I3" s="70" t="s">
        <v>44</v>
      </c>
      <c r="J3" s="71" t="s">
        <v>1</v>
      </c>
      <c r="K3" s="72" t="s">
        <v>24</v>
      </c>
      <c r="L3" s="73" t="s">
        <v>0</v>
      </c>
      <c r="M3" s="74" t="s">
        <v>2</v>
      </c>
      <c r="N3" s="38" t="s">
        <v>145</v>
      </c>
      <c r="O3" s="38" t="s">
        <v>146</v>
      </c>
      <c r="P3" s="38" t="s">
        <v>145</v>
      </c>
      <c r="Q3" s="38" t="s">
        <v>37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80.099999999999994" customHeight="1" x14ac:dyDescent="0.25">
      <c r="A4" s="88">
        <v>1</v>
      </c>
      <c r="B4" s="89" t="s">
        <v>45</v>
      </c>
      <c r="C4" s="49">
        <v>1</v>
      </c>
      <c r="D4" s="75" t="s">
        <v>87</v>
      </c>
      <c r="E4" s="50" t="s">
        <v>46</v>
      </c>
      <c r="F4" s="50" t="s">
        <v>69</v>
      </c>
      <c r="G4" s="51" t="s">
        <v>41</v>
      </c>
      <c r="H4" s="50" t="s">
        <v>47</v>
      </c>
      <c r="I4" s="50" t="s">
        <v>32</v>
      </c>
      <c r="J4" s="57">
        <v>5.6</v>
      </c>
      <c r="K4" s="41"/>
      <c r="L4" s="39">
        <f t="shared" ref="L4:L13" si="0">K4-(SUM(N4:Z4))</f>
        <v>0</v>
      </c>
      <c r="M4" s="40" t="str">
        <f>IF(L4&lt;0,"ATENÇÃO","OK")</f>
        <v>OK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80.099999999999994" customHeight="1" x14ac:dyDescent="0.25">
      <c r="A5" s="88"/>
      <c r="B5" s="90"/>
      <c r="C5" s="49">
        <v>2</v>
      </c>
      <c r="D5" s="75" t="s">
        <v>88</v>
      </c>
      <c r="E5" s="50" t="s">
        <v>48</v>
      </c>
      <c r="F5" s="50" t="s">
        <v>69</v>
      </c>
      <c r="G5" s="51" t="s">
        <v>41</v>
      </c>
      <c r="H5" s="50" t="s">
        <v>49</v>
      </c>
      <c r="I5" s="50" t="s">
        <v>32</v>
      </c>
      <c r="J5" s="57">
        <v>7.15</v>
      </c>
      <c r="K5" s="41"/>
      <c r="L5" s="39">
        <f t="shared" si="0"/>
        <v>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80.099999999999994" customHeight="1" x14ac:dyDescent="0.25">
      <c r="A6" s="88"/>
      <c r="B6" s="91"/>
      <c r="C6" s="49">
        <v>3</v>
      </c>
      <c r="D6" s="76" t="s">
        <v>89</v>
      </c>
      <c r="E6" s="47" t="s">
        <v>70</v>
      </c>
      <c r="F6" s="50" t="s">
        <v>69</v>
      </c>
      <c r="G6" s="51" t="s">
        <v>41</v>
      </c>
      <c r="H6" s="50" t="s">
        <v>71</v>
      </c>
      <c r="I6" s="50" t="s">
        <v>32</v>
      </c>
      <c r="J6" s="57">
        <v>10.25</v>
      </c>
      <c r="K6" s="42"/>
      <c r="L6" s="39">
        <f t="shared" si="0"/>
        <v>0</v>
      </c>
      <c r="M6" s="40" t="str">
        <f t="shared" ref="M6:M17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80.099999999999994" customHeight="1" x14ac:dyDescent="0.25">
      <c r="A7" s="60">
        <v>3</v>
      </c>
      <c r="B7" s="64" t="s">
        <v>72</v>
      </c>
      <c r="C7" s="48">
        <v>6</v>
      </c>
      <c r="D7" s="77" t="s">
        <v>90</v>
      </c>
      <c r="E7" s="52" t="s">
        <v>50</v>
      </c>
      <c r="F7" s="52" t="s">
        <v>73</v>
      </c>
      <c r="G7" s="53" t="s">
        <v>41</v>
      </c>
      <c r="H7" s="52" t="s">
        <v>51</v>
      </c>
      <c r="I7" s="52" t="s">
        <v>32</v>
      </c>
      <c r="J7" s="58">
        <v>13.9</v>
      </c>
      <c r="K7" s="42">
        <v>300</v>
      </c>
      <c r="L7" s="39">
        <f t="shared" si="0"/>
        <v>150</v>
      </c>
      <c r="M7" s="40" t="str">
        <f t="shared" si="1"/>
        <v>OK</v>
      </c>
      <c r="N7" s="45"/>
      <c r="O7" s="118">
        <v>150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9.95" customHeight="1" x14ac:dyDescent="0.25">
      <c r="A8" s="61">
        <v>4</v>
      </c>
      <c r="B8" s="65" t="s">
        <v>52</v>
      </c>
      <c r="C8" s="49">
        <v>7</v>
      </c>
      <c r="D8" s="62" t="s">
        <v>53</v>
      </c>
      <c r="E8" s="50" t="s">
        <v>54</v>
      </c>
      <c r="F8" s="50" t="s">
        <v>74</v>
      </c>
      <c r="G8" s="51" t="s">
        <v>41</v>
      </c>
      <c r="H8" s="50" t="s">
        <v>43</v>
      </c>
      <c r="I8" s="50" t="s">
        <v>32</v>
      </c>
      <c r="J8" s="57">
        <v>2.11</v>
      </c>
      <c r="K8" s="42">
        <v>250</v>
      </c>
      <c r="L8" s="39">
        <f t="shared" si="0"/>
        <v>150</v>
      </c>
      <c r="M8" s="40" t="str">
        <f t="shared" si="1"/>
        <v>OK</v>
      </c>
      <c r="N8" s="45">
        <v>50</v>
      </c>
      <c r="O8" s="45"/>
      <c r="P8" s="45">
        <v>50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9.95" customHeight="1" x14ac:dyDescent="0.25">
      <c r="A9" s="82">
        <v>5</v>
      </c>
      <c r="B9" s="83" t="s">
        <v>75</v>
      </c>
      <c r="C9" s="48">
        <v>8</v>
      </c>
      <c r="D9" s="66" t="s">
        <v>76</v>
      </c>
      <c r="E9" s="48" t="s">
        <v>42</v>
      </c>
      <c r="F9" s="67" t="s">
        <v>77</v>
      </c>
      <c r="G9" s="53" t="s">
        <v>78</v>
      </c>
      <c r="H9" s="52" t="s">
        <v>79</v>
      </c>
      <c r="I9" s="52" t="s">
        <v>80</v>
      </c>
      <c r="J9" s="58">
        <v>78.62</v>
      </c>
      <c r="K9" s="42"/>
      <c r="L9" s="39">
        <f t="shared" si="0"/>
        <v>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9.95" customHeight="1" x14ac:dyDescent="0.25">
      <c r="A10" s="82"/>
      <c r="B10" s="84"/>
      <c r="C10" s="48">
        <v>9</v>
      </c>
      <c r="D10" s="66" t="s">
        <v>81</v>
      </c>
      <c r="E10" s="48" t="s">
        <v>42</v>
      </c>
      <c r="F10" s="68" t="s">
        <v>77</v>
      </c>
      <c r="G10" s="53" t="s">
        <v>78</v>
      </c>
      <c r="H10" s="52" t="s">
        <v>82</v>
      </c>
      <c r="I10" s="52" t="s">
        <v>80</v>
      </c>
      <c r="J10" s="58">
        <v>313.52</v>
      </c>
      <c r="K10" s="42"/>
      <c r="L10" s="39">
        <f t="shared" si="0"/>
        <v>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9.95" customHeight="1" x14ac:dyDescent="0.25">
      <c r="A11" s="61">
        <v>6</v>
      </c>
      <c r="B11" s="65" t="s">
        <v>75</v>
      </c>
      <c r="C11" s="49">
        <v>10</v>
      </c>
      <c r="D11" s="63" t="s">
        <v>76</v>
      </c>
      <c r="E11" s="49" t="s">
        <v>42</v>
      </c>
      <c r="F11" s="50" t="s">
        <v>77</v>
      </c>
      <c r="G11" s="51" t="s">
        <v>78</v>
      </c>
      <c r="H11" s="50" t="s">
        <v>79</v>
      </c>
      <c r="I11" s="50" t="s">
        <v>80</v>
      </c>
      <c r="J11" s="57">
        <v>78.62</v>
      </c>
      <c r="K11" s="42">
        <v>16</v>
      </c>
      <c r="L11" s="39">
        <f t="shared" si="0"/>
        <v>16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9.95" customHeight="1" x14ac:dyDescent="0.25">
      <c r="A12" s="82">
        <v>7</v>
      </c>
      <c r="B12" s="83" t="s">
        <v>52</v>
      </c>
      <c r="C12" s="48">
        <v>11</v>
      </c>
      <c r="D12" s="66" t="s">
        <v>55</v>
      </c>
      <c r="E12" s="48" t="s">
        <v>56</v>
      </c>
      <c r="F12" s="52" t="s">
        <v>83</v>
      </c>
      <c r="G12" s="53" t="s">
        <v>41</v>
      </c>
      <c r="H12" s="54" t="s">
        <v>57</v>
      </c>
      <c r="I12" s="55" t="s">
        <v>32</v>
      </c>
      <c r="J12" s="58">
        <v>2.23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9.95" customHeight="1" x14ac:dyDescent="0.25">
      <c r="A13" s="82"/>
      <c r="B13" s="85"/>
      <c r="C13" s="48">
        <v>12</v>
      </c>
      <c r="D13" s="66" t="s">
        <v>58</v>
      </c>
      <c r="E13" s="48" t="s">
        <v>42</v>
      </c>
      <c r="F13" s="52" t="s">
        <v>83</v>
      </c>
      <c r="G13" s="53" t="s">
        <v>41</v>
      </c>
      <c r="H13" s="54" t="s">
        <v>59</v>
      </c>
      <c r="I13" s="55" t="s">
        <v>32</v>
      </c>
      <c r="J13" s="58">
        <v>2.14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9.95" customHeight="1" x14ac:dyDescent="0.25">
      <c r="A14" s="82"/>
      <c r="B14" s="85"/>
      <c r="C14" s="48">
        <v>13</v>
      </c>
      <c r="D14" s="66" t="s">
        <v>60</v>
      </c>
      <c r="E14" s="48" t="s">
        <v>42</v>
      </c>
      <c r="F14" s="52" t="s">
        <v>83</v>
      </c>
      <c r="G14" s="53" t="s">
        <v>41</v>
      </c>
      <c r="H14" s="54" t="s">
        <v>59</v>
      </c>
      <c r="I14" s="55" t="s">
        <v>32</v>
      </c>
      <c r="J14" s="58">
        <v>2.14</v>
      </c>
      <c r="K14" s="42"/>
      <c r="L14" s="39">
        <f t="shared" ref="L14:L17" si="2">K14-(SUM(N14:Z14))</f>
        <v>0</v>
      </c>
      <c r="M14" s="40" t="str">
        <f t="shared" si="1"/>
        <v>OK</v>
      </c>
      <c r="N14" s="4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9.95" customHeight="1" x14ac:dyDescent="0.25">
      <c r="A15" s="82"/>
      <c r="B15" s="85"/>
      <c r="C15" s="48">
        <v>14</v>
      </c>
      <c r="D15" s="66" t="s">
        <v>61</v>
      </c>
      <c r="E15" s="48" t="s">
        <v>42</v>
      </c>
      <c r="F15" s="52" t="s">
        <v>84</v>
      </c>
      <c r="G15" s="53" t="s">
        <v>41</v>
      </c>
      <c r="H15" s="54" t="s">
        <v>62</v>
      </c>
      <c r="I15" s="55" t="s">
        <v>32</v>
      </c>
      <c r="J15" s="58">
        <v>1.72</v>
      </c>
      <c r="K15" s="42"/>
      <c r="L15" s="39">
        <f t="shared" si="2"/>
        <v>0</v>
      </c>
      <c r="M15" s="40" t="str">
        <f t="shared" si="1"/>
        <v>OK</v>
      </c>
      <c r="N15" s="4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9.95" customHeight="1" x14ac:dyDescent="0.25">
      <c r="A16" s="82"/>
      <c r="B16" s="85"/>
      <c r="C16" s="48">
        <v>15</v>
      </c>
      <c r="D16" s="66" t="s">
        <v>63</v>
      </c>
      <c r="E16" s="48" t="s">
        <v>42</v>
      </c>
      <c r="F16" s="52" t="s">
        <v>84</v>
      </c>
      <c r="G16" s="53" t="s">
        <v>41</v>
      </c>
      <c r="H16" s="54" t="s">
        <v>62</v>
      </c>
      <c r="I16" s="55" t="s">
        <v>32</v>
      </c>
      <c r="J16" s="58">
        <v>1.72</v>
      </c>
      <c r="K16" s="42"/>
      <c r="L16" s="39">
        <f t="shared" si="2"/>
        <v>0</v>
      </c>
      <c r="M16" s="40" t="str">
        <f t="shared" si="1"/>
        <v>OK</v>
      </c>
      <c r="N16" s="45"/>
      <c r="O16" s="56"/>
      <c r="P16" s="56"/>
      <c r="Q16" s="42"/>
      <c r="R16" s="56"/>
      <c r="S16" s="56"/>
      <c r="T16" s="56"/>
      <c r="U16" s="56"/>
      <c r="V16" s="56"/>
      <c r="W16" s="56"/>
      <c r="X16" s="56"/>
      <c r="Y16" s="56"/>
      <c r="Z16" s="5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9.95" customHeight="1" x14ac:dyDescent="0.25">
      <c r="A17" s="82"/>
      <c r="B17" s="84"/>
      <c r="C17" s="48">
        <v>16</v>
      </c>
      <c r="D17" s="66" t="s">
        <v>64</v>
      </c>
      <c r="E17" s="48" t="s">
        <v>42</v>
      </c>
      <c r="F17" s="52" t="s">
        <v>84</v>
      </c>
      <c r="G17" s="53" t="s">
        <v>41</v>
      </c>
      <c r="H17" s="54" t="s">
        <v>65</v>
      </c>
      <c r="I17" s="55" t="s">
        <v>32</v>
      </c>
      <c r="J17" s="58">
        <v>2.13</v>
      </c>
      <c r="K17" s="42"/>
      <c r="L17" s="39">
        <f t="shared" si="2"/>
        <v>0</v>
      </c>
      <c r="M17" s="40" t="str">
        <f t="shared" si="1"/>
        <v>OK</v>
      </c>
      <c r="N17" s="45"/>
      <c r="O17" s="56"/>
      <c r="P17" s="56"/>
      <c r="Q17" s="42"/>
      <c r="R17" s="56"/>
      <c r="S17" s="56"/>
      <c r="T17" s="56"/>
      <c r="U17" s="56"/>
      <c r="V17" s="56"/>
      <c r="W17" s="56"/>
      <c r="X17" s="56"/>
      <c r="Y17" s="56"/>
      <c r="Z17" s="56"/>
      <c r="AA17" s="46"/>
      <c r="AB17" s="46"/>
      <c r="AC17" s="46"/>
      <c r="AD17" s="46"/>
      <c r="AE17" s="46"/>
      <c r="AF17" s="46"/>
      <c r="AG17" s="46"/>
      <c r="AH17" s="46"/>
      <c r="AI17" s="46"/>
    </row>
  </sheetData>
  <mergeCells count="32">
    <mergeCell ref="A12:A17"/>
    <mergeCell ref="B12:B17"/>
    <mergeCell ref="A1:C1"/>
    <mergeCell ref="A4:A6"/>
    <mergeCell ref="B4:B6"/>
    <mergeCell ref="A9:A10"/>
    <mergeCell ref="B9:B10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</mergeCells>
  <conditionalFormatting sqref="Y4:Z4">
    <cfRule type="cellIs" dxfId="173" priority="28" stopIfTrue="1" operator="greaterThan">
      <formula>0</formula>
    </cfRule>
    <cfRule type="cellIs" dxfId="172" priority="29" stopIfTrue="1" operator="greaterThan">
      <formula>0</formula>
    </cfRule>
    <cfRule type="cellIs" dxfId="171" priority="30" stopIfTrue="1" operator="greaterThan">
      <formula>0</formula>
    </cfRule>
  </conditionalFormatting>
  <conditionalFormatting sqref="Y5:Z13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Q4:U4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Q5:U13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V4:X4">
    <cfRule type="cellIs" dxfId="155" priority="34" stopIfTrue="1" operator="greaterThan">
      <formula>0</formula>
    </cfRule>
    <cfRule type="cellIs" dxfId="154" priority="35" stopIfTrue="1" operator="greaterThan">
      <formula>0</formula>
    </cfRule>
    <cfRule type="cellIs" dxfId="153" priority="36" stopIfTrue="1" operator="greaterThan">
      <formula>0</formula>
    </cfRule>
  </conditionalFormatting>
  <conditionalFormatting sqref="V5:X13">
    <cfRule type="cellIs" dxfId="152" priority="31" stopIfTrue="1" operator="greaterThan">
      <formula>0</formula>
    </cfRule>
    <cfRule type="cellIs" dxfId="151" priority="32" stopIfTrue="1" operator="greaterThan">
      <formula>0</formula>
    </cfRule>
    <cfRule type="cellIs" dxfId="150" priority="33" stopIfTrue="1" operator="greaterThan">
      <formula>0</formula>
    </cfRule>
  </conditionalFormatting>
  <conditionalFormatting sqref="N4:P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5:P13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14:N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16:N1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2019-12-04T16:42:52Z</dcterms:modified>
</cp:coreProperties>
</file>