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635.2019 SGPE 01192.2019 - Coleta de Residuos Campus I CERES - SRP vig 06.06.20\"/>
    </mc:Choice>
  </mc:AlternateContent>
  <xr:revisionPtr revIDLastSave="0" documentId="13_ncr:1_{2583E472-E8E6-4988-B6B3-B203D39CC338}" xr6:coauthVersionLast="45" xr6:coauthVersionMax="45" xr10:uidLastSave="{00000000-0000-0000-0000-000000000000}"/>
  <bookViews>
    <workbookView xWindow="-98" yWindow="-98" windowWidth="21795" windowHeight="11746" tabRatio="857" activeTab="3" xr2:uid="{00000000-000D-0000-FFFF-FFFF00000000}"/>
  </bookViews>
  <sheets>
    <sheet name="ADITIVO" sheetId="131" r:id="rId1"/>
    <sheet name="REITORIA MESC " sheetId="113" r:id="rId2"/>
    <sheet name="ESAG" sheetId="129" r:id="rId3"/>
    <sheet name="CEART" sheetId="130" r:id="rId4"/>
    <sheet name="FAED" sheetId="112" r:id="rId5"/>
    <sheet name="CEFID" sheetId="124" r:id="rId6"/>
    <sheet name="CERES" sheetId="117" r:id="rId7"/>
    <sheet name="GESTOR" sheetId="128" r:id="rId8"/>
    <sheet name="Modelo Anexo II IN 002_2014" sheetId="77" r:id="rId9"/>
  </sheets>
  <definedNames>
    <definedName name="CEPLAN" localSheetId="0">#REF!</definedName>
    <definedName name="CEPLAN" localSheetId="3">#REF!</definedName>
    <definedName name="CEPLAN" localSheetId="2">#REF!</definedName>
    <definedName name="CEPLAN" localSheetId="7">#REF!</definedName>
    <definedName name="CEPLAN">#REF!</definedName>
    <definedName name="diasuteis" localSheetId="0">#REF!</definedName>
    <definedName name="diasuteis" localSheetId="3">#REF!</definedName>
    <definedName name="diasuteis" localSheetId="5">#REF!</definedName>
    <definedName name="diasuteis" localSheetId="2">#REF!</definedName>
    <definedName name="diasuteis" localSheetId="7">#REF!</definedName>
    <definedName name="diasuteis">#REF!</definedName>
    <definedName name="Ferias" localSheetId="0">#REF!</definedName>
    <definedName name="Ferias" localSheetId="3">#REF!</definedName>
    <definedName name="Ferias" localSheetId="5">#REF!</definedName>
    <definedName name="Ferias" localSheetId="2">#REF!</definedName>
    <definedName name="Ferias" localSheetId="7">#REF!</definedName>
    <definedName name="Ferias">#REF!</definedName>
    <definedName name="RD" localSheetId="0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13" l="1"/>
  <c r="M13" i="113"/>
  <c r="J4" i="130" l="1"/>
  <c r="J4" i="117"/>
  <c r="J4" i="113" l="1"/>
  <c r="J4" i="124" l="1"/>
  <c r="J5" i="117" l="1"/>
  <c r="J3" i="131" l="1"/>
  <c r="J2" i="131"/>
  <c r="G3" i="131"/>
  <c r="G2" i="131"/>
  <c r="H2" i="131" s="1"/>
  <c r="H3" i="131" l="1"/>
  <c r="J7" i="113" l="1"/>
  <c r="J7" i="124"/>
  <c r="G5" i="128" l="1"/>
  <c r="G6" i="128"/>
  <c r="J6" i="128" s="1"/>
  <c r="G7" i="128"/>
  <c r="G8" i="128"/>
  <c r="J8" i="128" s="1"/>
  <c r="G9" i="128"/>
  <c r="G10" i="128"/>
  <c r="G11" i="128"/>
  <c r="J11" i="128" s="1"/>
  <c r="G12" i="128"/>
  <c r="J12" i="128" s="1"/>
  <c r="G4" i="128"/>
  <c r="G18" i="128"/>
  <c r="K12" i="117"/>
  <c r="L12" i="117" s="1"/>
  <c r="K11" i="117"/>
  <c r="L11" i="117" s="1"/>
  <c r="K10" i="117"/>
  <c r="L10" i="117" s="1"/>
  <c r="K9" i="117"/>
  <c r="L9" i="117" s="1"/>
  <c r="K8" i="117"/>
  <c r="L8" i="117" s="1"/>
  <c r="K7" i="117"/>
  <c r="L7" i="117" s="1"/>
  <c r="K6" i="117"/>
  <c r="L6" i="117" s="1"/>
  <c r="K5" i="117"/>
  <c r="L5" i="117" s="1"/>
  <c r="K4" i="117"/>
  <c r="L4" i="117" s="1"/>
  <c r="K12" i="124"/>
  <c r="L12" i="124" s="1"/>
  <c r="K11" i="124"/>
  <c r="L11" i="124" s="1"/>
  <c r="K10" i="124"/>
  <c r="L10" i="124" s="1"/>
  <c r="K9" i="124"/>
  <c r="L9" i="124" s="1"/>
  <c r="K8" i="124"/>
  <c r="L8" i="124" s="1"/>
  <c r="K7" i="124"/>
  <c r="L7" i="124" s="1"/>
  <c r="K6" i="124"/>
  <c r="L6" i="124" s="1"/>
  <c r="K5" i="124"/>
  <c r="L5" i="124" s="1"/>
  <c r="K4" i="124"/>
  <c r="L4" i="124" s="1"/>
  <c r="K12" i="112"/>
  <c r="L12" i="112" s="1"/>
  <c r="K11" i="112"/>
  <c r="L11" i="112" s="1"/>
  <c r="K10" i="112"/>
  <c r="L10" i="112" s="1"/>
  <c r="K9" i="112"/>
  <c r="L9" i="112" s="1"/>
  <c r="K8" i="112"/>
  <c r="L8" i="112" s="1"/>
  <c r="K7" i="112"/>
  <c r="L7" i="112" s="1"/>
  <c r="K6" i="112"/>
  <c r="L6" i="112" s="1"/>
  <c r="K5" i="112"/>
  <c r="L5" i="112" s="1"/>
  <c r="K4" i="112"/>
  <c r="L4" i="112" s="1"/>
  <c r="K12" i="130"/>
  <c r="L12" i="130" s="1"/>
  <c r="K11" i="130"/>
  <c r="L11" i="130" s="1"/>
  <c r="K10" i="130"/>
  <c r="L10" i="130" s="1"/>
  <c r="K9" i="130"/>
  <c r="L9" i="130" s="1"/>
  <c r="K8" i="130"/>
  <c r="L8" i="130" s="1"/>
  <c r="K7" i="130"/>
  <c r="L7" i="130" s="1"/>
  <c r="K6" i="130"/>
  <c r="L6" i="130" s="1"/>
  <c r="K5" i="130"/>
  <c r="L5" i="130" s="1"/>
  <c r="K4" i="130"/>
  <c r="L4" i="130" s="1"/>
  <c r="K12" i="129"/>
  <c r="L12" i="129" s="1"/>
  <c r="K11" i="129"/>
  <c r="L11" i="129" s="1"/>
  <c r="K10" i="129"/>
  <c r="L10" i="129" s="1"/>
  <c r="K9" i="129"/>
  <c r="L9" i="129" s="1"/>
  <c r="K8" i="129"/>
  <c r="L8" i="129" s="1"/>
  <c r="K7" i="129"/>
  <c r="L7" i="129" s="1"/>
  <c r="K6" i="129"/>
  <c r="L6" i="129" s="1"/>
  <c r="K5" i="129"/>
  <c r="L5" i="129" s="1"/>
  <c r="K4" i="129"/>
  <c r="L4" i="129" s="1"/>
  <c r="K11" i="113"/>
  <c r="L11" i="113" s="1"/>
  <c r="K12" i="113"/>
  <c r="L12" i="113" s="1"/>
  <c r="H12" i="128" l="1"/>
  <c r="H11" i="128"/>
  <c r="J7" i="128"/>
  <c r="J10" i="128"/>
  <c r="J9" i="128"/>
  <c r="J5" i="128"/>
  <c r="G20" i="128"/>
  <c r="G19" i="128"/>
  <c r="K11" i="128" l="1"/>
  <c r="I11" i="128"/>
  <c r="K12" i="128"/>
  <c r="I12" i="128"/>
  <c r="K5" i="113"/>
  <c r="H5" i="128" s="1"/>
  <c r="K6" i="113"/>
  <c r="H6" i="128" s="1"/>
  <c r="K7" i="113"/>
  <c r="H7" i="128" s="1"/>
  <c r="K7" i="128" s="1"/>
  <c r="K8" i="113"/>
  <c r="H8" i="128" s="1"/>
  <c r="K9" i="113"/>
  <c r="H9" i="128" s="1"/>
  <c r="K10" i="113"/>
  <c r="H10" i="128" s="1"/>
  <c r="K4" i="113"/>
  <c r="H4" i="128" s="1"/>
  <c r="K10" i="128" l="1"/>
  <c r="I10" i="128"/>
  <c r="K9" i="128"/>
  <c r="I9" i="128"/>
  <c r="K8" i="128"/>
  <c r="I8" i="128"/>
  <c r="K6" i="128"/>
  <c r="I6" i="128"/>
  <c r="K5" i="128"/>
  <c r="I5" i="128"/>
  <c r="I7" i="128"/>
  <c r="L4" i="113"/>
  <c r="J4" i="128" l="1"/>
  <c r="J13" i="128" s="1"/>
  <c r="K21" i="128" s="1"/>
  <c r="L10" i="113" l="1"/>
  <c r="L9" i="113"/>
  <c r="K4" i="128"/>
  <c r="K13" i="128" s="1"/>
  <c r="K22" i="128" s="1"/>
  <c r="I4" i="128" l="1"/>
  <c r="L8" i="113"/>
  <c r="L5" i="113"/>
  <c r="L7" i="113"/>
  <c r="L6" i="113"/>
  <c r="K24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MARCELO DARCI DE SOUZA</author>
  </authors>
  <commentList>
    <comment ref="J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refernte 1º termo aditivo 10 unidades 
cedido ao ceres 02 und02-04-20</t>
        </r>
      </text>
    </comment>
    <comment ref="J7" authorId="1" shapeId="0" xr:uid="{00000000-0006-0000-01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QUANITATIVO MESC 80 UNIDADES 
cedido pelo cefid 1000 und em 01/10/19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J4" authorId="0" shapeId="0" xr:uid="{9385E585-FFB9-4B45-93E2-C466920D64C1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und ao CERES 13/03/20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  <author>MARCELO DARCI DE SOUZA</author>
  </authors>
  <commentList>
    <comment ref="J4" authorId="0" shapeId="0" xr:uid="{00000000-0006-0000-05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cedido ao ceres 02 unidades </t>
        </r>
      </text>
    </comment>
    <comment ref="J7" authorId="1" shapeId="0" xr:uid="{00000000-0006-0000-05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1000 und em 01/10/19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J4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recebido do cefid 02 unidades 
recebido 02 und reitoria 02-04-20
recebido ceart 13/03/20</t>
        </r>
      </text>
    </comment>
    <comment ref="J5" authorId="0" shapeId="0" xr:uid="{00000000-0006-0000-0600-000002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1 º termo aditovo 03 unidade</t>
        </r>
      </text>
    </comment>
  </commentList>
</comments>
</file>

<file path=xl/sharedStrings.xml><?xml version="1.0" encoding="utf-8"?>
<sst xmlns="http://schemas.openxmlformats.org/spreadsheetml/2006/main" count="607" uniqueCount="99">
  <si>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</si>
  <si>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</si>
  <si>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</si>
  <si>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</si>
  <si>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</si>
  <si>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</si>
  <si>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</si>
  <si>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</si>
  <si>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</si>
  <si>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</si>
  <si>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</si>
  <si>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</si>
  <si>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</si>
  <si>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</si>
  <si>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</si>
  <si>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</si>
  <si>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</si>
  <si>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</si>
  <si>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</si>
  <si>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</si>
  <si>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</si>
  <si>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</si>
  <si>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</si>
  <si>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</si>
  <si>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</si>
  <si>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</si>
  <si>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</si>
  <si>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</si>
  <si>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</si>
  <si>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</si>
  <si>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</si>
  <si>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</si>
  <si>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</si>
  <si>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</si>
  <si>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</si>
  <si>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Locação de caçambas para recolher entulho e  madeira. Capacidade da caçamba: 5m³. Incluído a coleta, transporte e destinação final.</t>
  </si>
  <si>
    <t xml:space="preserve">Destinação final de produtos químicos </t>
  </si>
  <si>
    <t>Destinação final de Lixo Hospitalar</t>
  </si>
  <si>
    <t>Caçambas</t>
  </si>
  <si>
    <t>Coletas</t>
  </si>
  <si>
    <t>Kg</t>
  </si>
  <si>
    <t>litro</t>
  </si>
  <si>
    <t>339039.27</t>
  </si>
  <si>
    <t>339039.28</t>
  </si>
  <si>
    <t>COLETA DE RESÍDUOS QUÍMICOS, LABORATORIAIS, HOSPITALARES, ENTULHOS E LÂMPADAS PARA O CAMPUS I, CERES E CESFI DA UDESC</t>
  </si>
  <si>
    <t>CENTRO PARTICIPANTE:</t>
  </si>
  <si>
    <t xml:space="preserve">Item </t>
  </si>
  <si>
    <t>Empresa</t>
  </si>
  <si>
    <t>ESPECIFICAÇÕES</t>
  </si>
  <si>
    <t xml:space="preserve">Coleta e transporte de Lixo Hospitalar (materiais biologicos, contaminantes e perfuro cortantes)
</t>
  </si>
  <si>
    <t>Resumo Atualizado e</t>
  </si>
  <si>
    <t>PROCESSO: 635/2019/UDESC</t>
  </si>
  <si>
    <t>VIGÊNCIA DA ATA: 07/06/2019 até 06/06/2020</t>
  </si>
  <si>
    <t xml:space="preserve"> AF/OS nº  xxxx/2019 Qtde. DT</t>
  </si>
  <si>
    <t>Grupo-Classe</t>
  </si>
  <si>
    <t>Código NUC</t>
  </si>
  <si>
    <t>Detalhamento</t>
  </si>
  <si>
    <t>ECOEFICIENCIA SOLUCOES AMBIENTAIS LTDA - EPP CNPJ 05.608.332/0001-77</t>
  </si>
  <si>
    <t>02-25</t>
  </si>
  <si>
    <t>05005-1-002</t>
  </si>
  <si>
    <t>Coleta, transporte e tratamento de lâmpadas fluorescentes grandes.</t>
  </si>
  <si>
    <t>Destinação final de lâmpadas fluorescentes grandes.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</si>
  <si>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</si>
  <si>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</si>
  <si>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</si>
  <si>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>ESAG</t>
  </si>
  <si>
    <t>PROCESSO: 635/2019</t>
  </si>
  <si>
    <t xml:space="preserve"> OS nº  1081/2019 Qtde. DT</t>
  </si>
  <si>
    <t xml:space="preserve"> OS nº  1843/2019 Qtde. DT</t>
  </si>
  <si>
    <t xml:space="preserve"> AF/OS nº  1782/2019 Qtde. DT</t>
  </si>
  <si>
    <t xml:space="preserve"> AF/OS nº  0844/2019 Qtde. DT</t>
  </si>
  <si>
    <t xml:space="preserve"> AF/OS nº  0845/2019 Qtde. DT</t>
  </si>
  <si>
    <t xml:space="preserve"> AF/OS nº  1401/2019 Qtde. DT</t>
  </si>
  <si>
    <t xml:space="preserve"> AF/OS nº  1765/2019 Qtde. DT</t>
  </si>
  <si>
    <t xml:space="preserve"> AF/OS nº  2383/2019 Qtde. DT</t>
  </si>
  <si>
    <t>25/06/2019 ECO</t>
  </si>
  <si>
    <t>29/08/2019 ECO</t>
  </si>
  <si>
    <t>30/09/2019 ECO</t>
  </si>
  <si>
    <t>11/11/2019 
ECO</t>
  </si>
  <si>
    <t xml:space="preserve"> AF/OS nº  1836/2019 Qtde. DT</t>
  </si>
  <si>
    <t>CEDIDO PARA REITORIA</t>
  </si>
  <si>
    <t xml:space="preserve"> AF/OS nº  2074/2019 Qtde. DT</t>
  </si>
  <si>
    <t>Ecoeficiência
31/12/2019</t>
  </si>
  <si>
    <t>ADITIVO 25 %</t>
  </si>
  <si>
    <t>VALOR ADITIVO</t>
  </si>
  <si>
    <t xml:space="preserve">Locação de caçambas </t>
  </si>
  <si>
    <t xml:space="preserve"> AF/OS nº  0209/2020 Qtde. DT</t>
  </si>
  <si>
    <t>Ecoeficiência
31/12/2020</t>
  </si>
  <si>
    <t xml:space="preserve"> AF/OS nº  46/2020 Qtde. DT</t>
  </si>
  <si>
    <t xml:space="preserve"> AF/OS nº  1079/2019 </t>
  </si>
  <si>
    <t xml:space="preserve"> AF/OS nº  1174/2019 </t>
  </si>
  <si>
    <t xml:space="preserve"> AF/OS nº  1861/2019 </t>
  </si>
  <si>
    <t xml:space="preserve"> AF/OS nº  106/2020</t>
  </si>
  <si>
    <t xml:space="preserve"> AF/OS nº  374/2020 </t>
  </si>
  <si>
    <t xml:space="preserve"> AF/OS nº  267/2020 Qtde. DT</t>
  </si>
  <si>
    <t xml:space="preserve"> AF/OS nº  0407/2020 Qtde. DT</t>
  </si>
  <si>
    <t>27/02/2020 ECO</t>
  </si>
  <si>
    <t>01/04/2020 ECO</t>
  </si>
  <si>
    <t>Cedido para CERES - e-mail 13-03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</si>
</sst>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name val="Calibri"/>
      <family val="2"/>
    </font>
    <font>
      <b/>
      <sz val="16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4" fillId="8" borderId="6" xfId="1" applyNumberFormat="1" applyFont="1" applyFill="1" applyBorder="1" applyAlignment="1" applyProtection="1">
      <alignment horizontal="right"/>
      <protection locked="0"/>
    </xf>
    <xf numFmtId="168" fontId="14" fillId="8" borderId="7" xfId="1" applyNumberFormat="1" applyFont="1" applyFill="1" applyBorder="1" applyAlignment="1" applyProtection="1">
      <alignment horizontal="right"/>
      <protection locked="0"/>
    </xf>
    <xf numFmtId="9" fontId="14" fillId="8" borderId="8" xfId="12" applyFont="1" applyFill="1" applyBorder="1" applyAlignment="1" applyProtection="1">
      <alignment horizontal="right"/>
      <protection locked="0"/>
    </xf>
    <xf numFmtId="2" fontId="14" fillId="8" borderId="7" xfId="1" applyNumberFormat="1" applyFont="1" applyFill="1" applyBorder="1" applyAlignment="1">
      <alignment horizontal="right"/>
    </xf>
    <xf numFmtId="0" fontId="14" fillId="8" borderId="12" xfId="1" applyFont="1" applyFill="1" applyBorder="1" applyAlignment="1" applyProtection="1">
      <alignment horizontal="left"/>
      <protection locked="0"/>
    </xf>
    <xf numFmtId="0" fontId="14" fillId="8" borderId="19" xfId="1" applyFont="1" applyFill="1" applyBorder="1" applyAlignment="1" applyProtection="1">
      <alignment horizontal="left"/>
      <protection locked="0"/>
    </xf>
    <xf numFmtId="0" fontId="14" fillId="8" borderId="14" xfId="1" applyFont="1" applyFill="1" applyBorder="1" applyAlignment="1" applyProtection="1">
      <alignment horizontal="left"/>
      <protection locked="0"/>
    </xf>
    <xf numFmtId="0" fontId="14" fillId="8" borderId="0" xfId="1" applyFont="1" applyFill="1" applyBorder="1" applyAlignment="1" applyProtection="1">
      <alignment horizontal="left"/>
      <protection locked="0"/>
    </xf>
    <xf numFmtId="0" fontId="14" fillId="8" borderId="16" xfId="1" applyFont="1" applyFill="1" applyBorder="1" applyAlignment="1" applyProtection="1">
      <alignment horizontal="left"/>
      <protection locked="0"/>
    </xf>
    <xf numFmtId="0" fontId="14" fillId="8" borderId="18" xfId="1" applyFont="1" applyFill="1" applyBorder="1" applyAlignment="1" applyProtection="1">
      <alignment horizontal="left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4" fontId="4" fillId="7" borderId="1" xfId="1" applyNumberFormat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9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13" applyFont="1" applyFill="1" applyBorder="1" applyAlignment="1" applyProtection="1">
      <alignment horizontal="center" vertical="center" wrapText="1"/>
    </xf>
    <xf numFmtId="44" fontId="16" fillId="10" borderId="1" xfId="13" applyFont="1" applyFill="1" applyBorder="1" applyAlignment="1">
      <alignment horizontal="center" vertical="center"/>
    </xf>
    <xf numFmtId="44" fontId="16" fillId="0" borderId="1" xfId="13" applyFont="1" applyFill="1" applyBorder="1" applyAlignment="1">
      <alignment horizontal="center" vertical="center"/>
    </xf>
    <xf numFmtId="44" fontId="4" fillId="0" borderId="0" xfId="13" applyFont="1" applyFill="1" applyAlignment="1">
      <alignment vertical="center" wrapText="1"/>
    </xf>
    <xf numFmtId="0" fontId="18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44" fontId="4" fillId="0" borderId="1" xfId="1" applyNumberFormat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25" fillId="10" borderId="1" xfId="0" applyFont="1" applyFill="1" applyBorder="1" applyAlignment="1">
      <alignment vertical="center" wrapText="1"/>
    </xf>
    <xf numFmtId="49" fontId="15" fillId="10" borderId="1" xfId="0" applyNumberFormat="1" applyFont="1" applyFill="1" applyBorder="1" applyAlignment="1">
      <alignment horizontal="center" vertical="center" wrapText="1"/>
    </xf>
    <xf numFmtId="0" fontId="25" fillId="10" borderId="1" xfId="1" applyFont="1" applyFill="1" applyBorder="1" applyAlignment="1">
      <alignment vertical="center" wrapText="1"/>
    </xf>
    <xf numFmtId="0" fontId="26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5" fillId="14" borderId="1" xfId="1" applyFont="1" applyFill="1" applyBorder="1" applyAlignment="1">
      <alignment vertical="center" wrapText="1"/>
    </xf>
    <xf numFmtId="0" fontId="15" fillId="14" borderId="1" xfId="0" applyFont="1" applyFill="1" applyBorder="1" applyAlignment="1">
      <alignment horizontal="center" vertical="center" wrapText="1"/>
    </xf>
    <xf numFmtId="49" fontId="15" fillId="14" borderId="1" xfId="0" applyNumberFormat="1" applyFont="1" applyFill="1" applyBorder="1" applyAlignment="1">
      <alignment horizontal="center" vertical="center" wrapText="1"/>
    </xf>
    <xf numFmtId="44" fontId="16" fillId="14" borderId="1" xfId="13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44" fontId="4" fillId="15" borderId="6" xfId="13" applyFont="1" applyFill="1" applyBorder="1" applyAlignment="1" applyProtection="1">
      <alignment horizontal="center" vertical="center" wrapText="1"/>
    </xf>
    <xf numFmtId="0" fontId="4" fillId="15" borderId="6" xfId="1" applyFont="1" applyFill="1" applyBorder="1" applyAlignment="1" applyProtection="1">
      <alignment horizontal="center" vertical="center" wrapText="1"/>
    </xf>
    <xf numFmtId="166" fontId="4" fillId="15" borderId="6" xfId="1" applyNumberFormat="1" applyFont="1" applyFill="1" applyBorder="1" applyAlignment="1">
      <alignment horizontal="center" vertical="center" wrapText="1"/>
    </xf>
    <xf numFmtId="0" fontId="4" fillId="15" borderId="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Alignment="1">
      <alignment wrapText="1"/>
    </xf>
    <xf numFmtId="1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169" fontId="4" fillId="7" borderId="1" xfId="14" applyNumberFormat="1" applyFont="1" applyFill="1" applyBorder="1" applyAlignment="1">
      <alignment horizontal="center" vertical="center" wrapText="1"/>
    </xf>
    <xf numFmtId="0" fontId="4" fillId="16" borderId="0" xfId="1" applyFont="1" applyFill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horizontal="center" vertical="center" wrapText="1"/>
    </xf>
    <xf numFmtId="44" fontId="16" fillId="17" borderId="1" xfId="13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44" fontId="4" fillId="17" borderId="1" xfId="1" applyNumberFormat="1" applyFont="1" applyFill="1" applyBorder="1" applyAlignment="1">
      <alignment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44" fontId="4" fillId="16" borderId="6" xfId="13" applyFont="1" applyFill="1" applyBorder="1" applyAlignment="1" applyProtection="1">
      <alignment horizontal="center" vertical="center" wrapText="1"/>
    </xf>
    <xf numFmtId="0" fontId="4" fillId="16" borderId="6" xfId="1" applyFont="1" applyFill="1" applyBorder="1" applyAlignment="1" applyProtection="1">
      <alignment horizontal="center" vertical="center" wrapText="1"/>
    </xf>
    <xf numFmtId="168" fontId="4" fillId="16" borderId="6" xfId="3" applyNumberFormat="1" applyFont="1" applyFill="1" applyBorder="1" applyAlignment="1" applyProtection="1">
      <alignment horizontal="center" vertical="center" wrapText="1"/>
    </xf>
    <xf numFmtId="44" fontId="4" fillId="7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44" fontId="4" fillId="0" borderId="1" xfId="1" applyNumberFormat="1" applyFont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21" fillId="17" borderId="6" xfId="0" applyFont="1" applyFill="1" applyBorder="1" applyAlignment="1">
      <alignment horizontal="center" vertical="center" wrapText="1"/>
    </xf>
    <xf numFmtId="0" fontId="21" fillId="17" borderId="8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left" vertical="center" wrapText="1"/>
    </xf>
    <xf numFmtId="0" fontId="14" fillId="8" borderId="9" xfId="1" applyFont="1" applyFill="1" applyBorder="1" applyAlignment="1" applyProtection="1">
      <alignment horizontal="left"/>
      <protection locked="0"/>
    </xf>
    <xf numFmtId="0" fontId="14" fillId="8" borderId="10" xfId="1" applyFont="1" applyFill="1" applyBorder="1" applyAlignment="1" applyProtection="1">
      <alignment horizontal="left"/>
      <protection locked="0"/>
    </xf>
    <xf numFmtId="0" fontId="14" fillId="8" borderId="11" xfId="1" applyFont="1" applyFill="1" applyBorder="1" applyAlignment="1" applyProtection="1">
      <alignment horizontal="left"/>
      <protection locked="0"/>
    </xf>
    <xf numFmtId="0" fontId="4" fillId="13" borderId="1" xfId="0" applyNumberFormat="1" applyFont="1" applyFill="1" applyBorder="1" applyAlignment="1">
      <alignment horizontal="center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8" borderId="12" xfId="1" applyFont="1" applyFill="1" applyBorder="1" applyAlignment="1">
      <alignment vertical="center" wrapText="1"/>
    </xf>
    <xf numFmtId="0" fontId="14" fillId="8" borderId="19" xfId="1" applyFont="1" applyFill="1" applyBorder="1" applyAlignment="1">
      <alignment vertical="center" wrapText="1"/>
    </xf>
    <xf numFmtId="0" fontId="14" fillId="8" borderId="13" xfId="1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4" fillId="8" borderId="0" xfId="1" applyFont="1" applyFill="1" applyBorder="1" applyAlignment="1">
      <alignment vertical="center" wrapText="1"/>
    </xf>
    <xf numFmtId="0" fontId="14" fillId="8" borderId="15" xfId="1" applyFont="1" applyFill="1" applyBorder="1" applyAlignment="1">
      <alignment vertical="center" wrapText="1"/>
    </xf>
    <xf numFmtId="0" fontId="14" fillId="8" borderId="16" xfId="1" applyFont="1" applyFill="1" applyBorder="1" applyAlignment="1">
      <alignment vertical="center" wrapText="1"/>
    </xf>
    <xf numFmtId="0" fontId="14" fillId="8" borderId="18" xfId="1" applyFont="1" applyFill="1" applyBorder="1" applyAlignment="1">
      <alignment vertical="center" wrapText="1"/>
    </xf>
    <xf numFmtId="0" fontId="14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5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3" xfId="6" xr:uid="{00000000-0005-0000-0000-00000A000000}"/>
    <cellStyle name="Separador de milhares 2 3 2" xfId="10" xr:uid="{00000000-0005-0000-0000-00000B000000}"/>
    <cellStyle name="Separador de milhares 3" xfId="3" xr:uid="{00000000-0005-0000-0000-00000C000000}"/>
    <cellStyle name="Título 5" xfId="4" xr:uid="{00000000-0005-0000-0000-00000D000000}"/>
    <cellStyle name="Vírgula" xfId="14" builtinId="3"/>
  </cellStyles>
  <dxfs count="18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zoomScale="80" zoomScaleNormal="80" workbookViewId="0">
      <selection activeCell="J3" sqref="J3"/>
    </sheetView>
  </sheetViews>
  <sheetFormatPr defaultColWidth="9.73046875" defaultRowHeight="14.25" x14ac:dyDescent="0.45"/>
  <cols>
    <col min="1" max="1" width="9.1328125" style="51" customWidth="1"/>
    <col min="2" max="2" width="10" style="51" customWidth="1"/>
    <col min="3" max="3" width="34.59765625" style="40" customWidth="1"/>
    <col min="4" max="4" width="27.1328125" style="51" customWidth="1"/>
    <col min="5" max="5" width="12.3984375" style="51" customWidth="1"/>
    <col min="6" max="6" width="12.73046875" style="47" bestFit="1" customWidth="1"/>
    <col min="7" max="7" width="18.265625" style="17" customWidth="1"/>
    <col min="8" max="8" width="20.59765625" style="15" customWidth="1"/>
    <col min="9" max="9" width="19.3984375" style="15" customWidth="1"/>
    <col min="10" max="10" width="25.59765625" style="15" customWidth="1"/>
    <col min="11" max="16384" width="9.73046875" style="15"/>
  </cols>
  <sheetData>
    <row r="1" spans="1:10" s="16" customFormat="1" ht="28.5" x14ac:dyDescent="0.35">
      <c r="A1" s="86" t="s">
        <v>1</v>
      </c>
      <c r="B1" s="86" t="s">
        <v>46</v>
      </c>
      <c r="C1" s="86" t="s">
        <v>47</v>
      </c>
      <c r="D1" s="87" t="s">
        <v>48</v>
      </c>
      <c r="E1" s="86" t="s">
        <v>6</v>
      </c>
      <c r="F1" s="88" t="s">
        <v>3</v>
      </c>
      <c r="G1" s="89" t="s">
        <v>26</v>
      </c>
      <c r="H1" s="90" t="s">
        <v>27</v>
      </c>
      <c r="I1" s="90" t="s">
        <v>83</v>
      </c>
      <c r="J1" s="78" t="s">
        <v>84</v>
      </c>
    </row>
    <row r="2" spans="1:10" ht="50.1" customHeight="1" x14ac:dyDescent="0.45">
      <c r="A2" s="79">
        <v>1</v>
      </c>
      <c r="B2" s="80">
        <v>1</v>
      </c>
      <c r="C2" s="95" t="s">
        <v>57</v>
      </c>
      <c r="D2" s="81" t="s">
        <v>85</v>
      </c>
      <c r="E2" s="82" t="s">
        <v>38</v>
      </c>
      <c r="F2" s="83">
        <v>370</v>
      </c>
      <c r="G2" s="84">
        <f>'REITORIA MESC '!J4+ESAG!J4+CEART!J4+FAED!J4+CEFID!J4+CERES!J4</f>
        <v>50</v>
      </c>
      <c r="H2" s="85">
        <f>F2*G2</f>
        <v>18500</v>
      </c>
      <c r="I2" s="77">
        <v>10</v>
      </c>
      <c r="J2" s="91">
        <f>I2*F2</f>
        <v>3700</v>
      </c>
    </row>
    <row r="3" spans="1:10" ht="50.1" customHeight="1" x14ac:dyDescent="0.45">
      <c r="A3" s="79">
        <v>2</v>
      </c>
      <c r="B3" s="80">
        <v>2</v>
      </c>
      <c r="C3" s="96"/>
      <c r="D3" s="81" t="s">
        <v>85</v>
      </c>
      <c r="E3" s="82" t="s">
        <v>38</v>
      </c>
      <c r="F3" s="83">
        <v>370</v>
      </c>
      <c r="G3" s="84">
        <f>'REITORIA MESC '!J5+ESAG!J5+CEART!J5+FAED!J5+CEFID!J5+CERES!J5</f>
        <v>15</v>
      </c>
      <c r="H3" s="85">
        <f>F3*G3</f>
        <v>5550</v>
      </c>
      <c r="I3" s="77">
        <v>3</v>
      </c>
      <c r="J3" s="91">
        <f>I3*F3</f>
        <v>1110</v>
      </c>
    </row>
    <row r="4" spans="1:10" ht="44.25" customHeight="1" x14ac:dyDescent="0.45">
      <c r="H4" s="73"/>
      <c r="I4" s="73"/>
    </row>
  </sheetData>
  <mergeCells count="1">
    <mergeCell ref="C2:C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"/>
  <sheetViews>
    <sheetView topLeftCell="D1" zoomScale="80" zoomScaleNormal="80" workbookViewId="0">
      <selection activeCell="M1" sqref="M1:N1048576"/>
    </sheetView>
  </sheetViews>
  <sheetFormatPr defaultColWidth="9.73046875" defaultRowHeight="14.25" x14ac:dyDescent="0.45"/>
  <cols>
    <col min="1" max="1" width="8.1328125" style="1" customWidth="1"/>
    <col min="2" max="2" width="5.59765625" style="1" bestFit="1" customWidth="1"/>
    <col min="3" max="3" width="30" style="40" customWidth="1"/>
    <col min="4" max="4" width="60.265625" style="1" customWidth="1"/>
    <col min="5" max="5" width="12.3984375" style="1" customWidth="1"/>
    <col min="6" max="6" width="15.1328125" style="51" customWidth="1"/>
    <col min="7" max="7" width="16.3984375" style="51" customWidth="1"/>
    <col min="8" max="8" width="16.73046875" style="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14" width="13.86328125" style="19" customWidth="1"/>
    <col min="15" max="24" width="12" style="19" customWidth="1"/>
    <col min="25" max="16384" width="9.73046875" style="15"/>
  </cols>
  <sheetData>
    <row r="1" spans="1:24" ht="32.25" customHeight="1" x14ac:dyDescent="0.45">
      <c r="A1" s="103" t="s">
        <v>51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67</v>
      </c>
      <c r="N1" s="102" t="s">
        <v>68</v>
      </c>
      <c r="O1" s="102" t="s">
        <v>53</v>
      </c>
      <c r="P1" s="102" t="s">
        <v>53</v>
      </c>
      <c r="Q1" s="102" t="s">
        <v>53</v>
      </c>
      <c r="R1" s="102" t="s">
        <v>53</v>
      </c>
      <c r="S1" s="102" t="s">
        <v>53</v>
      </c>
      <c r="T1" s="102" t="s">
        <v>53</v>
      </c>
      <c r="U1" s="102" t="s">
        <v>53</v>
      </c>
      <c r="V1" s="102" t="s">
        <v>53</v>
      </c>
      <c r="W1" s="102" t="s">
        <v>53</v>
      </c>
      <c r="X1" s="102" t="s">
        <v>53</v>
      </c>
    </row>
    <row r="2" spans="1:24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43676</v>
      </c>
      <c r="N3" s="74">
        <v>43741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10+10-2</f>
        <v>18</v>
      </c>
      <c r="K4" s="38">
        <f>J4-(SUM(M4:X4))</f>
        <v>14</v>
      </c>
      <c r="L4" s="39" t="str">
        <f>IF(K4&lt;0,"ATENÇÃO","OK")</f>
        <v>OK</v>
      </c>
      <c r="M4" s="92">
        <v>2</v>
      </c>
      <c r="N4" s="92">
        <v>2</v>
      </c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0" si="0">J5-(SUM(M5:X5))</f>
        <v>0</v>
      </c>
      <c r="L5" s="39" t="str">
        <f t="shared" ref="L5:L8" si="1">IF(K5&lt;0,"ATENÇÃO","OK")</f>
        <v>OK</v>
      </c>
      <c r="M5" s="92"/>
      <c r="N5" s="92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</v>
      </c>
      <c r="K6" s="38">
        <f t="shared" si="0"/>
        <v>0</v>
      </c>
      <c r="L6" s="39" t="str">
        <f t="shared" si="1"/>
        <v>OK</v>
      </c>
      <c r="M6" s="92">
        <v>1</v>
      </c>
      <c r="N6" s="92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f>1000+80+1000</f>
        <v>2080</v>
      </c>
      <c r="K7" s="38">
        <f t="shared" si="0"/>
        <v>0</v>
      </c>
      <c r="L7" s="39" t="str">
        <f t="shared" si="1"/>
        <v>OK</v>
      </c>
      <c r="M7" s="92">
        <v>1080</v>
      </c>
      <c r="N7" s="92">
        <v>1000</v>
      </c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92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ref="L9:L10" si="2">IF(K9&lt;0,"ATENÇÃO","OK")</f>
        <v>OK</v>
      </c>
      <c r="M9" s="92"/>
      <c r="N9" s="92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2"/>
        <v>OK</v>
      </c>
      <c r="M10" s="92"/>
      <c r="N10" s="92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ref="K11:K12" si="3">J11-(SUM(M11:X11))</f>
        <v>0</v>
      </c>
      <c r="L11" s="39" t="str">
        <f t="shared" ref="L11:L12" si="4">IF(K11&lt;0,"ATENÇÃO","OK")</f>
        <v>OK</v>
      </c>
      <c r="M11" s="93"/>
      <c r="N11" s="9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3"/>
        <v>0</v>
      </c>
      <c r="L12" s="39" t="str">
        <f t="shared" si="4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  <c r="M13" s="75">
        <f>SUMPRODUCT(I4:I12,M4:M12)</f>
        <v>1753.2</v>
      </c>
      <c r="N13" s="75">
        <f>SUMPRODUCT(I4:I12,N4:N12)</f>
        <v>1530</v>
      </c>
    </row>
    <row r="14" spans="1:24" x14ac:dyDescent="0.45">
      <c r="D14" s="16"/>
    </row>
  </sheetData>
  <mergeCells count="22"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  <mergeCell ref="A6:A7"/>
    <mergeCell ref="C6:C7"/>
    <mergeCell ref="A8:A9"/>
    <mergeCell ref="C8:C9"/>
    <mergeCell ref="A10:A11"/>
    <mergeCell ref="C10:C11"/>
  </mergeCells>
  <conditionalFormatting sqref="S5:X10">
    <cfRule type="cellIs" dxfId="179" priority="76" stopIfTrue="1" operator="greaterThan">
      <formula>0</formula>
    </cfRule>
    <cfRule type="cellIs" dxfId="178" priority="77" stopIfTrue="1" operator="greaterThan">
      <formula>0</formula>
    </cfRule>
    <cfRule type="cellIs" dxfId="177" priority="78" stopIfTrue="1" operator="greaterThan">
      <formula>0</formula>
    </cfRule>
  </conditionalFormatting>
  <conditionalFormatting sqref="S4:X4">
    <cfRule type="cellIs" dxfId="176" priority="70" stopIfTrue="1" operator="greaterThan">
      <formula>0</formula>
    </cfRule>
    <cfRule type="cellIs" dxfId="175" priority="71" stopIfTrue="1" operator="greaterThan">
      <formula>0</formula>
    </cfRule>
    <cfRule type="cellIs" dxfId="174" priority="72" stopIfTrue="1" operator="greaterThan">
      <formula>0</formula>
    </cfRule>
  </conditionalFormatting>
  <conditionalFormatting sqref="O5:R10">
    <cfRule type="cellIs" dxfId="173" priority="28" stopIfTrue="1" operator="greaterThan">
      <formula>0</formula>
    </cfRule>
    <cfRule type="cellIs" dxfId="172" priority="29" stopIfTrue="1" operator="greaterThan">
      <formula>0</formula>
    </cfRule>
    <cfRule type="cellIs" dxfId="171" priority="30" stopIfTrue="1" operator="greaterThan">
      <formula>0</formula>
    </cfRule>
  </conditionalFormatting>
  <conditionalFormatting sqref="O4:R4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M4 M5:N10">
    <cfRule type="cellIs" dxfId="26" priority="4" stopIfTrue="1" operator="greaterThan">
      <formula>0</formula>
    </cfRule>
    <cfRule type="cellIs" dxfId="25" priority="5" stopIfTrue="1" operator="greaterThan">
      <formula>0</formula>
    </cfRule>
    <cfRule type="cellIs" dxfId="24" priority="6" stopIfTrue="1" operator="greaterThan">
      <formula>0</formula>
    </cfRule>
  </conditionalFormatting>
  <conditionalFormatting sqref="N4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4"/>
  <sheetViews>
    <sheetView topLeftCell="K1" zoomScale="80" zoomScaleNormal="80" workbookViewId="0">
      <selection activeCell="O6" sqref="O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6.86328125" style="19" customWidth="1"/>
    <col min="14" max="14" width="14.59765625" style="19" customWidth="1"/>
    <col min="15" max="24" width="12" style="19" customWidth="1"/>
    <col min="25" max="16384" width="9.73046875" style="15"/>
  </cols>
  <sheetData>
    <row r="1" spans="1:24" ht="32.25" customHeight="1" x14ac:dyDescent="0.45">
      <c r="A1" s="103" t="s">
        <v>65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81</v>
      </c>
      <c r="N1" s="102" t="s">
        <v>86</v>
      </c>
      <c r="O1" s="102" t="s">
        <v>53</v>
      </c>
      <c r="P1" s="102" t="s">
        <v>53</v>
      </c>
      <c r="Q1" s="102" t="s">
        <v>53</v>
      </c>
      <c r="R1" s="102" t="s">
        <v>53</v>
      </c>
      <c r="S1" s="102" t="s">
        <v>53</v>
      </c>
      <c r="T1" s="102" t="s">
        <v>53</v>
      </c>
      <c r="U1" s="102" t="s">
        <v>53</v>
      </c>
      <c r="V1" s="102" t="s">
        <v>53</v>
      </c>
      <c r="W1" s="102" t="s">
        <v>53</v>
      </c>
      <c r="X1" s="102" t="s">
        <v>53</v>
      </c>
    </row>
    <row r="2" spans="1:24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94" t="s">
        <v>82</v>
      </c>
      <c r="N3" s="94" t="s">
        <v>87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v>4</v>
      </c>
      <c r="K4" s="38">
        <f>J4-(SUM(M4:X4))</f>
        <v>0</v>
      </c>
      <c r="L4" s="39" t="str">
        <f>IF(K4&lt;0,"ATENÇÃO","OK")</f>
        <v>OK</v>
      </c>
      <c r="M4" s="92"/>
      <c r="N4" s="92">
        <v>4</v>
      </c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92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</v>
      </c>
      <c r="K6" s="38">
        <f t="shared" si="0"/>
        <v>1</v>
      </c>
      <c r="L6" s="39" t="str">
        <f t="shared" si="1"/>
        <v>OK</v>
      </c>
      <c r="M6" s="92"/>
      <c r="N6" s="92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100</v>
      </c>
      <c r="K7" s="38">
        <f t="shared" si="0"/>
        <v>0</v>
      </c>
      <c r="L7" s="39" t="str">
        <f t="shared" si="1"/>
        <v>OK</v>
      </c>
      <c r="M7" s="92">
        <v>100</v>
      </c>
      <c r="N7" s="92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92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si="1"/>
        <v>OK</v>
      </c>
      <c r="M9" s="92"/>
      <c r="N9" s="92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92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9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W1:W2"/>
    <mergeCell ref="X1:X2"/>
    <mergeCell ref="A2:L2"/>
    <mergeCell ref="A6:A7"/>
    <mergeCell ref="C6:C7"/>
    <mergeCell ref="T1:T2"/>
    <mergeCell ref="M1:M2"/>
    <mergeCell ref="D1:I1"/>
    <mergeCell ref="J1:L1"/>
    <mergeCell ref="V1:V2"/>
    <mergeCell ref="A8:A9"/>
    <mergeCell ref="C8:C9"/>
    <mergeCell ref="A10:A11"/>
    <mergeCell ref="C10:C11"/>
    <mergeCell ref="U1:U2"/>
    <mergeCell ref="N1:N2"/>
    <mergeCell ref="O1:O2"/>
    <mergeCell ref="P1:P2"/>
    <mergeCell ref="Q1:Q2"/>
    <mergeCell ref="R1:R2"/>
    <mergeCell ref="S1:S2"/>
    <mergeCell ref="A1:C1"/>
  </mergeCells>
  <conditionalFormatting sqref="O5:R10">
    <cfRule type="cellIs" dxfId="161" priority="25" stopIfTrue="1" operator="greaterThan">
      <formula>0</formula>
    </cfRule>
    <cfRule type="cellIs" dxfId="160" priority="26" stopIfTrue="1" operator="greaterThan">
      <formula>0</formula>
    </cfRule>
    <cfRule type="cellIs" dxfId="159" priority="27" stopIfTrue="1" operator="greaterThan">
      <formula>0</formula>
    </cfRule>
  </conditionalFormatting>
  <conditionalFormatting sqref="O4:R4">
    <cfRule type="cellIs" dxfId="158" priority="22" stopIfTrue="1" operator="greaterThan">
      <formula>0</formula>
    </cfRule>
    <cfRule type="cellIs" dxfId="157" priority="23" stopIfTrue="1" operator="greaterThan">
      <formula>0</formula>
    </cfRule>
    <cfRule type="cellIs" dxfId="156" priority="24" stopIfTrue="1" operator="greaterThan">
      <formula>0</formula>
    </cfRule>
  </conditionalFormatting>
  <conditionalFormatting sqref="S5:X10">
    <cfRule type="cellIs" dxfId="152" priority="31" stopIfTrue="1" operator="greaterThan">
      <formula>0</formula>
    </cfRule>
    <cfRule type="cellIs" dxfId="151" priority="32" stopIfTrue="1" operator="greaterThan">
      <formula>0</formula>
    </cfRule>
    <cfRule type="cellIs" dxfId="150" priority="33" stopIfTrue="1" operator="greaterThan">
      <formula>0</formula>
    </cfRule>
  </conditionalFormatting>
  <conditionalFormatting sqref="S4:X4">
    <cfRule type="cellIs" dxfId="149" priority="28" stopIfTrue="1" operator="greaterThan">
      <formula>0</formula>
    </cfRule>
    <cfRule type="cellIs" dxfId="148" priority="29" stopIfTrue="1" operator="greaterThan">
      <formula>0</formula>
    </cfRule>
    <cfRule type="cellIs" dxfId="147" priority="30" stopIfTrue="1" operator="greaterThan">
      <formula>0</formula>
    </cfRule>
  </conditionalFormatting>
  <conditionalFormatting sqref="M4 M5:N10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N4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"/>
  <sheetViews>
    <sheetView tabSelected="1" topLeftCell="G28" zoomScale="80" zoomScaleNormal="80" workbookViewId="0">
      <selection activeCell="M1" sqref="M1:O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3" width="12" style="19" customWidth="1"/>
    <col min="24" max="16384" width="9.73046875" style="15"/>
  </cols>
  <sheetData>
    <row r="1" spans="1:23" ht="32.25" customHeight="1" x14ac:dyDescent="0.45">
      <c r="A1" s="103" t="s">
        <v>51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69</v>
      </c>
      <c r="N1" s="102" t="s">
        <v>88</v>
      </c>
      <c r="O1" s="102" t="s">
        <v>98</v>
      </c>
      <c r="P1" s="102" t="s">
        <v>53</v>
      </c>
      <c r="Q1" s="102" t="s">
        <v>53</v>
      </c>
      <c r="R1" s="102" t="s">
        <v>53</v>
      </c>
      <c r="S1" s="102" t="s">
        <v>53</v>
      </c>
      <c r="T1" s="102" t="s">
        <v>53</v>
      </c>
      <c r="U1" s="102" t="s">
        <v>53</v>
      </c>
      <c r="V1" s="102" t="s">
        <v>53</v>
      </c>
      <c r="W1" s="102" t="s">
        <v>53</v>
      </c>
    </row>
    <row r="2" spans="1:23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3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43738</v>
      </c>
      <c r="N3" s="74">
        <v>43854</v>
      </c>
      <c r="O3" s="74">
        <v>43903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</row>
    <row r="4" spans="1:23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10-2</f>
        <v>8</v>
      </c>
      <c r="K4" s="38">
        <f t="shared" ref="K4:K12" si="0">J4-(SUM(M4:W4))</f>
        <v>1</v>
      </c>
      <c r="L4" s="39" t="str">
        <f>IF(K4&lt;0,"ATENÇÃO","OK")</f>
        <v>OK</v>
      </c>
      <c r="M4" s="92"/>
      <c r="N4" s="92">
        <v>5</v>
      </c>
      <c r="O4" s="92">
        <v>2</v>
      </c>
      <c r="P4" s="30"/>
      <c r="Q4" s="30"/>
      <c r="R4" s="30"/>
      <c r="S4" s="30"/>
      <c r="T4" s="30"/>
      <c r="U4" s="30"/>
      <c r="V4" s="30"/>
      <c r="W4" s="30"/>
    </row>
    <row r="5" spans="1:23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si="0"/>
        <v>0</v>
      </c>
      <c r="L5" s="39" t="str">
        <f t="shared" ref="L5:L12" si="1">IF(K5&lt;0,"ATENÇÃO","OK")</f>
        <v>OK</v>
      </c>
      <c r="M5" s="92"/>
      <c r="N5" s="92"/>
      <c r="O5" s="92"/>
      <c r="P5" s="30"/>
      <c r="Q5" s="30"/>
      <c r="R5" s="30"/>
      <c r="S5" s="30"/>
      <c r="T5" s="30"/>
      <c r="U5" s="30"/>
      <c r="V5" s="30"/>
      <c r="W5" s="30"/>
    </row>
    <row r="6" spans="1:23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8</v>
      </c>
      <c r="K6" s="38">
        <f t="shared" si="0"/>
        <v>7</v>
      </c>
      <c r="L6" s="39" t="str">
        <f t="shared" si="1"/>
        <v>OK</v>
      </c>
      <c r="M6" s="92">
        <v>1</v>
      </c>
      <c r="N6" s="92"/>
      <c r="O6" s="92"/>
      <c r="P6" s="30"/>
      <c r="Q6" s="30"/>
      <c r="R6" s="30"/>
      <c r="S6" s="30"/>
      <c r="T6" s="30"/>
      <c r="U6" s="30"/>
      <c r="V6" s="30"/>
      <c r="W6" s="30"/>
    </row>
    <row r="7" spans="1:23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300</v>
      </c>
      <c r="K7" s="38">
        <f t="shared" si="0"/>
        <v>0</v>
      </c>
      <c r="L7" s="39" t="str">
        <f t="shared" si="1"/>
        <v>OK</v>
      </c>
      <c r="M7" s="92">
        <v>300</v>
      </c>
      <c r="N7" s="92"/>
      <c r="O7" s="92"/>
      <c r="P7" s="30"/>
      <c r="Q7" s="30"/>
      <c r="R7" s="30"/>
      <c r="S7" s="30"/>
      <c r="T7" s="30"/>
      <c r="U7" s="30"/>
      <c r="V7" s="30"/>
      <c r="W7" s="30"/>
    </row>
    <row r="8" spans="1:23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4</v>
      </c>
      <c r="K8" s="38">
        <f t="shared" si="0"/>
        <v>4</v>
      </c>
      <c r="L8" s="39" t="str">
        <f t="shared" si="1"/>
        <v>OK</v>
      </c>
      <c r="M8" s="92"/>
      <c r="N8" s="92"/>
      <c r="O8" s="92"/>
      <c r="P8" s="30"/>
      <c r="Q8" s="30"/>
      <c r="R8" s="30"/>
      <c r="S8" s="30"/>
      <c r="T8" s="30"/>
      <c r="U8" s="30"/>
      <c r="V8" s="30"/>
      <c r="W8" s="30"/>
    </row>
    <row r="9" spans="1:23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210</v>
      </c>
      <c r="K9" s="38">
        <f t="shared" si="0"/>
        <v>210</v>
      </c>
      <c r="L9" s="39" t="str">
        <f t="shared" si="1"/>
        <v>OK</v>
      </c>
      <c r="M9" s="92"/>
      <c r="N9" s="92"/>
      <c r="O9" s="92"/>
      <c r="P9" s="30"/>
      <c r="Q9" s="30"/>
      <c r="R9" s="30"/>
      <c r="S9" s="30"/>
      <c r="T9" s="30"/>
      <c r="U9" s="30"/>
      <c r="V9" s="30"/>
      <c r="W9" s="30"/>
    </row>
    <row r="10" spans="1:23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92"/>
      <c r="O10" s="92"/>
      <c r="P10" s="30"/>
      <c r="Q10" s="30"/>
      <c r="R10" s="30"/>
      <c r="S10" s="30"/>
      <c r="T10" s="30"/>
      <c r="U10" s="30"/>
      <c r="V10" s="30"/>
      <c r="W10" s="30"/>
    </row>
    <row r="11" spans="1:23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93"/>
      <c r="O11" s="93"/>
      <c r="P11" s="53"/>
      <c r="Q11" s="53"/>
      <c r="R11" s="54"/>
      <c r="S11" s="54"/>
      <c r="T11" s="54"/>
      <c r="U11" s="54"/>
      <c r="V11" s="54"/>
      <c r="W11" s="54"/>
    </row>
    <row r="12" spans="1:23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x14ac:dyDescent="0.45">
      <c r="D13" s="16"/>
    </row>
    <row r="14" spans="1:23" x14ac:dyDescent="0.45">
      <c r="D14" s="16"/>
    </row>
  </sheetData>
  <mergeCells count="21">
    <mergeCell ref="A6:A7"/>
    <mergeCell ref="C6:C7"/>
    <mergeCell ref="A8:A9"/>
    <mergeCell ref="C8:C9"/>
    <mergeCell ref="A10:A11"/>
    <mergeCell ref="C10:C11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O1:O2"/>
    <mergeCell ref="A1:C1"/>
    <mergeCell ref="M1:M2"/>
    <mergeCell ref="D1:I1"/>
  </mergeCells>
  <conditionalFormatting sqref="P4:Q4">
    <cfRule type="cellIs" dxfId="140" priority="34" stopIfTrue="1" operator="greaterThan">
      <formula>0</formula>
    </cfRule>
    <cfRule type="cellIs" dxfId="139" priority="35" stopIfTrue="1" operator="greaterThan">
      <formula>0</formula>
    </cfRule>
    <cfRule type="cellIs" dxfId="138" priority="36" stopIfTrue="1" operator="greaterThan">
      <formula>0</formula>
    </cfRule>
  </conditionalFormatting>
  <conditionalFormatting sqref="R5:W10">
    <cfRule type="cellIs" dxfId="137" priority="43" stopIfTrue="1" operator="greaterThan">
      <formula>0</formula>
    </cfRule>
    <cfRule type="cellIs" dxfId="136" priority="44" stopIfTrue="1" operator="greaterThan">
      <formula>0</formula>
    </cfRule>
    <cfRule type="cellIs" dxfId="135" priority="45" stopIfTrue="1" operator="greaterThan">
      <formula>0</formula>
    </cfRule>
  </conditionalFormatting>
  <conditionalFormatting sqref="R4:W4">
    <cfRule type="cellIs" dxfId="134" priority="40" stopIfTrue="1" operator="greaterThan">
      <formula>0</formula>
    </cfRule>
    <cfRule type="cellIs" dxfId="133" priority="41" stopIfTrue="1" operator="greaterThan">
      <formula>0</formula>
    </cfRule>
    <cfRule type="cellIs" dxfId="132" priority="42" stopIfTrue="1" operator="greaterThan">
      <formula>0</formula>
    </cfRule>
  </conditionalFormatting>
  <conditionalFormatting sqref="P5:Q10">
    <cfRule type="cellIs" dxfId="131" priority="37" stopIfTrue="1" operator="greaterThan">
      <formula>0</formula>
    </cfRule>
    <cfRule type="cellIs" dxfId="130" priority="38" stopIfTrue="1" operator="greaterThan">
      <formula>0</formula>
    </cfRule>
    <cfRule type="cellIs" dxfId="129" priority="39" stopIfTrue="1" operator="greaterThan">
      <formula>0</formula>
    </cfRule>
  </conditionalFormatting>
  <conditionalFormatting sqref="N4">
    <cfRule type="cellIs" dxfId="11" priority="1" stopIfTrue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</conditionalFormatting>
  <conditionalFormatting sqref="O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M4 M5:N10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O5:O10">
    <cfRule type="cellIs" dxfId="2" priority="10" stopIfTrue="1" operator="greaterThan">
      <formula>0</formula>
    </cfRule>
    <cfRule type="cellIs" dxfId="1" priority="11" stopIfTrue="1" operator="greaterThan">
      <formula>0</formula>
    </cfRule>
    <cfRule type="cellIs" dxfId="0" priority="1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4"/>
  <sheetViews>
    <sheetView topLeftCell="G1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4" width="12" style="19" customWidth="1"/>
    <col min="25" max="16384" width="9.73046875" style="15"/>
  </cols>
  <sheetData>
    <row r="1" spans="1:24" ht="32.25" customHeight="1" x14ac:dyDescent="0.45">
      <c r="A1" s="103" t="s">
        <v>51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79</v>
      </c>
      <c r="N1" s="102" t="s">
        <v>53</v>
      </c>
      <c r="O1" s="102" t="s">
        <v>53</v>
      </c>
      <c r="P1" s="102" t="s">
        <v>53</v>
      </c>
      <c r="Q1" s="102" t="s">
        <v>53</v>
      </c>
      <c r="R1" s="102" t="s">
        <v>53</v>
      </c>
      <c r="S1" s="102" t="s">
        <v>53</v>
      </c>
      <c r="T1" s="102" t="s">
        <v>53</v>
      </c>
      <c r="U1" s="102" t="s">
        <v>53</v>
      </c>
      <c r="V1" s="102" t="s">
        <v>53</v>
      </c>
      <c r="W1" s="102" t="s">
        <v>53</v>
      </c>
      <c r="X1" s="102" t="s">
        <v>53</v>
      </c>
    </row>
    <row r="2" spans="1:24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1</v>
      </c>
      <c r="N3" s="50" t="s">
        <v>2</v>
      </c>
      <c r="O3" s="50" t="s">
        <v>2</v>
      </c>
      <c r="P3" s="50" t="s">
        <v>2</v>
      </c>
      <c r="Q3" s="50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v>6</v>
      </c>
      <c r="K4" s="38">
        <f>J4-(SUM(M4:X4))</f>
        <v>6</v>
      </c>
      <c r="L4" s="39" t="str">
        <f>IF(K4&lt;0,"ATENÇÃO","OK")</f>
        <v>OK</v>
      </c>
      <c r="M4" s="9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4</v>
      </c>
      <c r="K6" s="38">
        <f t="shared" si="0"/>
        <v>4</v>
      </c>
      <c r="L6" s="39" t="str">
        <f t="shared" si="1"/>
        <v>OK</v>
      </c>
      <c r="M6" s="9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600</v>
      </c>
      <c r="K7" s="38">
        <f t="shared" si="0"/>
        <v>0</v>
      </c>
      <c r="L7" s="39" t="str">
        <f t="shared" si="1"/>
        <v>OK</v>
      </c>
      <c r="M7" s="92">
        <v>600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/>
      <c r="K8" s="38">
        <f t="shared" si="0"/>
        <v>0</v>
      </c>
      <c r="L8" s="39" t="str">
        <f t="shared" si="1"/>
        <v>OK</v>
      </c>
      <c r="M8" s="9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/>
      <c r="K9" s="38">
        <f t="shared" si="0"/>
        <v>0</v>
      </c>
      <c r="L9" s="39" t="str">
        <f t="shared" si="1"/>
        <v>OK</v>
      </c>
      <c r="M9" s="9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/>
      <c r="K10" s="38">
        <f t="shared" si="0"/>
        <v>0</v>
      </c>
      <c r="L10" s="39" t="str">
        <f t="shared" si="1"/>
        <v>OK</v>
      </c>
      <c r="M10" s="9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/>
      <c r="K11" s="38">
        <f t="shared" si="0"/>
        <v>0</v>
      </c>
      <c r="L11" s="39" t="str">
        <f t="shared" si="1"/>
        <v>OK</v>
      </c>
      <c r="M11" s="93"/>
      <c r="N11" s="53"/>
      <c r="O11" s="53"/>
      <c r="P11" s="53"/>
      <c r="Q11" s="53"/>
      <c r="R11" s="5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D1:I1"/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6:A7"/>
    <mergeCell ref="C6:C7"/>
    <mergeCell ref="A8:A9"/>
    <mergeCell ref="C8:C9"/>
    <mergeCell ref="A10:A11"/>
    <mergeCell ref="C10:C11"/>
  </mergeCells>
  <conditionalFormatting sqref="O5:R10">
    <cfRule type="cellIs" dxfId="125" priority="19" stopIfTrue="1" operator="greaterThan">
      <formula>0</formula>
    </cfRule>
    <cfRule type="cellIs" dxfId="124" priority="20" stopIfTrue="1" operator="greaterThan">
      <formula>0</formula>
    </cfRule>
    <cfRule type="cellIs" dxfId="123" priority="21" stopIfTrue="1" operator="greaterThan">
      <formula>0</formula>
    </cfRule>
  </conditionalFormatting>
  <conditionalFormatting sqref="O4:R4">
    <cfRule type="cellIs" dxfId="122" priority="16" stopIfTrue="1" operator="greaterThan">
      <formula>0</formula>
    </cfRule>
    <cfRule type="cellIs" dxfId="121" priority="17" stopIfTrue="1" operator="greaterThan">
      <formula>0</formula>
    </cfRule>
    <cfRule type="cellIs" dxfId="120" priority="18" stopIfTrue="1" operator="greaterThan">
      <formula>0</formula>
    </cfRule>
  </conditionalFormatting>
  <conditionalFormatting sqref="N5:N10">
    <cfRule type="cellIs" dxfId="119" priority="13" stopIfTrue="1" operator="greaterThan">
      <formula>0</formula>
    </cfRule>
    <cfRule type="cellIs" dxfId="118" priority="14" stopIfTrue="1" operator="greaterThan">
      <formula>0</formula>
    </cfRule>
    <cfRule type="cellIs" dxfId="117" priority="15" stopIfTrue="1" operator="greaterThan">
      <formula>0</formula>
    </cfRule>
  </conditionalFormatting>
  <conditionalFormatting sqref="N4">
    <cfRule type="cellIs" dxfId="116" priority="10" stopIfTrue="1" operator="greaterThan">
      <formula>0</formula>
    </cfRule>
    <cfRule type="cellIs" dxfId="115" priority="11" stopIfTrue="1" operator="greaterThan">
      <formula>0</formula>
    </cfRule>
    <cfRule type="cellIs" dxfId="114" priority="12" stopIfTrue="1" operator="greaterThan">
      <formula>0</formula>
    </cfRule>
  </conditionalFormatting>
  <conditionalFormatting sqref="S5:X10">
    <cfRule type="cellIs" dxfId="113" priority="25" stopIfTrue="1" operator="greaterThan">
      <formula>0</formula>
    </cfRule>
    <cfRule type="cellIs" dxfId="112" priority="26" stopIfTrue="1" operator="greaterThan">
      <formula>0</formula>
    </cfRule>
    <cfRule type="cellIs" dxfId="111" priority="27" stopIfTrue="1" operator="greaterThan">
      <formula>0</formula>
    </cfRule>
  </conditionalFormatting>
  <conditionalFormatting sqref="S4:X4">
    <cfRule type="cellIs" dxfId="110" priority="22" stopIfTrue="1" operator="greaterThan">
      <formula>0</formula>
    </cfRule>
    <cfRule type="cellIs" dxfId="109" priority="23" stopIfTrue="1" operator="greaterThan">
      <formula>0</formula>
    </cfRule>
    <cfRule type="cellIs" dxfId="108" priority="24" stopIfTrue="1" operator="greaterThan">
      <formula>0</formula>
    </cfRule>
  </conditionalFormatting>
  <conditionalFormatting sqref="M4:M10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"/>
  <sheetViews>
    <sheetView topLeftCell="F1" zoomScale="80" zoomScaleNormal="80" workbookViewId="0">
      <selection activeCell="S1" sqref="S1:S104857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22" width="12" style="19" customWidth="1"/>
    <col min="23" max="16384" width="9.73046875" style="15"/>
  </cols>
  <sheetData>
    <row r="1" spans="1:22" ht="32.25" customHeight="1" x14ac:dyDescent="0.45">
      <c r="A1" s="103" t="s">
        <v>51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89</v>
      </c>
      <c r="N1" s="102" t="s">
        <v>90</v>
      </c>
      <c r="O1" s="102" t="s">
        <v>80</v>
      </c>
      <c r="P1" s="102" t="s">
        <v>91</v>
      </c>
      <c r="Q1" s="102" t="s">
        <v>92</v>
      </c>
      <c r="R1" s="102" t="s">
        <v>93</v>
      </c>
      <c r="S1" s="102" t="s">
        <v>53</v>
      </c>
      <c r="T1" s="102" t="s">
        <v>53</v>
      </c>
      <c r="U1" s="102" t="s">
        <v>53</v>
      </c>
      <c r="V1" s="102" t="s">
        <v>53</v>
      </c>
    </row>
    <row r="2" spans="1:22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74">
        <v>43679</v>
      </c>
      <c r="N3" s="74">
        <v>43684</v>
      </c>
      <c r="O3" s="74">
        <v>43709</v>
      </c>
      <c r="P3" s="74">
        <v>43745</v>
      </c>
      <c r="Q3" s="74">
        <v>43865</v>
      </c>
      <c r="R3" s="74">
        <v>43902</v>
      </c>
      <c r="S3" s="50" t="s">
        <v>2</v>
      </c>
      <c r="T3" s="50" t="s">
        <v>2</v>
      </c>
      <c r="U3" s="50" t="s">
        <v>2</v>
      </c>
      <c r="V3" s="50" t="s">
        <v>2</v>
      </c>
    </row>
    <row r="4" spans="1:22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10-2</f>
        <v>8</v>
      </c>
      <c r="K4" s="38">
        <f>J4-(SUM(M4:V4))</f>
        <v>3</v>
      </c>
      <c r="L4" s="39" t="str">
        <f>IF(K4&lt;0,"ATENÇÃO","OK")</f>
        <v>OK</v>
      </c>
      <c r="M4" s="92"/>
      <c r="N4" s="92">
        <v>1</v>
      </c>
      <c r="O4" s="92"/>
      <c r="P4" s="92">
        <v>2</v>
      </c>
      <c r="Q4" s="92"/>
      <c r="R4" s="92">
        <v>2</v>
      </c>
      <c r="S4" s="30"/>
      <c r="T4" s="30"/>
      <c r="U4" s="30"/>
      <c r="V4" s="30"/>
    </row>
    <row r="5" spans="1:22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/>
      <c r="K5" s="38">
        <f>J5-(SUM(M5:V5))</f>
        <v>0</v>
      </c>
      <c r="L5" s="39" t="str">
        <f t="shared" ref="L5:L12" si="0">IF(K5&lt;0,"ATENÇÃO","OK")</f>
        <v>OK</v>
      </c>
      <c r="M5" s="92"/>
      <c r="N5" s="92"/>
      <c r="O5" s="92"/>
      <c r="P5" s="92"/>
      <c r="Q5" s="92"/>
      <c r="R5" s="92"/>
      <c r="S5" s="30"/>
      <c r="T5" s="30"/>
      <c r="U5" s="30"/>
      <c r="V5" s="30"/>
    </row>
    <row r="6" spans="1:22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6</v>
      </c>
      <c r="K6" s="38">
        <f>J6-(SUM(M6:V6))</f>
        <v>6</v>
      </c>
      <c r="L6" s="39" t="str">
        <f t="shared" si="0"/>
        <v>OK</v>
      </c>
      <c r="M6" s="92"/>
      <c r="N6" s="92"/>
      <c r="O6" s="92"/>
      <c r="P6" s="92"/>
      <c r="Q6" s="92"/>
      <c r="R6" s="92"/>
      <c r="S6" s="30"/>
      <c r="T6" s="30"/>
      <c r="U6" s="30"/>
      <c r="V6" s="30"/>
    </row>
    <row r="7" spans="1:22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f>2000-1000</f>
        <v>1000</v>
      </c>
      <c r="K7" s="38">
        <f>J7-(SUM(M7:V7))</f>
        <v>0</v>
      </c>
      <c r="L7" s="39" t="str">
        <f t="shared" si="0"/>
        <v>OK</v>
      </c>
      <c r="M7" s="92"/>
      <c r="N7" s="92"/>
      <c r="O7" s="92">
        <v>1000</v>
      </c>
      <c r="P7" s="92"/>
      <c r="Q7" s="92"/>
      <c r="R7" s="92"/>
      <c r="S7" s="30"/>
      <c r="T7" s="30"/>
      <c r="U7" s="30"/>
      <c r="V7" s="30"/>
    </row>
    <row r="8" spans="1:22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5</v>
      </c>
      <c r="K8" s="38">
        <f>J8-(SUM(M8:V8))</f>
        <v>5</v>
      </c>
      <c r="L8" s="39" t="str">
        <f t="shared" si="0"/>
        <v>OK</v>
      </c>
      <c r="M8" s="92"/>
      <c r="N8" s="92"/>
      <c r="O8" s="92"/>
      <c r="P8" s="92"/>
      <c r="Q8" s="92"/>
      <c r="R8" s="92"/>
      <c r="S8" s="30"/>
      <c r="T8" s="30"/>
      <c r="U8" s="30"/>
      <c r="V8" s="30"/>
    </row>
    <row r="9" spans="1:22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20</v>
      </c>
      <c r="K9" s="38">
        <f>J9-(SUM(M9:V9))</f>
        <v>20</v>
      </c>
      <c r="L9" s="39" t="str">
        <f t="shared" si="0"/>
        <v>OK</v>
      </c>
      <c r="M9" s="92"/>
      <c r="N9" s="92"/>
      <c r="O9" s="92"/>
      <c r="P9" s="92"/>
      <c r="Q9" s="92"/>
      <c r="R9" s="92"/>
      <c r="S9" s="30"/>
      <c r="T9" s="30"/>
      <c r="U9" s="30"/>
      <c r="V9" s="30"/>
    </row>
    <row r="10" spans="1:22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>
        <v>30</v>
      </c>
      <c r="K10" s="38">
        <f>J10-(SUM(M10:V10))</f>
        <v>27</v>
      </c>
      <c r="L10" s="39" t="str">
        <f t="shared" si="0"/>
        <v>OK</v>
      </c>
      <c r="M10" s="92"/>
      <c r="N10" s="92"/>
      <c r="O10" s="92"/>
      <c r="P10" s="92"/>
      <c r="Q10" s="92">
        <v>3</v>
      </c>
      <c r="R10" s="92"/>
      <c r="S10" s="30"/>
      <c r="T10" s="30"/>
      <c r="U10" s="30"/>
      <c r="V10" s="30"/>
    </row>
    <row r="11" spans="1:22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>
        <v>3600</v>
      </c>
      <c r="K11" s="38">
        <f>J11-(SUM(M11:V11))</f>
        <v>3330</v>
      </c>
      <c r="L11" s="39" t="str">
        <f t="shared" si="0"/>
        <v>OK</v>
      </c>
      <c r="M11" s="93"/>
      <c r="N11" s="93"/>
      <c r="O11" s="93"/>
      <c r="P11" s="93"/>
      <c r="Q11" s="76">
        <v>270</v>
      </c>
      <c r="R11" s="93"/>
      <c r="S11" s="54"/>
      <c r="T11" s="54"/>
      <c r="U11" s="54"/>
      <c r="V11" s="54"/>
    </row>
    <row r="12" spans="1:22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>
        <v>111</v>
      </c>
      <c r="K12" s="38">
        <f>J12-(SUM(M12:V12))</f>
        <v>106</v>
      </c>
      <c r="L12" s="39" t="str">
        <f t="shared" si="0"/>
        <v>OK</v>
      </c>
      <c r="M12" s="76">
        <v>3</v>
      </c>
      <c r="N12" s="54"/>
      <c r="O12" s="54"/>
      <c r="P12" s="54"/>
      <c r="Q12" s="76">
        <v>2</v>
      </c>
      <c r="R12" s="54"/>
      <c r="S12" s="54"/>
      <c r="T12" s="54"/>
      <c r="U12" s="54"/>
      <c r="V12" s="54"/>
    </row>
    <row r="13" spans="1:22" x14ac:dyDescent="0.45">
      <c r="D13" s="16"/>
    </row>
    <row r="14" spans="1:22" x14ac:dyDescent="0.45">
      <c r="D14" s="16"/>
    </row>
  </sheetData>
  <mergeCells count="20">
    <mergeCell ref="A10:A11"/>
    <mergeCell ref="C10:C11"/>
    <mergeCell ref="U1:U2"/>
    <mergeCell ref="V1:V2"/>
    <mergeCell ref="A2:L2"/>
    <mergeCell ref="A6:A7"/>
    <mergeCell ref="C6:C7"/>
    <mergeCell ref="S1:S2"/>
    <mergeCell ref="T1:T2"/>
    <mergeCell ref="O1:O2"/>
    <mergeCell ref="P1:P2"/>
    <mergeCell ref="Q1:Q2"/>
    <mergeCell ref="R1:R2"/>
    <mergeCell ref="A8:A9"/>
    <mergeCell ref="C8:C9"/>
    <mergeCell ref="M1:M2"/>
    <mergeCell ref="N1:N2"/>
    <mergeCell ref="A1:C1"/>
    <mergeCell ref="D1:I1"/>
    <mergeCell ref="J1:L1"/>
  </mergeCells>
  <conditionalFormatting sqref="S5:V10">
    <cfRule type="cellIs" dxfId="104" priority="64" stopIfTrue="1" operator="greaterThan">
      <formula>0</formula>
    </cfRule>
    <cfRule type="cellIs" dxfId="103" priority="65" stopIfTrue="1" operator="greaterThan">
      <formula>0</formula>
    </cfRule>
    <cfRule type="cellIs" dxfId="102" priority="66" stopIfTrue="1" operator="greaterThan">
      <formula>0</formula>
    </cfRule>
  </conditionalFormatting>
  <conditionalFormatting sqref="S4:V4">
    <cfRule type="cellIs" dxfId="101" priority="61" stopIfTrue="1" operator="greaterThan">
      <formula>0</formula>
    </cfRule>
    <cfRule type="cellIs" dxfId="100" priority="62" stopIfTrue="1" operator="greaterThan">
      <formula>0</formula>
    </cfRule>
    <cfRule type="cellIs" dxfId="99" priority="63" stopIfTrue="1" operator="greaterThan">
      <formula>0</formula>
    </cfRule>
  </conditionalFormatting>
  <conditionalFormatting sqref="M4 M5:N10">
    <cfRule type="cellIs" dxfId="98" priority="4" stopIfTrue="1" operator="greaterThan">
      <formula>0</formula>
    </cfRule>
    <cfRule type="cellIs" dxfId="97" priority="5" stopIfTrue="1" operator="greaterThan">
      <formula>0</formula>
    </cfRule>
    <cfRule type="cellIs" dxfId="96" priority="6" stopIfTrue="1" operator="greaterThan">
      <formula>0</formula>
    </cfRule>
  </conditionalFormatting>
  <conditionalFormatting sqref="N4">
    <cfRule type="cellIs" dxfId="95" priority="1" stopIfTrue="1" operator="greaterThan">
      <formula>0</formula>
    </cfRule>
    <cfRule type="cellIs" dxfId="94" priority="2" stopIfTrue="1" operator="greaterThan">
      <formula>0</formula>
    </cfRule>
    <cfRule type="cellIs" dxfId="93" priority="3" stopIfTrue="1" operator="greaterThan">
      <formula>0</formula>
    </cfRule>
  </conditionalFormatting>
  <conditionalFormatting sqref="O5:R10">
    <cfRule type="cellIs" dxfId="92" priority="10" stopIfTrue="1" operator="greaterThan">
      <formula>0</formula>
    </cfRule>
    <cfRule type="cellIs" dxfId="91" priority="11" stopIfTrue="1" operator="greaterThan">
      <formula>0</formula>
    </cfRule>
    <cfRule type="cellIs" dxfId="90" priority="12" stopIfTrue="1" operator="greaterThan">
      <formula>0</formula>
    </cfRule>
  </conditionalFormatting>
  <conditionalFormatting sqref="O4:R4">
    <cfRule type="cellIs" dxfId="89" priority="7" stopIfTrue="1" operator="greaterThan">
      <formula>0</formula>
    </cfRule>
    <cfRule type="cellIs" dxfId="88" priority="8" stopIfTrue="1" operator="greaterThan">
      <formula>0</formula>
    </cfRule>
    <cfRule type="cellIs" dxfId="87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4"/>
  <sheetViews>
    <sheetView topLeftCell="E1" zoomScale="70" zoomScaleNormal="70" workbookViewId="0">
      <selection activeCell="K6" sqref="K6"/>
    </sheetView>
  </sheetViews>
  <sheetFormatPr defaultColWidth="9.73046875" defaultRowHeight="14.25" x14ac:dyDescent="0.45"/>
  <cols>
    <col min="1" max="1" width="8.1328125" style="51" customWidth="1"/>
    <col min="2" max="2" width="5.59765625" style="51" bestFit="1" customWidth="1"/>
    <col min="3" max="3" width="30" style="40" customWidth="1"/>
    <col min="4" max="4" width="60.265625" style="51" customWidth="1"/>
    <col min="5" max="5" width="12.3984375" style="51" customWidth="1"/>
    <col min="6" max="6" width="15.1328125" style="51" customWidth="1"/>
    <col min="7" max="7" width="16.3984375" style="51" customWidth="1"/>
    <col min="8" max="8" width="16.73046875" style="51" customWidth="1"/>
    <col min="9" max="9" width="15.59765625" style="47" customWidth="1"/>
    <col min="10" max="10" width="12.86328125" style="17" customWidth="1"/>
    <col min="11" max="11" width="13.265625" style="41" customWidth="1"/>
    <col min="12" max="12" width="12.59765625" style="18" customWidth="1"/>
    <col min="13" max="13" width="12.86328125" style="19" customWidth="1"/>
    <col min="14" max="16" width="12" style="19" customWidth="1"/>
    <col min="17" max="17" width="15.73046875" style="19" customWidth="1"/>
    <col min="18" max="18" width="12" style="19" customWidth="1"/>
    <col min="19" max="19" width="15" style="19" customWidth="1"/>
    <col min="20" max="24" width="12" style="19" customWidth="1"/>
    <col min="25" max="16384" width="9.73046875" style="15"/>
  </cols>
  <sheetData>
    <row r="1" spans="1:24" ht="32.25" customHeight="1" x14ac:dyDescent="0.45">
      <c r="A1" s="103" t="s">
        <v>51</v>
      </c>
      <c r="B1" s="103"/>
      <c r="C1" s="103"/>
      <c r="D1" s="103" t="s">
        <v>44</v>
      </c>
      <c r="E1" s="103"/>
      <c r="F1" s="103"/>
      <c r="G1" s="103"/>
      <c r="H1" s="103"/>
      <c r="I1" s="103"/>
      <c r="J1" s="103" t="s">
        <v>52</v>
      </c>
      <c r="K1" s="103"/>
      <c r="L1" s="103"/>
      <c r="M1" s="102" t="s">
        <v>70</v>
      </c>
      <c r="N1" s="102" t="s">
        <v>71</v>
      </c>
      <c r="O1" s="102" t="s">
        <v>72</v>
      </c>
      <c r="P1" s="102" t="s">
        <v>73</v>
      </c>
      <c r="Q1" s="102" t="s">
        <v>74</v>
      </c>
      <c r="R1" s="102" t="s">
        <v>94</v>
      </c>
      <c r="S1" s="102" t="s">
        <v>95</v>
      </c>
      <c r="T1" s="102" t="s">
        <v>53</v>
      </c>
      <c r="U1" s="102" t="s">
        <v>53</v>
      </c>
      <c r="V1" s="102" t="s">
        <v>53</v>
      </c>
      <c r="W1" s="102" t="s">
        <v>53</v>
      </c>
      <c r="X1" s="102" t="s">
        <v>53</v>
      </c>
    </row>
    <row r="2" spans="1:24" ht="26.25" customHeight="1" x14ac:dyDescent="0.4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67" t="s">
        <v>54</v>
      </c>
      <c r="G3" s="67" t="s">
        <v>55</v>
      </c>
      <c r="H3" s="67" t="s">
        <v>56</v>
      </c>
      <c r="I3" s="69" t="s">
        <v>3</v>
      </c>
      <c r="J3" s="70" t="s">
        <v>26</v>
      </c>
      <c r="K3" s="71" t="s">
        <v>0</v>
      </c>
      <c r="L3" s="72" t="s">
        <v>4</v>
      </c>
      <c r="M3" s="94" t="s">
        <v>75</v>
      </c>
      <c r="N3" s="94" t="s">
        <v>75</v>
      </c>
      <c r="O3" s="94" t="s">
        <v>76</v>
      </c>
      <c r="P3" s="94" t="s">
        <v>77</v>
      </c>
      <c r="Q3" s="74" t="s">
        <v>78</v>
      </c>
      <c r="R3" s="94" t="s">
        <v>96</v>
      </c>
      <c r="S3" s="94" t="s">
        <v>97</v>
      </c>
      <c r="T3" s="50" t="s">
        <v>2</v>
      </c>
      <c r="U3" s="50" t="s">
        <v>2</v>
      </c>
      <c r="V3" s="50" t="s">
        <v>2</v>
      </c>
      <c r="W3" s="50" t="s">
        <v>2</v>
      </c>
      <c r="X3" s="50" t="s">
        <v>2</v>
      </c>
    </row>
    <row r="4" spans="1:24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56" t="s">
        <v>58</v>
      </c>
      <c r="G4" s="34" t="s">
        <v>59</v>
      </c>
      <c r="H4" s="34" t="s">
        <v>42</v>
      </c>
      <c r="I4" s="45">
        <v>370</v>
      </c>
      <c r="J4" s="31">
        <f>2+2+2</f>
        <v>6</v>
      </c>
      <c r="K4" s="38">
        <f>J4-(SUM(M4:X4))</f>
        <v>0</v>
      </c>
      <c r="L4" s="39" t="str">
        <f>IF(K4&lt;0,"ATENÇÃO","OK")</f>
        <v>OK</v>
      </c>
      <c r="M4" s="92"/>
      <c r="N4" s="92"/>
      <c r="O4" s="92"/>
      <c r="P4" s="92"/>
      <c r="Q4" s="92"/>
      <c r="R4" s="92"/>
      <c r="S4" s="92">
        <v>6</v>
      </c>
      <c r="T4" s="30"/>
      <c r="U4" s="30"/>
      <c r="V4" s="30"/>
      <c r="W4" s="30"/>
      <c r="X4" s="30"/>
    </row>
    <row r="5" spans="1:24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3" t="s">
        <v>58</v>
      </c>
      <c r="G5" s="62" t="s">
        <v>59</v>
      </c>
      <c r="H5" s="62" t="s">
        <v>42</v>
      </c>
      <c r="I5" s="64">
        <v>370</v>
      </c>
      <c r="J5" s="31">
        <f>12+3</f>
        <v>15</v>
      </c>
      <c r="K5" s="38">
        <f t="shared" ref="K5:K12" si="0">J5-(SUM(M5:X5))</f>
        <v>0</v>
      </c>
      <c r="L5" s="39" t="str">
        <f t="shared" ref="L5:L12" si="1">IF(K5&lt;0,"ATENÇÃO","OK")</f>
        <v>OK</v>
      </c>
      <c r="M5" s="92"/>
      <c r="N5" s="92"/>
      <c r="O5" s="92"/>
      <c r="P5" s="92">
        <v>4</v>
      </c>
      <c r="Q5" s="92">
        <v>8</v>
      </c>
      <c r="R5" s="92"/>
      <c r="S5" s="92">
        <v>3</v>
      </c>
      <c r="T5" s="30"/>
      <c r="U5" s="30"/>
      <c r="V5" s="30"/>
      <c r="W5" s="30"/>
      <c r="X5" s="30"/>
    </row>
    <row r="6" spans="1:24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56" t="s">
        <v>58</v>
      </c>
      <c r="G6" s="34" t="s">
        <v>59</v>
      </c>
      <c r="H6" s="34" t="s">
        <v>42</v>
      </c>
      <c r="I6" s="45">
        <v>160</v>
      </c>
      <c r="J6" s="32">
        <v>13</v>
      </c>
      <c r="K6" s="38">
        <f t="shared" si="0"/>
        <v>13</v>
      </c>
      <c r="L6" s="39" t="str">
        <f t="shared" si="1"/>
        <v>OK</v>
      </c>
      <c r="M6" s="92"/>
      <c r="N6" s="92"/>
      <c r="O6" s="92"/>
      <c r="P6" s="92"/>
      <c r="Q6" s="92"/>
      <c r="R6" s="92"/>
      <c r="S6" s="92"/>
      <c r="T6" s="30"/>
      <c r="U6" s="30"/>
      <c r="V6" s="30"/>
      <c r="W6" s="30"/>
      <c r="X6" s="30"/>
    </row>
    <row r="7" spans="1:24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56" t="s">
        <v>58</v>
      </c>
      <c r="G7" s="34" t="s">
        <v>62</v>
      </c>
      <c r="H7" s="34" t="s">
        <v>42</v>
      </c>
      <c r="I7" s="45">
        <v>0.79</v>
      </c>
      <c r="J7" s="32">
        <v>1000</v>
      </c>
      <c r="K7" s="38">
        <f t="shared" si="0"/>
        <v>1000</v>
      </c>
      <c r="L7" s="39" t="str">
        <f t="shared" si="1"/>
        <v>OK</v>
      </c>
      <c r="M7" s="92"/>
      <c r="N7" s="92"/>
      <c r="O7" s="92"/>
      <c r="P7" s="92"/>
      <c r="Q7" s="92"/>
      <c r="R7" s="92"/>
      <c r="S7" s="92"/>
      <c r="T7" s="30"/>
      <c r="U7" s="30"/>
      <c r="V7" s="30"/>
      <c r="W7" s="30"/>
      <c r="X7" s="30"/>
    </row>
    <row r="8" spans="1:24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3" t="s">
        <v>58</v>
      </c>
      <c r="G8" s="62" t="s">
        <v>59</v>
      </c>
      <c r="H8" s="62" t="s">
        <v>43</v>
      </c>
      <c r="I8" s="64">
        <v>160</v>
      </c>
      <c r="J8" s="32">
        <v>18</v>
      </c>
      <c r="K8" s="38">
        <f t="shared" si="0"/>
        <v>15</v>
      </c>
      <c r="L8" s="39" t="str">
        <f t="shared" si="1"/>
        <v>OK</v>
      </c>
      <c r="M8" s="92">
        <v>1</v>
      </c>
      <c r="N8" s="92"/>
      <c r="O8" s="92">
        <v>1</v>
      </c>
      <c r="P8" s="92"/>
      <c r="Q8" s="92"/>
      <c r="R8" s="92">
        <v>1</v>
      </c>
      <c r="S8" s="92"/>
      <c r="T8" s="30"/>
      <c r="U8" s="30"/>
      <c r="V8" s="30"/>
      <c r="W8" s="30"/>
      <c r="X8" s="30"/>
    </row>
    <row r="9" spans="1:24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3" t="s">
        <v>58</v>
      </c>
      <c r="G9" s="62" t="s">
        <v>62</v>
      </c>
      <c r="H9" s="62" t="s">
        <v>43</v>
      </c>
      <c r="I9" s="64">
        <v>2.16</v>
      </c>
      <c r="J9" s="32">
        <v>2530</v>
      </c>
      <c r="K9" s="38">
        <f t="shared" si="0"/>
        <v>1010</v>
      </c>
      <c r="L9" s="39" t="str">
        <f t="shared" si="1"/>
        <v>OK</v>
      </c>
      <c r="M9" s="92">
        <v>200</v>
      </c>
      <c r="N9" s="92">
        <v>470</v>
      </c>
      <c r="O9" s="92">
        <v>300</v>
      </c>
      <c r="P9" s="92"/>
      <c r="Q9" s="92"/>
      <c r="R9" s="92">
        <v>550</v>
      </c>
      <c r="S9" s="92"/>
      <c r="T9" s="30"/>
      <c r="U9" s="30"/>
      <c r="V9" s="30"/>
      <c r="W9" s="30"/>
      <c r="X9" s="30"/>
    </row>
    <row r="10" spans="1:24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56" t="s">
        <v>58</v>
      </c>
      <c r="G10" s="34" t="s">
        <v>59</v>
      </c>
      <c r="H10" s="34" t="s">
        <v>43</v>
      </c>
      <c r="I10" s="45">
        <v>82</v>
      </c>
      <c r="J10" s="32">
        <v>12</v>
      </c>
      <c r="K10" s="38">
        <f t="shared" si="0"/>
        <v>12</v>
      </c>
      <c r="L10" s="39" t="str">
        <f t="shared" si="1"/>
        <v>OK</v>
      </c>
      <c r="M10" s="92"/>
      <c r="N10" s="92"/>
      <c r="O10" s="92"/>
      <c r="P10" s="92"/>
      <c r="Q10" s="92"/>
      <c r="R10" s="92"/>
      <c r="S10" s="92"/>
      <c r="T10" s="30"/>
      <c r="U10" s="30"/>
      <c r="V10" s="30"/>
      <c r="W10" s="30"/>
      <c r="X10" s="30"/>
    </row>
    <row r="11" spans="1:24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56" t="s">
        <v>58</v>
      </c>
      <c r="G11" s="34" t="s">
        <v>62</v>
      </c>
      <c r="H11" s="34" t="s">
        <v>43</v>
      </c>
      <c r="I11" s="45">
        <v>0.97</v>
      </c>
      <c r="J11" s="32">
        <v>8400</v>
      </c>
      <c r="K11" s="38">
        <f t="shared" si="0"/>
        <v>8400</v>
      </c>
      <c r="L11" s="39" t="str">
        <f t="shared" si="1"/>
        <v>OK</v>
      </c>
      <c r="M11" s="93"/>
      <c r="N11" s="93"/>
      <c r="O11" s="93"/>
      <c r="P11" s="93"/>
      <c r="Q11" s="93"/>
      <c r="R11" s="93"/>
      <c r="S11" s="54"/>
      <c r="T11" s="54"/>
      <c r="U11" s="54"/>
      <c r="V11" s="54"/>
      <c r="W11" s="54"/>
      <c r="X11" s="54"/>
    </row>
    <row r="12" spans="1:24" ht="63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3" t="s">
        <v>58</v>
      </c>
      <c r="G12" s="62" t="s">
        <v>59</v>
      </c>
      <c r="H12" s="62" t="s">
        <v>43</v>
      </c>
      <c r="I12" s="64">
        <v>95</v>
      </c>
      <c r="J12" s="32"/>
      <c r="K12" s="38">
        <f t="shared" si="0"/>
        <v>0</v>
      </c>
      <c r="L12" s="39" t="str">
        <f t="shared" si="1"/>
        <v>OK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 x14ac:dyDescent="0.45">
      <c r="D13" s="16"/>
    </row>
    <row r="14" spans="1:24" x14ac:dyDescent="0.45">
      <c r="D14" s="16"/>
    </row>
  </sheetData>
  <mergeCells count="22">
    <mergeCell ref="C8:C9"/>
    <mergeCell ref="A10:A11"/>
    <mergeCell ref="C10:C11"/>
    <mergeCell ref="T1:T2"/>
    <mergeCell ref="U1:U2"/>
    <mergeCell ref="D1:I1"/>
    <mergeCell ref="J1:L1"/>
    <mergeCell ref="A2:L2"/>
    <mergeCell ref="M1:M2"/>
    <mergeCell ref="N1:N2"/>
    <mergeCell ref="A1:C1"/>
    <mergeCell ref="A6:A7"/>
    <mergeCell ref="C6:C7"/>
    <mergeCell ref="A8:A9"/>
    <mergeCell ref="V1:V2"/>
    <mergeCell ref="W1:W2"/>
    <mergeCell ref="X1:X2"/>
    <mergeCell ref="S1:S2"/>
    <mergeCell ref="O1:O2"/>
    <mergeCell ref="P1:P2"/>
    <mergeCell ref="Q1:Q2"/>
    <mergeCell ref="R1:R2"/>
  </mergeCells>
  <conditionalFormatting sqref="T5:X10">
    <cfRule type="cellIs" dxfId="68" priority="64" stopIfTrue="1" operator="greaterThan">
      <formula>0</formula>
    </cfRule>
    <cfRule type="cellIs" dxfId="67" priority="65" stopIfTrue="1" operator="greaterThan">
      <formula>0</formula>
    </cfRule>
    <cfRule type="cellIs" dxfId="66" priority="66" stopIfTrue="1" operator="greaterThan">
      <formula>0</formula>
    </cfRule>
  </conditionalFormatting>
  <conditionalFormatting sqref="T4:X4">
    <cfRule type="cellIs" dxfId="65" priority="61" stopIfTrue="1" operator="greaterThan">
      <formula>0</formula>
    </cfRule>
    <cfRule type="cellIs" dxfId="64" priority="62" stopIfTrue="1" operator="greaterThan">
      <formula>0</formula>
    </cfRule>
    <cfRule type="cellIs" dxfId="63" priority="63" stopIfTrue="1" operator="greaterThan">
      <formula>0</formula>
    </cfRule>
  </conditionalFormatting>
  <conditionalFormatting sqref="M4 M5:N10">
    <cfRule type="cellIs" dxfId="62" priority="4" stopIfTrue="1" operator="greaterThan">
      <formula>0</formula>
    </cfRule>
    <cfRule type="cellIs" dxfId="61" priority="5" stopIfTrue="1" operator="greaterThan">
      <formula>0</formula>
    </cfRule>
    <cfRule type="cellIs" dxfId="60" priority="6" stopIfTrue="1" operator="greaterThan">
      <formula>0</formula>
    </cfRule>
  </conditionalFormatting>
  <conditionalFormatting sqref="N4">
    <cfRule type="cellIs" dxfId="59" priority="1" stopIfTrue="1" operator="greaterThan">
      <formula>0</formula>
    </cfRule>
    <cfRule type="cellIs" dxfId="58" priority="2" stopIfTrue="1" operator="greaterThan">
      <formula>0</formula>
    </cfRule>
    <cfRule type="cellIs" dxfId="57" priority="3" stopIfTrue="1" operator="greaterThan">
      <formula>0</formula>
    </cfRule>
  </conditionalFormatting>
  <conditionalFormatting sqref="O5:R10">
    <cfRule type="cellIs" dxfId="56" priority="10" stopIfTrue="1" operator="greaterThan">
      <formula>0</formula>
    </cfRule>
    <cfRule type="cellIs" dxfId="55" priority="11" stopIfTrue="1" operator="greaterThan">
      <formula>0</formula>
    </cfRule>
    <cfRule type="cellIs" dxfId="54" priority="12" stopIfTrue="1" operator="greaterThan">
      <formula>0</formula>
    </cfRule>
  </conditionalFormatting>
  <conditionalFormatting sqref="O4:R4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conditionalFormatting sqref="S5:S10">
    <cfRule type="cellIs" dxfId="50" priority="16" stopIfTrue="1" operator="greaterThan">
      <formula>0</formula>
    </cfRule>
    <cfRule type="cellIs" dxfId="49" priority="17" stopIfTrue="1" operator="greaterThan">
      <formula>0</formula>
    </cfRule>
    <cfRule type="cellIs" dxfId="48" priority="18" stopIfTrue="1" operator="greaterThan">
      <formula>0</formula>
    </cfRule>
  </conditionalFormatting>
  <conditionalFormatting sqref="S4">
    <cfRule type="cellIs" dxfId="47" priority="13" stopIfTrue="1" operator="greaterThan">
      <formula>0</formula>
    </cfRule>
    <cfRule type="cellIs" dxfId="46" priority="14" stopIfTrue="1" operator="greaterThan">
      <formula>0</formula>
    </cfRule>
    <cfRule type="cellIs" dxfId="45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zoomScale="80" zoomScaleNormal="80" workbookViewId="0">
      <selection activeCell="D4" sqref="D4"/>
    </sheetView>
  </sheetViews>
  <sheetFormatPr defaultColWidth="9.73046875" defaultRowHeight="14.25" x14ac:dyDescent="0.45"/>
  <cols>
    <col min="1" max="1" width="9.1328125" style="1" customWidth="1"/>
    <col min="2" max="2" width="10" style="1" customWidth="1"/>
    <col min="3" max="3" width="34.59765625" style="40" customWidth="1"/>
    <col min="4" max="4" width="62.86328125" style="1" customWidth="1"/>
    <col min="5" max="5" width="12.3984375" style="1" customWidth="1"/>
    <col min="6" max="6" width="12.73046875" style="47" bestFit="1" customWidth="1"/>
    <col min="7" max="7" width="20.59765625" style="17" customWidth="1"/>
    <col min="8" max="8" width="18.73046875" style="41" customWidth="1"/>
    <col min="9" max="9" width="18.86328125" style="18" customWidth="1"/>
    <col min="10" max="10" width="20.59765625" style="15" customWidth="1"/>
    <col min="11" max="11" width="19.3984375" style="15" customWidth="1"/>
    <col min="12" max="16384" width="9.73046875" style="15"/>
  </cols>
  <sheetData>
    <row r="1" spans="1:11" ht="32.25" customHeight="1" x14ac:dyDescent="0.45">
      <c r="A1" s="108" t="s">
        <v>66</v>
      </c>
      <c r="B1" s="108"/>
      <c r="C1" s="108"/>
      <c r="D1" s="108" t="s">
        <v>44</v>
      </c>
      <c r="E1" s="108"/>
      <c r="F1" s="108"/>
      <c r="G1" s="107" t="s">
        <v>52</v>
      </c>
      <c r="H1" s="107"/>
      <c r="I1" s="107"/>
      <c r="J1" s="107"/>
      <c r="K1" s="107"/>
    </row>
    <row r="2" spans="1:11" ht="26.25" customHeight="1" x14ac:dyDescent="0.45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s="16" customFormat="1" ht="28.5" x14ac:dyDescent="0.35">
      <c r="A3" s="67" t="s">
        <v>1</v>
      </c>
      <c r="B3" s="67" t="s">
        <v>46</v>
      </c>
      <c r="C3" s="67" t="s">
        <v>47</v>
      </c>
      <c r="D3" s="68" t="s">
        <v>48</v>
      </c>
      <c r="E3" s="67" t="s">
        <v>6</v>
      </c>
      <c r="F3" s="44" t="s">
        <v>3</v>
      </c>
      <c r="G3" s="36" t="s">
        <v>26</v>
      </c>
      <c r="H3" s="37" t="s">
        <v>33</v>
      </c>
      <c r="I3" s="35" t="s">
        <v>25</v>
      </c>
      <c r="J3" s="42" t="s">
        <v>27</v>
      </c>
      <c r="K3" s="42" t="s">
        <v>28</v>
      </c>
    </row>
    <row r="4" spans="1:11" ht="50.1" customHeight="1" x14ac:dyDescent="0.45">
      <c r="A4" s="52">
        <v>1</v>
      </c>
      <c r="B4" s="48">
        <v>1</v>
      </c>
      <c r="C4" s="49" t="s">
        <v>57</v>
      </c>
      <c r="D4" s="55" t="s">
        <v>35</v>
      </c>
      <c r="E4" s="34" t="s">
        <v>38</v>
      </c>
      <c r="F4" s="45">
        <v>370</v>
      </c>
      <c r="G4" s="31">
        <f>'REITORIA MESC '!J4+ESAG!J4+CEART!J4+FAED!J4+CEFID!J4+CERES!J4</f>
        <v>50</v>
      </c>
      <c r="H4" s="38">
        <f>('REITORIA MESC '!J4-'REITORIA MESC '!K4)+(ESAG!J4-ESAG!K4)+(CEART!J4-CEART!K4)+(FAED!J4-FAED!K4)+(CEFID!J4-CEFID!K4)+(CERES!J4-CERES!K4)</f>
        <v>26</v>
      </c>
      <c r="I4" s="43">
        <f>G4-H4</f>
        <v>24</v>
      </c>
      <c r="J4" s="33">
        <f>F4*G4</f>
        <v>18500</v>
      </c>
      <c r="K4" s="33">
        <f>F4*H4</f>
        <v>9620</v>
      </c>
    </row>
    <row r="5" spans="1:11" ht="50.1" customHeight="1" x14ac:dyDescent="0.45">
      <c r="A5" s="66">
        <v>2</v>
      </c>
      <c r="B5" s="59">
        <v>2</v>
      </c>
      <c r="C5" s="60" t="s">
        <v>57</v>
      </c>
      <c r="D5" s="65" t="s">
        <v>35</v>
      </c>
      <c r="E5" s="62" t="s">
        <v>38</v>
      </c>
      <c r="F5" s="64">
        <v>370</v>
      </c>
      <c r="G5" s="31">
        <f>'REITORIA MESC '!J5+ESAG!J5+CEART!J5+FAED!J5+CEFID!J5+CERES!J5</f>
        <v>15</v>
      </c>
      <c r="H5" s="38">
        <f>('REITORIA MESC '!J5-'REITORIA MESC '!K5)+(ESAG!J5-ESAG!K5)+(CEART!J5-CEART!K5)+(FAED!J5-FAED!K5)+(CEFID!J5-CEFID!K5)+(CERES!J5-CERES!K5)</f>
        <v>15</v>
      </c>
      <c r="I5" s="43">
        <f t="shared" ref="I5:I12" si="0">G5-H5</f>
        <v>0</v>
      </c>
      <c r="J5" s="33">
        <f t="shared" ref="J5:J12" si="1">F5*G5</f>
        <v>5550</v>
      </c>
      <c r="K5" s="33">
        <f t="shared" ref="K5:K12" si="2">F5*H5</f>
        <v>5550</v>
      </c>
    </row>
    <row r="6" spans="1:11" ht="50.1" customHeight="1" x14ac:dyDescent="0.45">
      <c r="A6" s="97">
        <v>3</v>
      </c>
      <c r="B6" s="48">
        <v>3</v>
      </c>
      <c r="C6" s="99" t="s">
        <v>57</v>
      </c>
      <c r="D6" s="55" t="s">
        <v>60</v>
      </c>
      <c r="E6" s="34" t="s">
        <v>39</v>
      </c>
      <c r="F6" s="46">
        <v>160</v>
      </c>
      <c r="G6" s="31">
        <f>'REITORIA MESC '!J6+ESAG!J6+CEART!J6+FAED!J6+CEFID!J6+CERES!J6</f>
        <v>33</v>
      </c>
      <c r="H6" s="38">
        <f>('REITORIA MESC '!J6-'REITORIA MESC '!K6)+(ESAG!J6-ESAG!K6)+(CEART!J6-CEART!K6)+(FAED!J6-FAED!K6)+(CEFID!J6-CEFID!K6)+(CERES!J6-CERES!K6)</f>
        <v>2</v>
      </c>
      <c r="I6" s="43">
        <f t="shared" si="0"/>
        <v>31</v>
      </c>
      <c r="J6" s="33">
        <f t="shared" si="1"/>
        <v>5280</v>
      </c>
      <c r="K6" s="33">
        <f t="shared" si="2"/>
        <v>320</v>
      </c>
    </row>
    <row r="7" spans="1:11" ht="50.1" customHeight="1" x14ac:dyDescent="0.45">
      <c r="A7" s="98"/>
      <c r="B7" s="48">
        <v>4</v>
      </c>
      <c r="C7" s="99"/>
      <c r="D7" s="55" t="s">
        <v>61</v>
      </c>
      <c r="E7" s="34" t="s">
        <v>6</v>
      </c>
      <c r="F7" s="46">
        <v>0.79</v>
      </c>
      <c r="G7" s="31">
        <f>'REITORIA MESC '!J7+ESAG!J7+CEART!J7+FAED!J7+CEFID!J7+CERES!J7</f>
        <v>5080</v>
      </c>
      <c r="H7" s="38">
        <f>('REITORIA MESC '!J7-'REITORIA MESC '!K7)+(ESAG!J7-ESAG!K7)+(CEART!J7-CEART!K7)+(FAED!J7-FAED!K7)+(CEFID!J7-CEFID!K7)+(CERES!J7-CERES!K7)</f>
        <v>4080</v>
      </c>
      <c r="I7" s="43">
        <f t="shared" si="0"/>
        <v>1000</v>
      </c>
      <c r="J7" s="33">
        <f t="shared" si="1"/>
        <v>4013.2000000000003</v>
      </c>
      <c r="K7" s="33">
        <f t="shared" si="2"/>
        <v>3223.2000000000003</v>
      </c>
    </row>
    <row r="8" spans="1:11" ht="50.1" customHeight="1" x14ac:dyDescent="0.45">
      <c r="A8" s="100">
        <v>4</v>
      </c>
      <c r="B8" s="59">
        <v>5</v>
      </c>
      <c r="C8" s="101" t="s">
        <v>57</v>
      </c>
      <c r="D8" s="65" t="s">
        <v>63</v>
      </c>
      <c r="E8" s="62" t="s">
        <v>39</v>
      </c>
      <c r="F8" s="64">
        <v>160</v>
      </c>
      <c r="G8" s="31">
        <f>'REITORIA MESC '!J8+ESAG!J8+CEART!J8+FAED!J8+CEFID!J8+CERES!J8</f>
        <v>27</v>
      </c>
      <c r="H8" s="38">
        <f>('REITORIA MESC '!J8-'REITORIA MESC '!K8)+(ESAG!J8-ESAG!K8)+(CEART!J8-CEART!K8)+(FAED!J8-FAED!K8)+(CEFID!J8-CEFID!K8)+(CERES!J8-CERES!K8)</f>
        <v>3</v>
      </c>
      <c r="I8" s="43">
        <f t="shared" si="0"/>
        <v>24</v>
      </c>
      <c r="J8" s="33">
        <f t="shared" si="1"/>
        <v>4320</v>
      </c>
      <c r="K8" s="33">
        <f t="shared" si="2"/>
        <v>480</v>
      </c>
    </row>
    <row r="9" spans="1:11" ht="50.1" customHeight="1" x14ac:dyDescent="0.45">
      <c r="A9" s="100"/>
      <c r="B9" s="59">
        <v>6</v>
      </c>
      <c r="C9" s="101"/>
      <c r="D9" s="61" t="s">
        <v>36</v>
      </c>
      <c r="E9" s="62" t="s">
        <v>40</v>
      </c>
      <c r="F9" s="64">
        <v>2.16</v>
      </c>
      <c r="G9" s="31">
        <f>'REITORIA MESC '!J9+ESAG!J9+CEART!J9+FAED!J9+CEFID!J9+CERES!J9</f>
        <v>2760</v>
      </c>
      <c r="H9" s="38">
        <f>('REITORIA MESC '!J9-'REITORIA MESC '!K9)+(ESAG!J9-ESAG!K9)+(CEART!J9-CEART!K9)+(FAED!J9-FAED!K9)+(CEFID!J9-CEFID!K9)+(CERES!J9-CERES!K9)</f>
        <v>1520</v>
      </c>
      <c r="I9" s="43">
        <f t="shared" si="0"/>
        <v>1240</v>
      </c>
      <c r="J9" s="33">
        <f t="shared" si="1"/>
        <v>5961.6</v>
      </c>
      <c r="K9" s="33">
        <f t="shared" si="2"/>
        <v>3283.2000000000003</v>
      </c>
    </row>
    <row r="10" spans="1:11" ht="50.1" customHeight="1" x14ac:dyDescent="0.45">
      <c r="A10" s="97">
        <v>5</v>
      </c>
      <c r="B10" s="48">
        <v>7</v>
      </c>
      <c r="C10" s="99" t="s">
        <v>57</v>
      </c>
      <c r="D10" s="55" t="s">
        <v>49</v>
      </c>
      <c r="E10" s="34" t="s">
        <v>39</v>
      </c>
      <c r="F10" s="46">
        <v>82</v>
      </c>
      <c r="G10" s="31">
        <f>'REITORIA MESC '!J10+ESAG!J10+CEART!J10+FAED!J10+CEFID!J10+CERES!J10</f>
        <v>42</v>
      </c>
      <c r="H10" s="38">
        <f>('REITORIA MESC '!J10-'REITORIA MESC '!K10)+(ESAG!J10-ESAG!K10)+(CEART!J10-CEART!K10)+(FAED!J10-FAED!K10)+(CEFID!J10-CEFID!K10)+(CERES!J10-CERES!K10)</f>
        <v>3</v>
      </c>
      <c r="I10" s="43">
        <f t="shared" si="0"/>
        <v>39</v>
      </c>
      <c r="J10" s="33">
        <f t="shared" si="1"/>
        <v>3444</v>
      </c>
      <c r="K10" s="33">
        <f t="shared" si="2"/>
        <v>246</v>
      </c>
    </row>
    <row r="11" spans="1:11" ht="50.1" customHeight="1" x14ac:dyDescent="0.45">
      <c r="A11" s="97"/>
      <c r="B11" s="48">
        <v>8</v>
      </c>
      <c r="C11" s="99"/>
      <c r="D11" s="57" t="s">
        <v>37</v>
      </c>
      <c r="E11" s="34" t="s">
        <v>41</v>
      </c>
      <c r="F11" s="46">
        <v>0.97</v>
      </c>
      <c r="G11" s="31">
        <f>'REITORIA MESC '!J11+ESAG!J11+CEART!J11+FAED!J11+CEFID!J11+CERES!J11</f>
        <v>12000</v>
      </c>
      <c r="H11" s="38">
        <f>('REITORIA MESC '!J11-'REITORIA MESC '!K11)+(ESAG!J11-ESAG!K11)+(CEART!J11-CEART!K11)+(FAED!J11-FAED!K11)+(CEFID!J11-CEFID!K11)+(CERES!J11-CERES!K11)</f>
        <v>270</v>
      </c>
      <c r="I11" s="43">
        <f t="shared" si="0"/>
        <v>11730</v>
      </c>
      <c r="J11" s="33">
        <f t="shared" si="1"/>
        <v>11640</v>
      </c>
      <c r="K11" s="33">
        <f t="shared" si="2"/>
        <v>261.89999999999998</v>
      </c>
    </row>
    <row r="12" spans="1:11" ht="50.1" customHeight="1" x14ac:dyDescent="0.45">
      <c r="A12" s="58">
        <v>6</v>
      </c>
      <c r="B12" s="59">
        <v>9</v>
      </c>
      <c r="C12" s="60" t="s">
        <v>57</v>
      </c>
      <c r="D12" s="61" t="s">
        <v>64</v>
      </c>
      <c r="E12" s="62" t="s">
        <v>39</v>
      </c>
      <c r="F12" s="64">
        <v>95</v>
      </c>
      <c r="G12" s="31">
        <f>'REITORIA MESC '!J12+ESAG!J12+CEART!J12+FAED!J12+CEFID!J12+CERES!J12</f>
        <v>111</v>
      </c>
      <c r="H12" s="38">
        <f>('REITORIA MESC '!J12-'REITORIA MESC '!K12)+(ESAG!J12-ESAG!K12)+(CEART!J12-CEART!K12)+(FAED!J12-FAED!K12)+(CEFID!J12-CEFID!K12)+(CERES!J12-CERES!K12)</f>
        <v>5</v>
      </c>
      <c r="I12" s="43">
        <f t="shared" si="0"/>
        <v>106</v>
      </c>
      <c r="J12" s="33">
        <f t="shared" si="1"/>
        <v>10545</v>
      </c>
      <c r="K12" s="33">
        <f t="shared" si="2"/>
        <v>475</v>
      </c>
    </row>
    <row r="13" spans="1:11" ht="44.25" customHeight="1" x14ac:dyDescent="0.45">
      <c r="J13" s="73">
        <f>SUM(J4:J12)</f>
        <v>69253.799999999988</v>
      </c>
      <c r="K13" s="73">
        <f>SUM(K4:K12)</f>
        <v>23459.300000000003</v>
      </c>
    </row>
    <row r="15" spans="1:11" ht="31.5" customHeight="1" x14ac:dyDescent="0.45"/>
    <row r="17" spans="7:11" ht="16.5" customHeight="1" x14ac:dyDescent="0.45"/>
    <row r="18" spans="7:11" ht="15.75" x14ac:dyDescent="0.45">
      <c r="G18" s="109" t="str">
        <f>A1</f>
        <v>PROCESSO: 635/2019</v>
      </c>
      <c r="H18" s="110"/>
      <c r="I18" s="110"/>
      <c r="J18" s="110"/>
      <c r="K18" s="111"/>
    </row>
    <row r="19" spans="7:11" ht="15" customHeight="1" x14ac:dyDescent="0.45">
      <c r="G19" s="112" t="str">
        <f>D1</f>
        <v>COLETA DE RESÍDUOS QUÍMICOS, LABORATORIAIS, HOSPITALARES, ENTULHOS E LÂMPADAS PARA O CAMPUS I, CERES E CESFI DA UDESC</v>
      </c>
      <c r="H19" s="113"/>
      <c r="I19" s="113"/>
      <c r="J19" s="113"/>
      <c r="K19" s="114"/>
    </row>
    <row r="20" spans="7:11" ht="15.75" x14ac:dyDescent="0.45">
      <c r="G20" s="115" t="str">
        <f>G1</f>
        <v>VIGÊNCIA DA ATA: 07/06/2019 até 06/06/2020</v>
      </c>
      <c r="H20" s="116"/>
      <c r="I20" s="116"/>
      <c r="J20" s="116"/>
      <c r="K20" s="117"/>
    </row>
    <row r="21" spans="7:11" ht="15.75" x14ac:dyDescent="0.5">
      <c r="G21" s="24" t="s">
        <v>29</v>
      </c>
      <c r="H21" s="25"/>
      <c r="I21" s="25"/>
      <c r="J21" s="25"/>
      <c r="K21" s="20">
        <f>J13</f>
        <v>69253.799999999988</v>
      </c>
    </row>
    <row r="22" spans="7:11" ht="15.75" x14ac:dyDescent="0.5">
      <c r="G22" s="26" t="s">
        <v>30</v>
      </c>
      <c r="H22" s="27"/>
      <c r="I22" s="27"/>
      <c r="J22" s="27"/>
      <c r="K22" s="21">
        <f>K13</f>
        <v>23459.300000000003</v>
      </c>
    </row>
    <row r="23" spans="7:11" ht="15.75" x14ac:dyDescent="0.5">
      <c r="G23" s="26" t="s">
        <v>31</v>
      </c>
      <c r="H23" s="27"/>
      <c r="I23" s="27"/>
      <c r="J23" s="27"/>
      <c r="K23" s="23"/>
    </row>
    <row r="24" spans="7:11" ht="15.75" x14ac:dyDescent="0.5">
      <c r="G24" s="28" t="s">
        <v>32</v>
      </c>
      <c r="H24" s="29"/>
      <c r="I24" s="29"/>
      <c r="J24" s="29"/>
      <c r="K24" s="22">
        <f>K22/K21</f>
        <v>0.33874386676254598</v>
      </c>
    </row>
    <row r="25" spans="7:11" ht="15.75" x14ac:dyDescent="0.5">
      <c r="G25" s="104" t="s">
        <v>50</v>
      </c>
      <c r="H25" s="105"/>
      <c r="I25" s="105"/>
      <c r="J25" s="105"/>
      <c r="K25" s="106"/>
    </row>
  </sheetData>
  <mergeCells count="14">
    <mergeCell ref="G25:K25"/>
    <mergeCell ref="G1:K1"/>
    <mergeCell ref="A2:K2"/>
    <mergeCell ref="A1:C1"/>
    <mergeCell ref="D1:F1"/>
    <mergeCell ref="G18:K18"/>
    <mergeCell ref="A6:A7"/>
    <mergeCell ref="C6:C7"/>
    <mergeCell ref="A8:A9"/>
    <mergeCell ref="C8:C9"/>
    <mergeCell ref="A10:A11"/>
    <mergeCell ref="C10:C11"/>
    <mergeCell ref="G19:K19"/>
    <mergeCell ref="G20:K2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19" t="s">
        <v>8</v>
      </c>
      <c r="B1" s="119"/>
      <c r="C1" s="119"/>
      <c r="D1" s="119"/>
      <c r="E1" s="119"/>
      <c r="F1" s="119"/>
      <c r="G1" s="119"/>
      <c r="H1" s="119"/>
    </row>
    <row r="2" spans="1:8" ht="20.65" x14ac:dyDescent="0.35">
      <c r="B2" s="3"/>
    </row>
    <row r="3" spans="1:8" ht="47.25" customHeight="1" x14ac:dyDescent="0.35">
      <c r="A3" s="120" t="s">
        <v>9</v>
      </c>
      <c r="B3" s="120"/>
      <c r="C3" s="120"/>
      <c r="D3" s="120"/>
      <c r="E3" s="120"/>
      <c r="F3" s="120"/>
      <c r="G3" s="120"/>
      <c r="H3" s="120"/>
    </row>
    <row r="4" spans="1:8" ht="35.25" customHeight="1" x14ac:dyDescent="0.35">
      <c r="B4" s="4"/>
    </row>
    <row r="5" spans="1:8" ht="15" customHeight="1" x14ac:dyDescent="0.35">
      <c r="A5" s="121" t="s">
        <v>10</v>
      </c>
      <c r="B5" s="121"/>
      <c r="C5" s="121"/>
      <c r="D5" s="121"/>
      <c r="E5" s="121"/>
      <c r="F5" s="121"/>
      <c r="G5" s="121"/>
      <c r="H5" s="121"/>
    </row>
    <row r="6" spans="1:8" ht="15" customHeight="1" x14ac:dyDescent="0.35">
      <c r="A6" s="121" t="s">
        <v>11</v>
      </c>
      <c r="B6" s="121"/>
      <c r="C6" s="121"/>
      <c r="D6" s="121"/>
      <c r="E6" s="121"/>
      <c r="F6" s="121"/>
      <c r="G6" s="121"/>
      <c r="H6" s="121"/>
    </row>
    <row r="7" spans="1:8" ht="15" customHeight="1" x14ac:dyDescent="0.35">
      <c r="A7" s="121" t="s">
        <v>12</v>
      </c>
      <c r="B7" s="121"/>
      <c r="C7" s="121"/>
      <c r="D7" s="121"/>
      <c r="E7" s="121"/>
      <c r="F7" s="121"/>
      <c r="G7" s="121"/>
      <c r="H7" s="121"/>
    </row>
    <row r="8" spans="1:8" ht="15" customHeight="1" x14ac:dyDescent="0.35">
      <c r="A8" s="121" t="s">
        <v>13</v>
      </c>
      <c r="B8" s="121"/>
      <c r="C8" s="121"/>
      <c r="D8" s="121"/>
      <c r="E8" s="121"/>
      <c r="F8" s="121"/>
      <c r="G8" s="121"/>
      <c r="H8" s="121"/>
    </row>
    <row r="9" spans="1:8" ht="30" customHeight="1" x14ac:dyDescent="0.35">
      <c r="B9" s="5"/>
    </row>
    <row r="10" spans="1:8" ht="105" customHeight="1" x14ac:dyDescent="0.35">
      <c r="A10" s="122" t="s">
        <v>14</v>
      </c>
      <c r="B10" s="122"/>
      <c r="C10" s="122"/>
      <c r="D10" s="122"/>
      <c r="E10" s="122"/>
      <c r="F10" s="122"/>
      <c r="G10" s="122"/>
      <c r="H10" s="122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23" t="s">
        <v>20</v>
      </c>
      <c r="B19" s="123"/>
      <c r="C19" s="123"/>
      <c r="D19" s="123"/>
      <c r="E19" s="123"/>
      <c r="F19" s="123"/>
      <c r="G19" s="123"/>
      <c r="H19" s="123"/>
    </row>
    <row r="20" spans="1:8" ht="13.9" x14ac:dyDescent="0.35">
      <c r="A20" s="124" t="s">
        <v>21</v>
      </c>
      <c r="B20" s="124"/>
      <c r="C20" s="124"/>
      <c r="D20" s="124"/>
      <c r="E20" s="124"/>
      <c r="F20" s="124"/>
      <c r="G20" s="124"/>
      <c r="H20" s="124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25" t="s">
        <v>22</v>
      </c>
      <c r="B24" s="125"/>
      <c r="C24" s="125"/>
      <c r="D24" s="125"/>
      <c r="E24" s="125"/>
      <c r="F24" s="125"/>
      <c r="G24" s="125"/>
      <c r="H24" s="125"/>
    </row>
    <row r="25" spans="1:8" ht="15" customHeight="1" x14ac:dyDescent="0.35">
      <c r="A25" s="125" t="s">
        <v>23</v>
      </c>
      <c r="B25" s="125"/>
      <c r="C25" s="125"/>
      <c r="D25" s="125"/>
      <c r="E25" s="125"/>
      <c r="F25" s="125"/>
      <c r="G25" s="125"/>
      <c r="H25" s="125"/>
    </row>
    <row r="26" spans="1:8" ht="15" customHeight="1" x14ac:dyDescent="0.35">
      <c r="A26" s="118" t="s">
        <v>24</v>
      </c>
      <c r="B26" s="118"/>
      <c r="C26" s="118"/>
      <c r="D26" s="118"/>
      <c r="E26" s="118"/>
      <c r="F26" s="118"/>
      <c r="G26" s="118"/>
      <c r="H26" s="118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ADITIVO</vt:lpstr>
      <vt:lpstr>REITORIA MESC </vt:lpstr>
      <vt:lpstr>ESAG</vt:lpstr>
      <vt:lpstr>CEART</vt:lpstr>
      <vt:lpstr>FAED</vt:lpstr>
      <vt:lpstr>CEFID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2015-07-08T21:27:45Z</cp:lastPrinted>
  <dcterms:created xsi:type="dcterms:W3CDTF">2010-06-19T20:43:11Z</dcterms:created>
  <dcterms:modified xsi:type="dcterms:W3CDTF">2020-07-26T02:13:50Z</dcterms:modified>
</cp:coreProperties>
</file>