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L:\SEGECON\2. Atas de Registro de Preços\UDESC\Vigência Expirada\2020 PROCESSOS ENCERRADOS\PE 0644.2019 SGPe 03769.2019 - Gás engarrafado, - SRP vig 02.07.20\"/>
    </mc:Choice>
  </mc:AlternateContent>
  <xr:revisionPtr revIDLastSave="0" documentId="13_ncr:1_{0EABD74A-BD76-4CCB-95AD-D1C988EAF7F8}" xr6:coauthVersionLast="45" xr6:coauthVersionMax="45" xr10:uidLastSave="{00000000-0000-0000-0000-000000000000}"/>
  <bookViews>
    <workbookView xWindow="-98" yWindow="-98" windowWidth="21795" windowHeight="11746" tabRatio="857" xr2:uid="{00000000-000D-0000-FFFF-FFFF00000000}"/>
  </bookViews>
  <sheets>
    <sheet name="CERES" sheetId="75" r:id="rId1"/>
    <sheet name="CESFI" sheetId="109" r:id="rId2"/>
    <sheet name="CEFID" sheetId="108" r:id="rId3"/>
    <sheet name="GESTOR" sheetId="91" r:id="rId4"/>
    <sheet name="Modelo Anexo II IN 002_2014" sheetId="77" r:id="rId5"/>
    <sheet name="ADITIVO " sheetId="110" r:id="rId6"/>
  </sheets>
  <definedNames>
    <definedName name="diasuteis" localSheetId="5">#REF!</definedName>
    <definedName name="diasuteis" localSheetId="0">#REF!</definedName>
    <definedName name="diasuteis" localSheetId="1">#REF!</definedName>
    <definedName name="diasuteis" localSheetId="3">#REF!</definedName>
    <definedName name="diasuteis">#REF!</definedName>
    <definedName name="Ferias" localSheetId="5">#REF!</definedName>
    <definedName name="Ferias" localSheetId="1">#REF!</definedName>
    <definedName name="Ferias" localSheetId="3">#REF!</definedName>
    <definedName name="Ferias">#REF!</definedName>
    <definedName name="RD" localSheetId="5">OFFSET(#REF!,(MATCH(SMALL(#REF!,ROW()-10),#REF!,0)-1),0)</definedName>
    <definedName name="RD" localSheetId="1">OFFSET(#REF!,(MATCH(SMALL(#REF!,ROW()-10),#REF!,0)-1),0)</definedName>
    <definedName name="RD" localSheetId="3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I16" i="108" l="1"/>
  <c r="I16" i="109"/>
  <c r="I2" i="110" l="1"/>
  <c r="E9" i="110"/>
  <c r="E8" i="110"/>
  <c r="E7" i="110"/>
  <c r="I11" i="110"/>
  <c r="I10" i="110" l="1"/>
  <c r="I13" i="110" s="1"/>
  <c r="E2" i="110"/>
  <c r="H2" i="110" s="1"/>
  <c r="F2" i="110" l="1"/>
  <c r="I10" i="108"/>
  <c r="I10" i="75"/>
  <c r="G23" i="91" l="1"/>
  <c r="G22" i="91"/>
  <c r="G21" i="91"/>
  <c r="G5" i="91"/>
  <c r="G6" i="91"/>
  <c r="G7" i="91"/>
  <c r="G8" i="91"/>
  <c r="G9" i="91"/>
  <c r="G10" i="91"/>
  <c r="G11" i="91"/>
  <c r="G12" i="91"/>
  <c r="G13" i="91"/>
  <c r="G14" i="91"/>
  <c r="G15" i="91"/>
  <c r="G16" i="91"/>
  <c r="G4" i="91"/>
  <c r="J16" i="108"/>
  <c r="K16" i="108" s="1"/>
  <c r="J15" i="108"/>
  <c r="K15" i="108" s="1"/>
  <c r="J14" i="108"/>
  <c r="K14" i="108" s="1"/>
  <c r="J13" i="108"/>
  <c r="K13" i="108" s="1"/>
  <c r="J12" i="108"/>
  <c r="K12" i="108" s="1"/>
  <c r="J11" i="108"/>
  <c r="K11" i="108" s="1"/>
  <c r="J10" i="108"/>
  <c r="K10" i="108" s="1"/>
  <c r="J9" i="108"/>
  <c r="K9" i="108" s="1"/>
  <c r="J8" i="108"/>
  <c r="K8" i="108" s="1"/>
  <c r="J7" i="108"/>
  <c r="K7" i="108" s="1"/>
  <c r="J6" i="108"/>
  <c r="K6" i="108" s="1"/>
  <c r="J5" i="108"/>
  <c r="K5" i="108" s="1"/>
  <c r="J4" i="108"/>
  <c r="K4" i="108" s="1"/>
  <c r="J16" i="75"/>
  <c r="J15" i="75"/>
  <c r="K15" i="75" s="1"/>
  <c r="J14" i="75"/>
  <c r="J13" i="75"/>
  <c r="K13" i="75" s="1"/>
  <c r="J12" i="75"/>
  <c r="K12" i="75" s="1"/>
  <c r="J11" i="75"/>
  <c r="K11" i="75" s="1"/>
  <c r="J10" i="75"/>
  <c r="K10" i="75" s="1"/>
  <c r="J9" i="75"/>
  <c r="K9" i="75" s="1"/>
  <c r="J8" i="75"/>
  <c r="J7" i="75"/>
  <c r="K7" i="75" s="1"/>
  <c r="J6" i="75"/>
  <c r="J5" i="75"/>
  <c r="K5" i="75" s="1"/>
  <c r="J4" i="75"/>
  <c r="K4" i="75" s="1"/>
  <c r="J16" i="109"/>
  <c r="K16" i="109" s="1"/>
  <c r="J15" i="109"/>
  <c r="K15" i="109" s="1"/>
  <c r="J14" i="109"/>
  <c r="K14" i="109" s="1"/>
  <c r="J13" i="109"/>
  <c r="K13" i="109" s="1"/>
  <c r="J12" i="109"/>
  <c r="K12" i="109" s="1"/>
  <c r="J11" i="109"/>
  <c r="K11" i="109" s="1"/>
  <c r="J10" i="109"/>
  <c r="K10" i="109" s="1"/>
  <c r="J9" i="109"/>
  <c r="K9" i="109" s="1"/>
  <c r="J8" i="109"/>
  <c r="K8" i="109" s="1"/>
  <c r="J7" i="109"/>
  <c r="K7" i="109" s="1"/>
  <c r="J6" i="109"/>
  <c r="K6" i="109" s="1"/>
  <c r="J5" i="109"/>
  <c r="K5" i="109" s="1"/>
  <c r="J4" i="109"/>
  <c r="K4" i="109" s="1"/>
  <c r="H8" i="91" l="1"/>
  <c r="I8" i="91" s="1"/>
  <c r="H4" i="91"/>
  <c r="H16" i="91"/>
  <c r="K16" i="91" s="1"/>
  <c r="H6" i="91"/>
  <c r="I6" i="91" s="1"/>
  <c r="H15" i="91"/>
  <c r="I15" i="91" s="1"/>
  <c r="H12" i="91"/>
  <c r="I12" i="91" s="1"/>
  <c r="H10" i="91"/>
  <c r="I10" i="91" s="1"/>
  <c r="H7" i="91"/>
  <c r="I7" i="91" s="1"/>
  <c r="H14" i="91"/>
  <c r="I14" i="91" s="1"/>
  <c r="K8" i="75"/>
  <c r="K16" i="75"/>
  <c r="K6" i="75"/>
  <c r="K14" i="75"/>
  <c r="H13" i="91"/>
  <c r="I13" i="91" s="1"/>
  <c r="H11" i="91"/>
  <c r="I11" i="91" s="1"/>
  <c r="H9" i="91"/>
  <c r="I9" i="91" s="1"/>
  <c r="H5" i="91"/>
  <c r="I5" i="91" s="1"/>
  <c r="J16" i="91"/>
  <c r="I16" i="91" l="1"/>
  <c r="K7" i="91"/>
  <c r="K11" i="91"/>
  <c r="K8" i="91"/>
  <c r="K4" i="91"/>
  <c r="K5" i="91"/>
  <c r="K9" i="91"/>
  <c r="K13" i="91"/>
  <c r="K6" i="91"/>
  <c r="K10" i="91"/>
  <c r="K14" i="91"/>
  <c r="K15" i="91"/>
  <c r="K12" i="91"/>
  <c r="J15" i="91"/>
  <c r="J11" i="91"/>
  <c r="K17" i="91" l="1"/>
  <c r="K25" i="91" s="1"/>
  <c r="J6" i="91"/>
  <c r="J14" i="91"/>
  <c r="J10" i="91"/>
  <c r="J13" i="91"/>
  <c r="J8" i="91"/>
  <c r="J12" i="91"/>
  <c r="J9" i="91"/>
  <c r="J7" i="91"/>
  <c r="J5" i="91"/>
  <c r="I4" i="91" l="1"/>
  <c r="J4" i="91"/>
  <c r="J17" i="91" s="1"/>
  <c r="K24" i="91" s="1"/>
  <c r="K27" i="9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I10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cefid 01 und 25/09/19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I16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cefid 04 und 09/10/19 
cedido 04 unidade ao cefid 31-03-20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I10" authorId="0" shapeId="0" xr:uid="{00000000-0006-0000-0200-000001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do ceres 01 und 25/09/19 </t>
        </r>
      </text>
    </comment>
    <comment ref="I16" authorId="0" shapeId="0" xr:uid="{00000000-0006-0000-0200-000002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do cesfi 04 und 09/10/19 
1 TA 06 und 29/10/2019. 
recebido do cesfi 04 und 
</t>
        </r>
      </text>
    </comment>
  </commentList>
</comments>
</file>

<file path=xl/sharedStrings.xml><?xml version="1.0" encoding="utf-8"?>
<sst xmlns="http://schemas.openxmlformats.org/spreadsheetml/2006/main" count="430" uniqueCount="97">
  <si>
    <t>Saldo / Automático</t>
  </si>
  <si>
    <t>...../...../......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</si>
  <si>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</si>
  <si>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</si>
  <si>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</si>
  <si>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</si>
  <si>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</si>
  <si>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</si>
  <si>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</si>
  <si>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</si>
  <si>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</si>
  <si>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</si>
  <si>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</si>
  <si>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</si>
  <si>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</si>
  <si>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</si>
  <si>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</si>
  <si>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</si>
  <si>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</si>
  <si>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</si>
  <si>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</si>
  <si>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</si>
  <si>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</si>
  <si>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</si>
  <si>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</si>
  <si>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</si>
  <si>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</si>
  <si>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</si>
  <si>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</si>
  <si>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</si>
  <si>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</si>
  <si>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</si>
  <si>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339030.04</t>
  </si>
  <si>
    <t>Qtde Utilizada</t>
  </si>
  <si>
    <t>Recarga</t>
  </si>
  <si>
    <t>Cilindro</t>
  </si>
  <si>
    <t>Peça</t>
  </si>
  <si>
    <t>339030.25</t>
  </si>
  <si>
    <t>Recarga de gás Acetileno, para Absorção Atômica, com pureza (A.A) ou mínima de 99,6%, ou maior. Pressão de 300-400kPa e volume de 9,0kg</t>
  </si>
  <si>
    <t>Recarga de gás Óxido Nitroso, para Absorção Atômica, com pureza superior a 99%. Pressão de 300-400kPa e volume de 33,0kg</t>
  </si>
  <si>
    <t>Recarga de gás Hidrogênio, para cromatografia gasosa, com pureza mínima de 99,995%, ou maior. Pressão de trabalho 300-500kPa e volume de 7,2m³.</t>
  </si>
  <si>
    <t>Válvula reguladora para conexão em cilindro de gás (CO2) para ser utilizado em cultivos experimentais de biofixação de CO2 através do cultivo de microalgas. Capacidade do Cilindro 25 kg.</t>
  </si>
  <si>
    <t>GASES MEDICINAIS, RECARGA DE OXIGENIO MEDICINAL P/CILINDRO C/CAP. DE 1.5M³, Recarga para cilindro de oxigênio medicinal em metros cúbicos. Gás incolor e inodoro. Para cilindros de 10L (1,5m³).</t>
  </si>
  <si>
    <t>CENTRO PARTICIPANTE: GESTOR</t>
  </si>
  <si>
    <t xml:space="preserve"> AF/OS nº  xxxx/2018 Qtde. DT</t>
  </si>
  <si>
    <t>AQUISIÇÃO DE GÁS ENGARRAFADO, CILINDROS E VÁLVULAS PARA O CEFID E CERES - UDESC</t>
  </si>
  <si>
    <t xml:space="preserve">CENTRO PARTICIPANTE: </t>
  </si>
  <si>
    <t>Empresa</t>
  </si>
  <si>
    <t>Especificação</t>
  </si>
  <si>
    <t>Marca</t>
  </si>
  <si>
    <t xml:space="preserve">Valor </t>
  </si>
  <si>
    <t>Código NUC</t>
  </si>
  <si>
    <t>Detalhamento da Despesa</t>
  </si>
  <si>
    <t>PROCESSO: Pregão 644/2019/UDESC</t>
  </si>
  <si>
    <t>VIGÊNCIA DA ATA: 3/07/19 até 02/07/20</t>
  </si>
  <si>
    <t>Marca/Modelo</t>
  </si>
  <si>
    <t>GABRIEL BUCCO PAROLIN ME CNPJ 22.337.051/0001-46</t>
  </si>
  <si>
    <t xml:space="preserve">LINDE </t>
  </si>
  <si>
    <t>00420-0-008</t>
  </si>
  <si>
    <t>Recarga de gás argônio para solda MIG normalmente de 75% de CO2 e 25% de argônio equivalente ao volume de 1 m³.</t>
  </si>
  <si>
    <t>0420-0-031</t>
  </si>
  <si>
    <r>
      <t>Recarga de gás Hélio, para cromatografia gasosa, com pureza mínima de 99,995%, ou maior. Pressão trabalho de 300-980kPa e volume de 9,0m</t>
    </r>
    <r>
      <rPr>
        <vertAlign val="superscript"/>
        <sz val="11"/>
        <rFont val="Calibri"/>
        <family val="2"/>
      </rPr>
      <t>3</t>
    </r>
    <r>
      <rPr>
        <sz val="11"/>
        <rFont val="Calibri"/>
        <family val="2"/>
      </rPr>
      <t>.</t>
    </r>
  </si>
  <si>
    <t xml:space="preserve">
00420-0-012</t>
  </si>
  <si>
    <t>00420-0-013</t>
  </si>
  <si>
    <r>
      <t>Recarga de gás Nitrogênio, para cromatografia gasosa, com pureza mínima de 99,995%, ou maior. Pressão trabalho de 300-980kPa. Volume de 9,0m</t>
    </r>
    <r>
      <rPr>
        <vertAlign val="superscript"/>
        <sz val="11"/>
        <rFont val="Calibri"/>
        <family val="2"/>
      </rPr>
      <t>3</t>
    </r>
    <r>
      <rPr>
        <sz val="11"/>
        <rFont val="Calibri"/>
        <family val="2"/>
      </rPr>
      <t>.</t>
    </r>
  </si>
  <si>
    <t>00420-0-014</t>
  </si>
  <si>
    <t>00420-0-015</t>
  </si>
  <si>
    <r>
      <t>Recarga de gás Ar Sintético, para cromatografia gasosa, com pureza mínima de 99,995%, ou maior. Pressão trabalho de 300-500kPa e volume de 9,6m</t>
    </r>
    <r>
      <rPr>
        <vertAlign val="superscript"/>
        <sz val="11"/>
        <rFont val="Calibri"/>
        <family val="2"/>
      </rPr>
      <t>3</t>
    </r>
    <r>
      <rPr>
        <sz val="11"/>
        <rFont val="Calibri"/>
        <family val="2"/>
      </rPr>
      <t>.</t>
    </r>
  </si>
  <si>
    <t>00420-0-065</t>
  </si>
  <si>
    <t>NITROTEC COMÉRCIO DE PRODUTOS AGROPECUARIOS LTDA - ME CNPJ 09.492.811/0001-21</t>
  </si>
  <si>
    <t>Recarga de Nitrogênio Líquido Refrigerado (N2) concentração &gt; 99,998% para botijão de 40L</t>
  </si>
  <si>
    <t>NITROTEC</t>
  </si>
  <si>
    <t>00232-1-002</t>
  </si>
  <si>
    <t>MERCOSUL BRASIL</t>
  </si>
  <si>
    <t>03754-0-018</t>
  </si>
  <si>
    <t xml:space="preserve"> ATLANTIS COMÉRCIO DE MÁQUINAS E EQUIPAMENTOS LTDA CNPJ 10.596.399/0001-79</t>
  </si>
  <si>
    <t>CILINDRO PARA GAS, OXIGENIO MEDICINAL, CAPACIDADE DE 50 LITROS/10 M³, Cilindro pintado na cor verde, conforme norma de identificação de Gases da ABNT. Acompanha válvula padrão e capacete de proteção da válvula.</t>
  </si>
  <si>
    <t>MAT CILINDROS</t>
  </si>
  <si>
    <t>03488-6-008</t>
  </si>
  <si>
    <t>339030.36</t>
  </si>
  <si>
    <t>CILINDRO PARA GAS, OXIGENIO MEDICINAL, CAPACIDADE DE 7 LITROS/1 M³, Cilindro pintado na cor verde, conforme norma de identificação de Gases da ABNT. Acompenha válvula padrão e capacete de proteção da válvula.</t>
  </si>
  <si>
    <t>GASES MEDICINAIS, RECARGA DE OXIGENIO MEDICINAL P/CILINDRO C/CAP. 50L - 10M³, Recarga para cilindro de oxigênio medicinal em metros cúbicos. Gás incolor e inodoro. Para cilindros de 50L (10m³).</t>
  </si>
  <si>
    <t>00990-3-017</t>
  </si>
  <si>
    <t>PROCESSO: Pregão 644/2018/UDESC</t>
  </si>
  <si>
    <t xml:space="preserve">Resumo Atualizado em </t>
  </si>
  <si>
    <t xml:space="preserve">TOTAL </t>
  </si>
  <si>
    <t xml:space="preserve">ADITIVO </t>
  </si>
  <si>
    <t xml:space="preserve">% </t>
  </si>
  <si>
    <t xml:space="preserve">VALOR </t>
  </si>
  <si>
    <t xml:space="preserve">GABRIEL BUCCO PAROLIN ME </t>
  </si>
  <si>
    <t xml:space="preserve"> AF/OS nº  1550/2019 </t>
  </si>
  <si>
    <t xml:space="preserve"> AF/OS nº  1740/2019</t>
  </si>
  <si>
    <t xml:space="preserve"> AF/OS nº  207/2020 Qtde. DT</t>
  </si>
  <si>
    <t>13/02/2020 GABRIEL BUCCO</t>
  </si>
  <si>
    <t xml:space="preserve"> AF/OS nº  2218/2020</t>
  </si>
  <si>
    <t xml:space="preserve"> AF/OS nº  447/2020 Qtde. DT</t>
  </si>
  <si>
    <t xml:space="preserve"> AF/OS nº  469/2020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</si>
</sst>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4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b/>
      <sz val="11"/>
      <color rgb="FF333333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0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1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23" fillId="0" borderId="0" applyFont="0" applyFill="0" applyBorder="0" applyAlignment="0" applyProtection="0"/>
  </cellStyleXfs>
  <cellXfs count="119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 applyProtection="1">
      <alignment wrapText="1"/>
      <protection locked="0"/>
    </xf>
    <xf numFmtId="3" fontId="4" fillId="0" borderId="0" xfId="1" applyNumberFormat="1" applyFont="1" applyAlignment="1" applyProtection="1">
      <alignment wrapText="1"/>
      <protection locked="0"/>
    </xf>
    <xf numFmtId="168" fontId="14" fillId="6" borderId="6" xfId="1" applyNumberFormat="1" applyFont="1" applyFill="1" applyBorder="1" applyAlignment="1" applyProtection="1">
      <alignment horizontal="right"/>
      <protection locked="0"/>
    </xf>
    <xf numFmtId="168" fontId="14" fillId="6" borderId="7" xfId="1" applyNumberFormat="1" applyFont="1" applyFill="1" applyBorder="1" applyAlignment="1" applyProtection="1">
      <alignment horizontal="right"/>
      <protection locked="0"/>
    </xf>
    <xf numFmtId="9" fontId="14" fillId="6" borderId="8" xfId="13" applyFont="1" applyFill="1" applyBorder="1" applyAlignment="1" applyProtection="1">
      <alignment horizontal="right"/>
      <protection locked="0"/>
    </xf>
    <xf numFmtId="2" fontId="14" fillId="6" borderId="7" xfId="1" applyNumberFormat="1" applyFont="1" applyFill="1" applyBorder="1" applyAlignment="1">
      <alignment horizontal="right"/>
    </xf>
    <xf numFmtId="0" fontId="14" fillId="6" borderId="12" xfId="1" applyFont="1" applyFill="1" applyBorder="1" applyAlignment="1" applyProtection="1">
      <alignment horizontal="left"/>
      <protection locked="0"/>
    </xf>
    <xf numFmtId="0" fontId="14" fillId="6" borderId="16" xfId="1" applyFont="1" applyFill="1" applyBorder="1" applyAlignment="1" applyProtection="1">
      <alignment horizontal="left"/>
      <protection locked="0"/>
    </xf>
    <xf numFmtId="0" fontId="14" fillId="6" borderId="13" xfId="1" applyFont="1" applyFill="1" applyBorder="1" applyAlignment="1" applyProtection="1">
      <alignment horizontal="left"/>
      <protection locked="0"/>
    </xf>
    <xf numFmtId="0" fontId="14" fillId="6" borderId="0" xfId="1" applyFont="1" applyFill="1" applyBorder="1" applyAlignment="1" applyProtection="1">
      <alignment horizontal="left"/>
      <protection locked="0"/>
    </xf>
    <xf numFmtId="0" fontId="14" fillId="6" borderId="14" xfId="1" applyFont="1" applyFill="1" applyBorder="1" applyAlignment="1" applyProtection="1">
      <alignment horizontal="left"/>
      <protection locked="0"/>
    </xf>
    <xf numFmtId="0" fontId="14" fillId="6" borderId="15" xfId="1" applyFont="1" applyFill="1" applyBorder="1" applyAlignment="1" applyProtection="1">
      <alignment horizontal="left"/>
      <protection locked="0"/>
    </xf>
    <xf numFmtId="0" fontId="4" fillId="5" borderId="1" xfId="0" applyFont="1" applyFill="1" applyBorder="1" applyAlignment="1">
      <alignment horizontal="center" vertical="center" wrapText="1"/>
    </xf>
    <xf numFmtId="44" fontId="4" fillId="8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3" borderId="1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7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Alignment="1">
      <alignment wrapText="1"/>
    </xf>
    <xf numFmtId="0" fontId="4" fillId="0" borderId="1" xfId="1" applyFont="1" applyFill="1" applyBorder="1" applyAlignment="1">
      <alignment wrapText="1"/>
    </xf>
    <xf numFmtId="166" fontId="4" fillId="6" borderId="1" xfId="0" applyNumberFormat="1" applyFont="1" applyFill="1" applyBorder="1" applyAlignment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0" borderId="1" xfId="5" applyFont="1" applyFill="1" applyBorder="1" applyAlignment="1">
      <alignment horizontal="center" vertical="center"/>
    </xf>
    <xf numFmtId="44" fontId="4" fillId="0" borderId="0" xfId="5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 wrapText="1"/>
    </xf>
    <xf numFmtId="44" fontId="4" fillId="11" borderId="1" xfId="5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14" fillId="6" borderId="9" xfId="1" applyFont="1" applyFill="1" applyBorder="1" applyAlignment="1" applyProtection="1">
      <alignment horizontal="left"/>
      <protection locked="0"/>
    </xf>
    <xf numFmtId="0" fontId="14" fillId="6" borderId="10" xfId="1" applyFont="1" applyFill="1" applyBorder="1" applyAlignment="1" applyProtection="1">
      <alignment horizontal="left"/>
      <protection locked="0"/>
    </xf>
    <xf numFmtId="0" fontId="14" fillId="6" borderId="11" xfId="1" applyFont="1" applyFill="1" applyBorder="1" applyAlignment="1" applyProtection="1">
      <alignment horizontal="left"/>
      <protection locked="0"/>
    </xf>
    <xf numFmtId="0" fontId="4" fillId="0" borderId="8" xfId="14" applyFont="1" applyFill="1" applyBorder="1" applyAlignment="1">
      <alignment horizontal="center" vertical="center" wrapText="1"/>
    </xf>
    <xf numFmtId="0" fontId="17" fillId="0" borderId="8" xfId="14" applyFont="1" applyFill="1" applyBorder="1" applyAlignment="1">
      <alignment horizontal="center" vertical="center" wrapText="1"/>
    </xf>
    <xf numFmtId="0" fontId="4" fillId="0" borderId="8" xfId="14" applyFont="1" applyFill="1" applyBorder="1" applyAlignment="1">
      <alignment horizontal="left" vertical="center" wrapText="1"/>
    </xf>
    <xf numFmtId="0" fontId="4" fillId="0" borderId="8" xfId="14" applyFont="1" applyFill="1" applyBorder="1" applyAlignment="1">
      <alignment horizontal="center" vertical="center"/>
    </xf>
    <xf numFmtId="0" fontId="4" fillId="11" borderId="1" xfId="14" applyFont="1" applyFill="1" applyBorder="1" applyAlignment="1">
      <alignment horizontal="center" vertical="center" wrapText="1"/>
    </xf>
    <xf numFmtId="0" fontId="17" fillId="11" borderId="1" xfId="14" applyFont="1" applyFill="1" applyBorder="1" applyAlignment="1">
      <alignment horizontal="center" vertical="center" wrapText="1"/>
    </xf>
    <xf numFmtId="0" fontId="4" fillId="11" borderId="1" xfId="14" applyFont="1" applyFill="1" applyBorder="1" applyAlignment="1">
      <alignment horizontal="left" vertical="center" wrapText="1"/>
    </xf>
    <xf numFmtId="0" fontId="4" fillId="12" borderId="1" xfId="14" applyFont="1" applyFill="1" applyBorder="1" applyAlignment="1">
      <alignment horizontal="center" vertical="center" wrapText="1"/>
    </xf>
    <xf numFmtId="0" fontId="17" fillId="12" borderId="1" xfId="14" applyFont="1" applyFill="1" applyBorder="1" applyAlignment="1">
      <alignment horizontal="center" vertical="center" wrapText="1"/>
    </xf>
    <xf numFmtId="0" fontId="4" fillId="12" borderId="1" xfId="14" applyFont="1" applyFill="1" applyBorder="1" applyAlignment="1">
      <alignment horizontal="left" vertical="center" wrapText="1"/>
    </xf>
    <xf numFmtId="0" fontId="4" fillId="12" borderId="1" xfId="14" applyFont="1" applyFill="1" applyBorder="1" applyAlignment="1">
      <alignment horizontal="center" vertical="center"/>
    </xf>
    <xf numFmtId="0" fontId="4" fillId="11" borderId="1" xfId="14" applyFont="1" applyFill="1" applyBorder="1" applyAlignment="1">
      <alignment horizontal="center" vertical="center"/>
    </xf>
    <xf numFmtId="0" fontId="4" fillId="0" borderId="1" xfId="14" applyFont="1" applyFill="1" applyBorder="1" applyAlignment="1">
      <alignment horizontal="center" vertical="center" wrapText="1"/>
    </xf>
    <xf numFmtId="0" fontId="17" fillId="0" borderId="1" xfId="14" applyFont="1" applyFill="1" applyBorder="1" applyAlignment="1">
      <alignment horizontal="center" vertical="center" wrapText="1"/>
    </xf>
    <xf numFmtId="0" fontId="4" fillId="0" borderId="1" xfId="14" applyFont="1" applyFill="1" applyBorder="1" applyAlignment="1">
      <alignment horizontal="left" vertical="center" wrapText="1"/>
    </xf>
    <xf numFmtId="0" fontId="4" fillId="0" borderId="1" xfId="14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0" fillId="11" borderId="0" xfId="0" applyFont="1" applyFill="1" applyAlignment="1">
      <alignment horizontal="center" wrapText="1"/>
    </xf>
    <xf numFmtId="0" fontId="4" fillId="11" borderId="1" xfId="14" applyFont="1" applyFill="1" applyBorder="1" applyAlignment="1">
      <alignment vertical="center" wrapText="1"/>
    </xf>
    <xf numFmtId="0" fontId="4" fillId="0" borderId="1" xfId="1" applyFont="1" applyBorder="1" applyAlignment="1">
      <alignment wrapText="1"/>
    </xf>
    <xf numFmtId="44" fontId="4" fillId="0" borderId="8" xfId="5" applyFont="1" applyFill="1" applyBorder="1" applyAlignment="1">
      <alignment horizontal="center" vertical="center"/>
    </xf>
    <xf numFmtId="44" fontId="4" fillId="12" borderId="1" xfId="5" applyFont="1" applyFill="1" applyBorder="1" applyAlignment="1">
      <alignment horizontal="center" vertical="center"/>
    </xf>
    <xf numFmtId="0" fontId="17" fillId="14" borderId="1" xfId="0" applyFont="1" applyFill="1" applyBorder="1" applyAlignment="1">
      <alignment horizontal="center" vertical="center" wrapText="1"/>
    </xf>
    <xf numFmtId="44" fontId="16" fillId="14" borderId="1" xfId="5" applyFont="1" applyFill="1" applyBorder="1" applyAlignment="1">
      <alignment horizontal="center" vertical="center" wrapText="1"/>
    </xf>
    <xf numFmtId="44" fontId="4" fillId="14" borderId="1" xfId="5" applyFont="1" applyFill="1" applyBorder="1" applyAlignment="1" applyProtection="1">
      <alignment horizontal="center" vertical="center" wrapText="1"/>
    </xf>
    <xf numFmtId="0" fontId="15" fillId="14" borderId="1" xfId="0" applyFont="1" applyFill="1" applyBorder="1" applyAlignment="1">
      <alignment horizontal="center" vertical="center" wrapText="1"/>
    </xf>
    <xf numFmtId="44" fontId="4" fillId="0" borderId="8" xfId="9" applyFont="1" applyFill="1" applyBorder="1" applyAlignment="1">
      <alignment horizontal="center" vertical="center"/>
    </xf>
    <xf numFmtId="44" fontId="4" fillId="11" borderId="1" xfId="9" applyFont="1" applyFill="1" applyBorder="1" applyAlignment="1">
      <alignment horizontal="center" vertical="center"/>
    </xf>
    <xf numFmtId="44" fontId="4" fillId="0" borderId="1" xfId="9" applyFont="1" applyFill="1" applyBorder="1" applyAlignment="1">
      <alignment horizontal="center" vertical="center"/>
    </xf>
    <xf numFmtId="44" fontId="4" fillId="12" borderId="1" xfId="9" applyFont="1" applyFill="1" applyBorder="1" applyAlignment="1">
      <alignment horizontal="center" vertical="center"/>
    </xf>
    <xf numFmtId="44" fontId="4" fillId="0" borderId="0" xfId="1" applyNumberFormat="1" applyFont="1" applyAlignment="1">
      <alignment wrapText="1"/>
    </xf>
    <xf numFmtId="0" fontId="15" fillId="15" borderId="1" xfId="0" applyFont="1" applyFill="1" applyBorder="1" applyAlignment="1">
      <alignment horizontal="center" vertical="center" wrapText="1"/>
    </xf>
    <xf numFmtId="44" fontId="4" fillId="15" borderId="1" xfId="5" applyFont="1" applyFill="1" applyBorder="1" applyAlignment="1" applyProtection="1">
      <alignment horizontal="center" vertical="center" wrapText="1"/>
    </xf>
    <xf numFmtId="0" fontId="4" fillId="15" borderId="1" xfId="1" applyFont="1" applyFill="1" applyBorder="1" applyAlignment="1" applyProtection="1">
      <alignment horizontal="center" vertical="center" wrapText="1"/>
    </xf>
    <xf numFmtId="166" fontId="4" fillId="15" borderId="1" xfId="1" applyNumberFormat="1" applyFont="1" applyFill="1" applyBorder="1" applyAlignment="1">
      <alignment horizontal="center" vertical="center" wrapText="1"/>
    </xf>
    <xf numFmtId="0" fontId="4" fillId="15" borderId="1" xfId="1" applyFont="1" applyFill="1" applyBorder="1" applyAlignment="1" applyProtection="1">
      <alignment horizontal="center" vertical="center" wrapText="1"/>
      <protection locked="0"/>
    </xf>
    <xf numFmtId="168" fontId="4" fillId="15" borderId="1" xfId="3" applyNumberFormat="1" applyFont="1" applyFill="1" applyBorder="1" applyAlignment="1" applyProtection="1">
      <alignment horizontal="center" vertical="center" wrapText="1"/>
    </xf>
    <xf numFmtId="0" fontId="4" fillId="13" borderId="1" xfId="14" applyFont="1" applyFill="1" applyBorder="1" applyAlignment="1">
      <alignment horizontal="center" vertical="center" wrapText="1"/>
    </xf>
    <xf numFmtId="0" fontId="17" fillId="13" borderId="1" xfId="14" applyFont="1" applyFill="1" applyBorder="1" applyAlignment="1">
      <alignment horizontal="center" vertical="center" wrapText="1"/>
    </xf>
    <xf numFmtId="0" fontId="4" fillId="13" borderId="1" xfId="14" applyFont="1" applyFill="1" applyBorder="1" applyAlignment="1">
      <alignment horizontal="left" vertical="center" wrapText="1"/>
    </xf>
    <xf numFmtId="44" fontId="4" fillId="13" borderId="1" xfId="9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 wrapText="1"/>
    </xf>
    <xf numFmtId="44" fontId="4" fillId="13" borderId="1" xfId="5" applyFont="1" applyFill="1" applyBorder="1" applyAlignment="1">
      <alignment horizontal="center" vertical="center" wrapText="1"/>
    </xf>
    <xf numFmtId="3" fontId="4" fillId="16" borderId="1" xfId="1" applyNumberFormat="1" applyFont="1" applyFill="1" applyBorder="1" applyAlignment="1" applyProtection="1">
      <alignment horizontal="center" vertical="center" wrapText="1"/>
      <protection locked="0"/>
    </xf>
    <xf numFmtId="10" fontId="4" fillId="13" borderId="1" xfId="15" applyNumberFormat="1" applyFont="1" applyFill="1" applyBorder="1" applyAlignment="1">
      <alignment horizontal="center" vertical="center" wrapText="1"/>
    </xf>
    <xf numFmtId="44" fontId="4" fillId="13" borderId="1" xfId="1" applyNumberFormat="1" applyFont="1" applyFill="1" applyBorder="1" applyAlignment="1">
      <alignment horizontal="center"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1" applyFont="1" applyFill="1" applyBorder="1" applyAlignment="1">
      <alignment wrapText="1"/>
    </xf>
    <xf numFmtId="3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0" applyNumberFormat="1" applyFont="1" applyFill="1" applyBorder="1" applyAlignment="1">
      <alignment horizontal="left" vertical="center" wrapText="1"/>
    </xf>
    <xf numFmtId="0" fontId="4" fillId="10" borderId="6" xfId="0" applyNumberFormat="1" applyFont="1" applyFill="1" applyBorder="1" applyAlignment="1">
      <alignment horizontal="left" vertical="center" wrapText="1"/>
    </xf>
    <xf numFmtId="0" fontId="14" fillId="6" borderId="1" xfId="1" applyFont="1" applyFill="1" applyBorder="1" applyAlignment="1">
      <alignment horizontal="center" vertical="center" wrapText="1"/>
    </xf>
    <xf numFmtId="0" fontId="4" fillId="13" borderId="1" xfId="0" applyNumberFormat="1" applyFont="1" applyFill="1" applyBorder="1" applyAlignment="1">
      <alignment horizontal="left" vertical="center" wrapText="1"/>
    </xf>
    <xf numFmtId="0" fontId="14" fillId="6" borderId="1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3" fontId="4" fillId="0" borderId="1" xfId="1" applyNumberFormat="1" applyFont="1" applyBorder="1" applyAlignment="1" applyProtection="1">
      <alignment horizontal="center" vertical="center" wrapText="1"/>
      <protection locked="0"/>
    </xf>
  </cellXfs>
  <cellStyles count="16">
    <cellStyle name="Moeda" xfId="5" builtinId="4"/>
    <cellStyle name="Moeda 2" xfId="6" xr:uid="{00000000-0005-0000-0000-000001000000}"/>
    <cellStyle name="Moeda 2 2" xfId="10" xr:uid="{00000000-0005-0000-0000-000002000000}"/>
    <cellStyle name="Moeda 3" xfId="9" xr:uid="{00000000-0005-0000-0000-000003000000}"/>
    <cellStyle name="Normal" xfId="0" builtinId="0"/>
    <cellStyle name="Normal 2" xfId="1" xr:uid="{00000000-0005-0000-0000-000005000000}"/>
    <cellStyle name="Normal 7" xfId="14" xr:uid="{00000000-0005-0000-0000-000006000000}"/>
    <cellStyle name="Porcentagem" xfId="15" builtinId="5"/>
    <cellStyle name="Porcentagem 2" xfId="13" xr:uid="{00000000-0005-0000-0000-000008000000}"/>
    <cellStyle name="Separador de milhares 2" xfId="2" xr:uid="{00000000-0005-0000-0000-000009000000}"/>
    <cellStyle name="Separador de milhares 2 2" xfId="8" xr:uid="{00000000-0005-0000-0000-00000A000000}"/>
    <cellStyle name="Separador de milhares 2 2 2" xfId="12" xr:uid="{00000000-0005-0000-0000-00000B000000}"/>
    <cellStyle name="Separador de milhares 2 3" xfId="7" xr:uid="{00000000-0005-0000-0000-00000C000000}"/>
    <cellStyle name="Separador de milhares 2 3 2" xfId="11" xr:uid="{00000000-0005-0000-0000-00000D000000}"/>
    <cellStyle name="Separador de milhares 3" xfId="3" xr:uid="{00000000-0005-0000-0000-00000E000000}"/>
    <cellStyle name="Título 5" xfId="4" xr:uid="{00000000-0005-0000-0000-00000F000000}"/>
  </cellStyles>
  <dxfs count="54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3335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26384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S16"/>
  <sheetViews>
    <sheetView tabSelected="1" zoomScale="80" zoomScaleNormal="80" workbookViewId="0">
      <selection activeCell="L1" sqref="L1:L1048576"/>
    </sheetView>
  </sheetViews>
  <sheetFormatPr defaultColWidth="9.73046875" defaultRowHeight="14.25" x14ac:dyDescent="0.45"/>
  <cols>
    <col min="1" max="1" width="8" style="1" customWidth="1"/>
    <col min="2" max="2" width="25.1328125" style="1" customWidth="1"/>
    <col min="3" max="3" width="53.86328125" style="1" bestFit="1" customWidth="1"/>
    <col min="4" max="6" width="13.265625" style="1" customWidth="1"/>
    <col min="7" max="7" width="16.265625" style="1" customWidth="1"/>
    <col min="8" max="8" width="14.265625" style="45" customWidth="1"/>
    <col min="9" max="9" width="12.86328125" style="17" customWidth="1"/>
    <col min="10" max="10" width="13.265625" style="36" customWidth="1"/>
    <col min="11" max="11" width="12.59765625" style="18" customWidth="1"/>
    <col min="12" max="19" width="12.73046875" style="15" customWidth="1"/>
    <col min="20" max="16384" width="9.73046875" style="15"/>
  </cols>
  <sheetData>
    <row r="1" spans="1:19" ht="33" customHeight="1" x14ac:dyDescent="0.45">
      <c r="A1" s="105" t="s">
        <v>53</v>
      </c>
      <c r="B1" s="105"/>
      <c r="C1" s="105" t="s">
        <v>45</v>
      </c>
      <c r="D1" s="105"/>
      <c r="E1" s="105"/>
      <c r="F1" s="105"/>
      <c r="G1" s="105"/>
      <c r="H1" s="105"/>
      <c r="I1" s="105" t="s">
        <v>54</v>
      </c>
      <c r="J1" s="105"/>
      <c r="K1" s="105"/>
      <c r="L1" s="104" t="s">
        <v>92</v>
      </c>
      <c r="M1" s="104" t="s">
        <v>44</v>
      </c>
      <c r="N1" s="104" t="s">
        <v>44</v>
      </c>
      <c r="O1" s="104" t="s">
        <v>44</v>
      </c>
      <c r="P1" s="104" t="s">
        <v>44</v>
      </c>
      <c r="Q1" s="104" t="s">
        <v>44</v>
      </c>
      <c r="R1" s="104" t="s">
        <v>44</v>
      </c>
      <c r="S1" s="104" t="s">
        <v>44</v>
      </c>
    </row>
    <row r="2" spans="1:19" ht="21.75" customHeight="1" x14ac:dyDescent="0.45">
      <c r="A2" s="106" t="s">
        <v>46</v>
      </c>
      <c r="B2" s="106"/>
      <c r="C2" s="106"/>
      <c r="D2" s="106"/>
      <c r="E2" s="106"/>
      <c r="F2" s="106"/>
      <c r="G2" s="106"/>
      <c r="H2" s="106"/>
      <c r="I2" s="105"/>
      <c r="J2" s="105"/>
      <c r="K2" s="105"/>
      <c r="L2" s="104"/>
      <c r="M2" s="104"/>
      <c r="N2" s="104"/>
      <c r="O2" s="104"/>
      <c r="P2" s="104"/>
      <c r="Q2" s="104"/>
      <c r="R2" s="104"/>
      <c r="S2" s="104"/>
    </row>
    <row r="3" spans="1:19" s="16" customFormat="1" ht="42.75" x14ac:dyDescent="0.35">
      <c r="A3" s="78" t="s">
        <v>4</v>
      </c>
      <c r="B3" s="78" t="s">
        <v>47</v>
      </c>
      <c r="C3" s="78" t="s">
        <v>48</v>
      </c>
      <c r="D3" s="78" t="s">
        <v>5</v>
      </c>
      <c r="E3" s="78" t="s">
        <v>55</v>
      </c>
      <c r="F3" s="78" t="s">
        <v>51</v>
      </c>
      <c r="G3" s="78" t="s">
        <v>52</v>
      </c>
      <c r="H3" s="79" t="s">
        <v>50</v>
      </c>
      <c r="I3" s="32" t="s">
        <v>25</v>
      </c>
      <c r="J3" s="33" t="s">
        <v>0</v>
      </c>
      <c r="K3" s="31" t="s">
        <v>3</v>
      </c>
      <c r="L3" s="34" t="s">
        <v>93</v>
      </c>
      <c r="M3" s="34" t="s">
        <v>1</v>
      </c>
      <c r="N3" s="34" t="s">
        <v>1</v>
      </c>
      <c r="O3" s="34" t="s">
        <v>1</v>
      </c>
      <c r="P3" s="34" t="s">
        <v>1</v>
      </c>
      <c r="Q3" s="34" t="s">
        <v>1</v>
      </c>
      <c r="R3" s="34" t="s">
        <v>1</v>
      </c>
      <c r="S3" s="34" t="s">
        <v>1</v>
      </c>
    </row>
    <row r="4" spans="1:19" s="40" customFormat="1" ht="60" customHeight="1" x14ac:dyDescent="0.45">
      <c r="A4" s="56">
        <v>1</v>
      </c>
      <c r="B4" s="57" t="s">
        <v>56</v>
      </c>
      <c r="C4" s="58" t="s">
        <v>38</v>
      </c>
      <c r="D4" s="59" t="s">
        <v>34</v>
      </c>
      <c r="E4" s="59" t="s">
        <v>57</v>
      </c>
      <c r="F4" s="59" t="s">
        <v>58</v>
      </c>
      <c r="G4" s="52" t="s">
        <v>32</v>
      </c>
      <c r="H4" s="76">
        <v>492.14578762500003</v>
      </c>
      <c r="I4" s="29">
        <v>3</v>
      </c>
      <c r="J4" s="42">
        <f t="shared" ref="J4:J16" si="0">I4-(SUM(L4:S4))</f>
        <v>1</v>
      </c>
      <c r="K4" s="43" t="str">
        <f>IF(J4&lt;0,"ATENÇÃO","OK")</f>
        <v>OK</v>
      </c>
      <c r="L4" s="39">
        <v>2</v>
      </c>
      <c r="M4" s="39"/>
      <c r="N4" s="39"/>
      <c r="O4" s="39"/>
      <c r="P4" s="39"/>
      <c r="Q4" s="39"/>
      <c r="R4" s="39"/>
      <c r="S4" s="39"/>
    </row>
    <row r="5" spans="1:19" s="40" customFormat="1" ht="60" customHeight="1" x14ac:dyDescent="0.45">
      <c r="A5" s="60">
        <v>2</v>
      </c>
      <c r="B5" s="61" t="s">
        <v>56</v>
      </c>
      <c r="C5" s="62" t="s">
        <v>59</v>
      </c>
      <c r="D5" s="60" t="s">
        <v>34</v>
      </c>
      <c r="E5" s="60" t="s">
        <v>57</v>
      </c>
      <c r="F5" s="60" t="s">
        <v>60</v>
      </c>
      <c r="G5" s="48" t="s">
        <v>32</v>
      </c>
      <c r="H5" s="51">
        <v>24.125</v>
      </c>
      <c r="I5" s="29"/>
      <c r="J5" s="42">
        <f t="shared" si="0"/>
        <v>0</v>
      </c>
      <c r="K5" s="43" t="str">
        <f t="shared" ref="K5:K16" si="1">IF(J5&lt;0,"ATENÇÃO","OK")</f>
        <v>OK</v>
      </c>
      <c r="L5" s="39"/>
      <c r="M5" s="39"/>
      <c r="N5" s="39"/>
      <c r="O5" s="39"/>
      <c r="P5" s="39"/>
      <c r="Q5" s="39"/>
      <c r="R5" s="39"/>
      <c r="S5" s="39"/>
    </row>
    <row r="6" spans="1:19" s="40" customFormat="1" ht="60" customHeight="1" x14ac:dyDescent="0.45">
      <c r="A6" s="63">
        <v>3</v>
      </c>
      <c r="B6" s="64" t="s">
        <v>56</v>
      </c>
      <c r="C6" s="65" t="s">
        <v>61</v>
      </c>
      <c r="D6" s="66" t="s">
        <v>34</v>
      </c>
      <c r="E6" s="66" t="s">
        <v>57</v>
      </c>
      <c r="F6" s="63" t="s">
        <v>62</v>
      </c>
      <c r="G6" s="46" t="s">
        <v>32</v>
      </c>
      <c r="H6" s="44">
        <v>1132.7134060000001</v>
      </c>
      <c r="I6" s="29">
        <v>2</v>
      </c>
      <c r="J6" s="42">
        <f t="shared" si="0"/>
        <v>2</v>
      </c>
      <c r="K6" s="43" t="str">
        <f t="shared" si="1"/>
        <v>OK</v>
      </c>
      <c r="L6" s="39"/>
      <c r="M6" s="39"/>
      <c r="N6" s="39"/>
      <c r="O6" s="39"/>
      <c r="P6" s="39"/>
      <c r="Q6" s="39"/>
      <c r="R6" s="39"/>
      <c r="S6" s="39"/>
    </row>
    <row r="7" spans="1:19" s="40" customFormat="1" ht="60" customHeight="1" x14ac:dyDescent="0.45">
      <c r="A7" s="60">
        <v>4</v>
      </c>
      <c r="B7" s="61" t="s">
        <v>56</v>
      </c>
      <c r="C7" s="62" t="s">
        <v>40</v>
      </c>
      <c r="D7" s="67" t="s">
        <v>34</v>
      </c>
      <c r="E7" s="67" t="s">
        <v>57</v>
      </c>
      <c r="F7" s="67" t="s">
        <v>63</v>
      </c>
      <c r="G7" s="47" t="s">
        <v>32</v>
      </c>
      <c r="H7" s="51">
        <v>379.59802775833333</v>
      </c>
      <c r="I7" s="29">
        <v>2</v>
      </c>
      <c r="J7" s="42">
        <f t="shared" si="0"/>
        <v>2</v>
      </c>
      <c r="K7" s="43" t="str">
        <f t="shared" si="1"/>
        <v>OK</v>
      </c>
      <c r="L7" s="41"/>
      <c r="M7" s="41"/>
      <c r="N7" s="41"/>
      <c r="O7" s="41"/>
      <c r="P7" s="41"/>
      <c r="Q7" s="41"/>
      <c r="R7" s="41"/>
      <c r="S7" s="41"/>
    </row>
    <row r="8" spans="1:19" s="40" customFormat="1" ht="60" customHeight="1" x14ac:dyDescent="0.45">
      <c r="A8" s="68">
        <v>5</v>
      </c>
      <c r="B8" s="69" t="s">
        <v>56</v>
      </c>
      <c r="C8" s="70" t="s">
        <v>64</v>
      </c>
      <c r="D8" s="71" t="s">
        <v>34</v>
      </c>
      <c r="E8" s="71" t="s">
        <v>57</v>
      </c>
      <c r="F8" s="71" t="s">
        <v>65</v>
      </c>
      <c r="G8" s="72" t="s">
        <v>32</v>
      </c>
      <c r="H8" s="44">
        <v>571.77663333333328</v>
      </c>
      <c r="I8" s="29">
        <v>2</v>
      </c>
      <c r="J8" s="42">
        <f t="shared" si="0"/>
        <v>2</v>
      </c>
      <c r="K8" s="43" t="str">
        <f t="shared" si="1"/>
        <v>OK</v>
      </c>
      <c r="L8" s="41"/>
      <c r="M8" s="41"/>
      <c r="N8" s="41"/>
      <c r="O8" s="41"/>
      <c r="P8" s="41"/>
      <c r="Q8" s="41"/>
      <c r="R8" s="41"/>
      <c r="S8" s="41"/>
    </row>
    <row r="9" spans="1:19" s="40" customFormat="1" ht="60" customHeight="1" x14ac:dyDescent="0.45">
      <c r="A9" s="60">
        <v>6</v>
      </c>
      <c r="B9" s="61" t="s">
        <v>56</v>
      </c>
      <c r="C9" s="62" t="s">
        <v>39</v>
      </c>
      <c r="D9" s="67" t="s">
        <v>34</v>
      </c>
      <c r="E9" s="67" t="s">
        <v>57</v>
      </c>
      <c r="F9" s="67" t="s">
        <v>66</v>
      </c>
      <c r="G9" s="48" t="s">
        <v>32</v>
      </c>
      <c r="H9" s="51">
        <v>1858.8831666666665</v>
      </c>
      <c r="I9" s="29">
        <v>2</v>
      </c>
      <c r="J9" s="42">
        <f t="shared" si="0"/>
        <v>2</v>
      </c>
      <c r="K9" s="43" t="str">
        <f t="shared" si="1"/>
        <v>OK</v>
      </c>
      <c r="L9" s="41"/>
      <c r="M9" s="41"/>
      <c r="N9" s="41"/>
      <c r="O9" s="41"/>
      <c r="P9" s="41"/>
      <c r="Q9" s="41"/>
      <c r="R9" s="41"/>
      <c r="S9" s="41"/>
    </row>
    <row r="10" spans="1:19" s="40" customFormat="1" ht="60" customHeight="1" x14ac:dyDescent="0.45">
      <c r="A10" s="68">
        <v>7</v>
      </c>
      <c r="B10" s="69" t="s">
        <v>56</v>
      </c>
      <c r="C10" s="70" t="s">
        <v>67</v>
      </c>
      <c r="D10" s="71" t="s">
        <v>34</v>
      </c>
      <c r="E10" s="71" t="s">
        <v>57</v>
      </c>
      <c r="F10" s="71" t="s">
        <v>68</v>
      </c>
      <c r="G10" s="72" t="s">
        <v>32</v>
      </c>
      <c r="H10" s="44">
        <v>593.21529333333331</v>
      </c>
      <c r="I10" s="29">
        <f>2-1</f>
        <v>1</v>
      </c>
      <c r="J10" s="42">
        <f t="shared" si="0"/>
        <v>1</v>
      </c>
      <c r="K10" s="43" t="str">
        <f t="shared" si="1"/>
        <v>OK</v>
      </c>
      <c r="L10" s="41"/>
      <c r="M10" s="41"/>
      <c r="N10" s="41"/>
      <c r="O10" s="41"/>
      <c r="P10" s="41"/>
      <c r="Q10" s="41"/>
      <c r="R10" s="41"/>
      <c r="S10" s="41"/>
    </row>
    <row r="11" spans="1:19" s="40" customFormat="1" ht="60" customHeight="1" x14ac:dyDescent="0.45">
      <c r="A11" s="60">
        <v>9</v>
      </c>
      <c r="B11" s="73" t="s">
        <v>69</v>
      </c>
      <c r="C11" s="74" t="s">
        <v>70</v>
      </c>
      <c r="D11" s="60" t="s">
        <v>34</v>
      </c>
      <c r="E11" s="60" t="s">
        <v>71</v>
      </c>
      <c r="F11" s="60" t="s">
        <v>72</v>
      </c>
      <c r="G11" s="48" t="s">
        <v>32</v>
      </c>
      <c r="H11" s="51">
        <v>515.33333333333337</v>
      </c>
      <c r="I11" s="29">
        <v>5</v>
      </c>
      <c r="J11" s="42">
        <f t="shared" si="0"/>
        <v>5</v>
      </c>
      <c r="K11" s="43" t="str">
        <f t="shared" si="1"/>
        <v>OK</v>
      </c>
      <c r="L11" s="41"/>
      <c r="M11" s="41"/>
      <c r="N11" s="41"/>
      <c r="O11" s="41"/>
      <c r="P11" s="41"/>
      <c r="Q11" s="41"/>
      <c r="R11" s="41"/>
      <c r="S11" s="41"/>
    </row>
    <row r="12" spans="1:19" s="40" customFormat="1" ht="60" customHeight="1" x14ac:dyDescent="0.45">
      <c r="A12" s="63">
        <v>10</v>
      </c>
      <c r="B12" s="64" t="s">
        <v>56</v>
      </c>
      <c r="C12" s="65" t="s">
        <v>41</v>
      </c>
      <c r="D12" s="63" t="s">
        <v>36</v>
      </c>
      <c r="E12" s="63" t="s">
        <v>73</v>
      </c>
      <c r="F12" s="63" t="s">
        <v>74</v>
      </c>
      <c r="G12" s="49" t="s">
        <v>37</v>
      </c>
      <c r="H12" s="77">
        <v>293.82295866833334</v>
      </c>
      <c r="I12" s="29"/>
      <c r="J12" s="42">
        <f t="shared" si="0"/>
        <v>0</v>
      </c>
      <c r="K12" s="43" t="str">
        <f t="shared" si="1"/>
        <v>OK</v>
      </c>
      <c r="L12" s="41"/>
      <c r="M12" s="41"/>
      <c r="N12" s="41"/>
      <c r="O12" s="41"/>
      <c r="P12" s="41"/>
      <c r="Q12" s="41"/>
      <c r="R12" s="41"/>
      <c r="S12" s="41"/>
    </row>
    <row r="13" spans="1:19" s="40" customFormat="1" ht="60" customHeight="1" x14ac:dyDescent="0.45">
      <c r="A13" s="60">
        <v>11</v>
      </c>
      <c r="B13" s="61" t="s">
        <v>75</v>
      </c>
      <c r="C13" s="62" t="s">
        <v>76</v>
      </c>
      <c r="D13" s="60" t="s">
        <v>35</v>
      </c>
      <c r="E13" s="60" t="s">
        <v>77</v>
      </c>
      <c r="F13" s="60" t="s">
        <v>78</v>
      </c>
      <c r="G13" s="48" t="s">
        <v>79</v>
      </c>
      <c r="H13" s="51">
        <v>1699</v>
      </c>
      <c r="I13" s="29">
        <v>1</v>
      </c>
      <c r="J13" s="42">
        <f t="shared" si="0"/>
        <v>1</v>
      </c>
      <c r="K13" s="43" t="str">
        <f t="shared" si="1"/>
        <v>OK</v>
      </c>
      <c r="L13" s="41"/>
      <c r="M13" s="41"/>
      <c r="N13" s="41"/>
      <c r="O13" s="41"/>
      <c r="P13" s="41"/>
      <c r="Q13" s="41"/>
      <c r="R13" s="41"/>
      <c r="S13" s="41"/>
    </row>
    <row r="14" spans="1:19" s="40" customFormat="1" ht="60" customHeight="1" x14ac:dyDescent="0.45">
      <c r="A14" s="63">
        <v>12</v>
      </c>
      <c r="B14" s="64" t="s">
        <v>75</v>
      </c>
      <c r="C14" s="65" t="s">
        <v>80</v>
      </c>
      <c r="D14" s="66" t="s">
        <v>35</v>
      </c>
      <c r="E14" s="66" t="s">
        <v>77</v>
      </c>
      <c r="F14" s="63" t="s">
        <v>78</v>
      </c>
      <c r="G14" s="49" t="s">
        <v>79</v>
      </c>
      <c r="H14" s="77">
        <v>848</v>
      </c>
      <c r="I14" s="29"/>
      <c r="J14" s="42">
        <f t="shared" si="0"/>
        <v>0</v>
      </c>
      <c r="K14" s="43" t="str">
        <f t="shared" si="1"/>
        <v>OK</v>
      </c>
      <c r="L14" s="41"/>
      <c r="M14" s="41"/>
      <c r="N14" s="41"/>
      <c r="O14" s="41"/>
      <c r="P14" s="41"/>
      <c r="Q14" s="41"/>
      <c r="R14" s="41"/>
      <c r="S14" s="41"/>
    </row>
    <row r="15" spans="1:19" s="40" customFormat="1" ht="60" customHeight="1" x14ac:dyDescent="0.45">
      <c r="A15" s="60">
        <v>14</v>
      </c>
      <c r="B15" s="61" t="s">
        <v>56</v>
      </c>
      <c r="C15" s="62" t="s">
        <v>81</v>
      </c>
      <c r="D15" s="60" t="s">
        <v>34</v>
      </c>
      <c r="E15" s="60" t="s">
        <v>57</v>
      </c>
      <c r="F15" s="47" t="s">
        <v>82</v>
      </c>
      <c r="G15" s="47" t="s">
        <v>32</v>
      </c>
      <c r="H15" s="51">
        <v>176.66666666666666</v>
      </c>
      <c r="I15" s="29">
        <v>4</v>
      </c>
      <c r="J15" s="42">
        <f t="shared" si="0"/>
        <v>4</v>
      </c>
      <c r="K15" s="43" t="str">
        <f t="shared" si="1"/>
        <v>OK</v>
      </c>
      <c r="L15" s="41"/>
      <c r="M15" s="41"/>
      <c r="N15" s="41"/>
      <c r="O15" s="41"/>
      <c r="P15" s="41"/>
      <c r="Q15" s="41"/>
      <c r="R15" s="41"/>
      <c r="S15" s="41"/>
    </row>
    <row r="16" spans="1:19" ht="60" customHeight="1" x14ac:dyDescent="0.45">
      <c r="A16" s="63">
        <v>15</v>
      </c>
      <c r="B16" s="64" t="s">
        <v>56</v>
      </c>
      <c r="C16" s="65" t="s">
        <v>42</v>
      </c>
      <c r="D16" s="66" t="s">
        <v>34</v>
      </c>
      <c r="E16" s="66" t="s">
        <v>57</v>
      </c>
      <c r="F16" s="50" t="s">
        <v>82</v>
      </c>
      <c r="G16" s="50" t="s">
        <v>32</v>
      </c>
      <c r="H16" s="77">
        <v>126.34136624999999</v>
      </c>
      <c r="I16" s="29"/>
      <c r="J16" s="42">
        <f t="shared" si="0"/>
        <v>0</v>
      </c>
      <c r="K16" s="43" t="str">
        <f t="shared" si="1"/>
        <v>OK</v>
      </c>
      <c r="L16" s="75"/>
      <c r="M16" s="75"/>
      <c r="N16" s="75"/>
      <c r="O16" s="75"/>
      <c r="P16" s="75"/>
      <c r="Q16" s="75"/>
      <c r="R16" s="75"/>
      <c r="S16" s="75"/>
    </row>
  </sheetData>
  <mergeCells count="12">
    <mergeCell ref="N1:N2"/>
    <mergeCell ref="M1:M2"/>
    <mergeCell ref="A1:B1"/>
    <mergeCell ref="C1:H1"/>
    <mergeCell ref="I1:K1"/>
    <mergeCell ref="L1:L2"/>
    <mergeCell ref="A2:K2"/>
    <mergeCell ref="O1:O2"/>
    <mergeCell ref="P1:P2"/>
    <mergeCell ref="Q1:Q2"/>
    <mergeCell ref="R1:R2"/>
    <mergeCell ref="S1:S2"/>
  </mergeCells>
  <phoneticPr fontId="0" type="noConversion"/>
  <conditionalFormatting sqref="M6:S6">
    <cfRule type="cellIs" dxfId="53" priority="10" stopIfTrue="1" operator="greaterThan">
      <formula>0</formula>
    </cfRule>
    <cfRule type="cellIs" dxfId="52" priority="11" stopIfTrue="1" operator="greaterThan">
      <formula>0</formula>
    </cfRule>
    <cfRule type="cellIs" dxfId="51" priority="12" stopIfTrue="1" operator="greaterThan">
      <formula>0</formula>
    </cfRule>
  </conditionalFormatting>
  <conditionalFormatting sqref="M4:S4">
    <cfRule type="cellIs" dxfId="50" priority="16" stopIfTrue="1" operator="greaterThan">
      <formula>0</formula>
    </cfRule>
    <cfRule type="cellIs" dxfId="49" priority="17" stopIfTrue="1" operator="greaterThan">
      <formula>0</formula>
    </cfRule>
    <cfRule type="cellIs" dxfId="48" priority="18" stopIfTrue="1" operator="greaterThan">
      <formula>0</formula>
    </cfRule>
  </conditionalFormatting>
  <conditionalFormatting sqref="M5:S5">
    <cfRule type="cellIs" dxfId="47" priority="13" stopIfTrue="1" operator="greaterThan">
      <formula>0</formula>
    </cfRule>
    <cfRule type="cellIs" dxfId="46" priority="14" stopIfTrue="1" operator="greaterThan">
      <formula>0</formula>
    </cfRule>
    <cfRule type="cellIs" dxfId="45" priority="15" stopIfTrue="1" operator="greaterThan">
      <formula>0</formula>
    </cfRule>
  </conditionalFormatting>
  <conditionalFormatting sqref="L6">
    <cfRule type="cellIs" dxfId="44" priority="1" stopIfTrue="1" operator="greaterThan">
      <formula>0</formula>
    </cfRule>
    <cfRule type="cellIs" dxfId="43" priority="2" stopIfTrue="1" operator="greaterThan">
      <formula>0</formula>
    </cfRule>
    <cfRule type="cellIs" dxfId="42" priority="3" stopIfTrue="1" operator="greaterThan">
      <formula>0</formula>
    </cfRule>
  </conditionalFormatting>
  <conditionalFormatting sqref="L4">
    <cfRule type="cellIs" dxfId="41" priority="7" stopIfTrue="1" operator="greaterThan">
      <formula>0</formula>
    </cfRule>
    <cfRule type="cellIs" dxfId="40" priority="8" stopIfTrue="1" operator="greaterThan">
      <formula>0</formula>
    </cfRule>
    <cfRule type="cellIs" dxfId="39" priority="9" stopIfTrue="1" operator="greaterThan">
      <formula>0</formula>
    </cfRule>
  </conditionalFormatting>
  <conditionalFormatting sqref="L5">
    <cfRule type="cellIs" dxfId="38" priority="4" stopIfTrue="1" operator="greaterThan">
      <formula>0</formula>
    </cfRule>
    <cfRule type="cellIs" dxfId="37" priority="5" stopIfTrue="1" operator="greaterThan">
      <formula>0</formula>
    </cfRule>
    <cfRule type="cellIs" dxfId="36" priority="6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6"/>
  <sheetViews>
    <sheetView zoomScale="80" zoomScaleNormal="80" workbookViewId="0">
      <selection activeCell="K36" sqref="K36"/>
    </sheetView>
  </sheetViews>
  <sheetFormatPr defaultColWidth="9.73046875" defaultRowHeight="14.25" x14ac:dyDescent="0.45"/>
  <cols>
    <col min="1" max="1" width="8" style="1" customWidth="1"/>
    <col min="2" max="2" width="25.1328125" style="1" customWidth="1"/>
    <col min="3" max="3" width="53.86328125" style="1" bestFit="1" customWidth="1"/>
    <col min="4" max="6" width="13.265625" style="1" customWidth="1"/>
    <col min="7" max="7" width="16.265625" style="1" customWidth="1"/>
    <col min="8" max="8" width="14.265625" style="45" customWidth="1"/>
    <col min="9" max="9" width="12.86328125" style="17" customWidth="1"/>
    <col min="10" max="10" width="13.265625" style="36" customWidth="1"/>
    <col min="11" max="11" width="12.59765625" style="18" customWidth="1"/>
    <col min="12" max="19" width="12.73046875" style="15" customWidth="1"/>
    <col min="20" max="16384" width="9.73046875" style="15"/>
  </cols>
  <sheetData>
    <row r="1" spans="1:19" ht="33" customHeight="1" x14ac:dyDescent="0.45">
      <c r="A1" s="105" t="s">
        <v>53</v>
      </c>
      <c r="B1" s="105"/>
      <c r="C1" s="105" t="s">
        <v>45</v>
      </c>
      <c r="D1" s="105"/>
      <c r="E1" s="105"/>
      <c r="F1" s="105"/>
      <c r="G1" s="105"/>
      <c r="H1" s="105"/>
      <c r="I1" s="105" t="s">
        <v>54</v>
      </c>
      <c r="J1" s="105"/>
      <c r="K1" s="105"/>
      <c r="L1" s="104" t="s">
        <v>44</v>
      </c>
      <c r="M1" s="104" t="s">
        <v>44</v>
      </c>
      <c r="N1" s="104" t="s">
        <v>44</v>
      </c>
      <c r="O1" s="104" t="s">
        <v>44</v>
      </c>
      <c r="P1" s="104" t="s">
        <v>44</v>
      </c>
      <c r="Q1" s="104" t="s">
        <v>44</v>
      </c>
      <c r="R1" s="104" t="s">
        <v>44</v>
      </c>
      <c r="S1" s="104" t="s">
        <v>44</v>
      </c>
    </row>
    <row r="2" spans="1:19" ht="21.75" customHeight="1" x14ac:dyDescent="0.45">
      <c r="A2" s="106" t="s">
        <v>46</v>
      </c>
      <c r="B2" s="106"/>
      <c r="C2" s="106"/>
      <c r="D2" s="106"/>
      <c r="E2" s="106"/>
      <c r="F2" s="106"/>
      <c r="G2" s="106"/>
      <c r="H2" s="106"/>
      <c r="I2" s="105"/>
      <c r="J2" s="105"/>
      <c r="K2" s="105"/>
      <c r="L2" s="104"/>
      <c r="M2" s="104"/>
      <c r="N2" s="104"/>
      <c r="O2" s="104"/>
      <c r="P2" s="104"/>
      <c r="Q2" s="104"/>
      <c r="R2" s="104"/>
      <c r="S2" s="104"/>
    </row>
    <row r="3" spans="1:19" s="16" customFormat="1" ht="28.5" x14ac:dyDescent="0.35">
      <c r="A3" s="78" t="s">
        <v>4</v>
      </c>
      <c r="B3" s="78" t="s">
        <v>47</v>
      </c>
      <c r="C3" s="78" t="s">
        <v>48</v>
      </c>
      <c r="D3" s="78" t="s">
        <v>5</v>
      </c>
      <c r="E3" s="78" t="s">
        <v>55</v>
      </c>
      <c r="F3" s="78" t="s">
        <v>51</v>
      </c>
      <c r="G3" s="78" t="s">
        <v>52</v>
      </c>
      <c r="H3" s="79" t="s">
        <v>50</v>
      </c>
      <c r="I3" s="32" t="s">
        <v>25</v>
      </c>
      <c r="J3" s="33" t="s">
        <v>0</v>
      </c>
      <c r="K3" s="31" t="s">
        <v>3</v>
      </c>
      <c r="L3" s="34" t="s">
        <v>1</v>
      </c>
      <c r="M3" s="34" t="s">
        <v>1</v>
      </c>
      <c r="N3" s="34" t="s">
        <v>1</v>
      </c>
      <c r="O3" s="34" t="s">
        <v>1</v>
      </c>
      <c r="P3" s="34" t="s">
        <v>1</v>
      </c>
      <c r="Q3" s="34" t="s">
        <v>1</v>
      </c>
      <c r="R3" s="34" t="s">
        <v>1</v>
      </c>
      <c r="S3" s="34" t="s">
        <v>1</v>
      </c>
    </row>
    <row r="4" spans="1:19" s="40" customFormat="1" ht="60" customHeight="1" x14ac:dyDescent="0.45">
      <c r="A4" s="56">
        <v>1</v>
      </c>
      <c r="B4" s="57" t="s">
        <v>56</v>
      </c>
      <c r="C4" s="58" t="s">
        <v>38</v>
      </c>
      <c r="D4" s="59" t="s">
        <v>34</v>
      </c>
      <c r="E4" s="59" t="s">
        <v>57</v>
      </c>
      <c r="F4" s="59" t="s">
        <v>58</v>
      </c>
      <c r="G4" s="52" t="s">
        <v>32</v>
      </c>
      <c r="H4" s="76">
        <v>492.14578762500003</v>
      </c>
      <c r="I4" s="29">
        <v>2</v>
      </c>
      <c r="J4" s="42">
        <f t="shared" ref="J4:J16" si="0">I4-(SUM(L4:S4))</f>
        <v>2</v>
      </c>
      <c r="K4" s="43" t="str">
        <f>IF(J4&lt;0,"ATENÇÃO","OK")</f>
        <v>OK</v>
      </c>
      <c r="L4" s="39"/>
      <c r="M4" s="39"/>
      <c r="N4" s="39"/>
      <c r="O4" s="39"/>
      <c r="P4" s="39"/>
      <c r="Q4" s="39"/>
      <c r="R4" s="39"/>
      <c r="S4" s="39"/>
    </row>
    <row r="5" spans="1:19" s="40" customFormat="1" ht="60" customHeight="1" x14ac:dyDescent="0.45">
      <c r="A5" s="60">
        <v>2</v>
      </c>
      <c r="B5" s="61" t="s">
        <v>56</v>
      </c>
      <c r="C5" s="62" t="s">
        <v>59</v>
      </c>
      <c r="D5" s="60" t="s">
        <v>34</v>
      </c>
      <c r="E5" s="60" t="s">
        <v>57</v>
      </c>
      <c r="F5" s="60" t="s">
        <v>60</v>
      </c>
      <c r="G5" s="48" t="s">
        <v>32</v>
      </c>
      <c r="H5" s="51">
        <v>24.125</v>
      </c>
      <c r="I5" s="29">
        <v>14</v>
      </c>
      <c r="J5" s="42">
        <f t="shared" si="0"/>
        <v>14</v>
      </c>
      <c r="K5" s="43" t="str">
        <f t="shared" ref="K5:K15" si="1">IF(J5&lt;0,"ATENÇÃO","OK")</f>
        <v>OK</v>
      </c>
      <c r="L5" s="39"/>
      <c r="M5" s="39"/>
      <c r="N5" s="39"/>
      <c r="O5" s="39"/>
      <c r="P5" s="39"/>
      <c r="Q5" s="39"/>
      <c r="R5" s="39"/>
      <c r="S5" s="39"/>
    </row>
    <row r="6" spans="1:19" s="40" customFormat="1" ht="60" customHeight="1" x14ac:dyDescent="0.45">
      <c r="A6" s="63">
        <v>3</v>
      </c>
      <c r="B6" s="64" t="s">
        <v>56</v>
      </c>
      <c r="C6" s="65" t="s">
        <v>61</v>
      </c>
      <c r="D6" s="66" t="s">
        <v>34</v>
      </c>
      <c r="E6" s="66" t="s">
        <v>57</v>
      </c>
      <c r="F6" s="63" t="s">
        <v>62</v>
      </c>
      <c r="G6" s="46" t="s">
        <v>32</v>
      </c>
      <c r="H6" s="44">
        <v>1132.7134060000001</v>
      </c>
      <c r="I6" s="29"/>
      <c r="J6" s="42">
        <f t="shared" si="0"/>
        <v>0</v>
      </c>
      <c r="K6" s="43" t="str">
        <f t="shared" si="1"/>
        <v>OK</v>
      </c>
      <c r="L6" s="39"/>
      <c r="M6" s="39"/>
      <c r="N6" s="39"/>
      <c r="O6" s="39"/>
      <c r="P6" s="39"/>
      <c r="Q6" s="39"/>
      <c r="R6" s="39"/>
      <c r="S6" s="39"/>
    </row>
    <row r="7" spans="1:19" s="40" customFormat="1" ht="60" customHeight="1" x14ac:dyDescent="0.45">
      <c r="A7" s="60">
        <v>4</v>
      </c>
      <c r="B7" s="61" t="s">
        <v>56</v>
      </c>
      <c r="C7" s="62" t="s">
        <v>40</v>
      </c>
      <c r="D7" s="67" t="s">
        <v>34</v>
      </c>
      <c r="E7" s="67" t="s">
        <v>57</v>
      </c>
      <c r="F7" s="67" t="s">
        <v>63</v>
      </c>
      <c r="G7" s="47" t="s">
        <v>32</v>
      </c>
      <c r="H7" s="51">
        <v>379.59802775833333</v>
      </c>
      <c r="I7" s="29"/>
      <c r="J7" s="42">
        <f t="shared" si="0"/>
        <v>0</v>
      </c>
      <c r="K7" s="43" t="str">
        <f t="shared" si="1"/>
        <v>OK</v>
      </c>
      <c r="L7" s="41"/>
      <c r="M7" s="41"/>
      <c r="N7" s="41"/>
      <c r="O7" s="41"/>
      <c r="P7" s="41"/>
      <c r="Q7" s="41"/>
      <c r="R7" s="41"/>
      <c r="S7" s="41"/>
    </row>
    <row r="8" spans="1:19" s="40" customFormat="1" ht="60" customHeight="1" x14ac:dyDescent="0.45">
      <c r="A8" s="68">
        <v>5</v>
      </c>
      <c r="B8" s="69" t="s">
        <v>56</v>
      </c>
      <c r="C8" s="70" t="s">
        <v>64</v>
      </c>
      <c r="D8" s="71" t="s">
        <v>34</v>
      </c>
      <c r="E8" s="71" t="s">
        <v>57</v>
      </c>
      <c r="F8" s="71" t="s">
        <v>65</v>
      </c>
      <c r="G8" s="72" t="s">
        <v>32</v>
      </c>
      <c r="H8" s="44">
        <v>571.77663333333328</v>
      </c>
      <c r="I8" s="29"/>
      <c r="J8" s="42">
        <f t="shared" si="0"/>
        <v>0</v>
      </c>
      <c r="K8" s="43" t="str">
        <f t="shared" si="1"/>
        <v>OK</v>
      </c>
      <c r="L8" s="41"/>
      <c r="M8" s="41"/>
      <c r="N8" s="41"/>
      <c r="O8" s="41"/>
      <c r="P8" s="41"/>
      <c r="Q8" s="41"/>
      <c r="R8" s="41"/>
      <c r="S8" s="41"/>
    </row>
    <row r="9" spans="1:19" s="40" customFormat="1" ht="60" customHeight="1" x14ac:dyDescent="0.45">
      <c r="A9" s="60">
        <v>6</v>
      </c>
      <c r="B9" s="61" t="s">
        <v>56</v>
      </c>
      <c r="C9" s="62" t="s">
        <v>39</v>
      </c>
      <c r="D9" s="67" t="s">
        <v>34</v>
      </c>
      <c r="E9" s="67" t="s">
        <v>57</v>
      </c>
      <c r="F9" s="67" t="s">
        <v>66</v>
      </c>
      <c r="G9" s="48" t="s">
        <v>32</v>
      </c>
      <c r="H9" s="51">
        <v>1858.8831666666665</v>
      </c>
      <c r="I9" s="29"/>
      <c r="J9" s="42">
        <f t="shared" si="0"/>
        <v>0</v>
      </c>
      <c r="K9" s="43" t="str">
        <f t="shared" si="1"/>
        <v>OK</v>
      </c>
      <c r="L9" s="41"/>
      <c r="M9" s="41"/>
      <c r="N9" s="41"/>
      <c r="O9" s="41"/>
      <c r="P9" s="41"/>
      <c r="Q9" s="41"/>
      <c r="R9" s="41"/>
      <c r="S9" s="41"/>
    </row>
    <row r="10" spans="1:19" s="40" customFormat="1" ht="60" customHeight="1" x14ac:dyDescent="0.45">
      <c r="A10" s="68">
        <v>7</v>
      </c>
      <c r="B10" s="69" t="s">
        <v>56</v>
      </c>
      <c r="C10" s="70" t="s">
        <v>67</v>
      </c>
      <c r="D10" s="71" t="s">
        <v>34</v>
      </c>
      <c r="E10" s="71" t="s">
        <v>57</v>
      </c>
      <c r="F10" s="71" t="s">
        <v>68</v>
      </c>
      <c r="G10" s="72" t="s">
        <v>32</v>
      </c>
      <c r="H10" s="44">
        <v>593.21529333333331</v>
      </c>
      <c r="I10" s="29"/>
      <c r="J10" s="42">
        <f t="shared" si="0"/>
        <v>0</v>
      </c>
      <c r="K10" s="43" t="str">
        <f t="shared" si="1"/>
        <v>OK</v>
      </c>
      <c r="L10" s="41"/>
      <c r="M10" s="41"/>
      <c r="N10" s="41"/>
      <c r="O10" s="41"/>
      <c r="P10" s="41"/>
      <c r="Q10" s="41"/>
      <c r="R10" s="41"/>
      <c r="S10" s="41"/>
    </row>
    <row r="11" spans="1:19" s="40" customFormat="1" ht="60" customHeight="1" x14ac:dyDescent="0.45">
      <c r="A11" s="60">
        <v>9</v>
      </c>
      <c r="B11" s="73" t="s">
        <v>69</v>
      </c>
      <c r="C11" s="74" t="s">
        <v>70</v>
      </c>
      <c r="D11" s="60" t="s">
        <v>34</v>
      </c>
      <c r="E11" s="60" t="s">
        <v>71</v>
      </c>
      <c r="F11" s="60" t="s">
        <v>72</v>
      </c>
      <c r="G11" s="48" t="s">
        <v>32</v>
      </c>
      <c r="H11" s="51">
        <v>515.33333333333337</v>
      </c>
      <c r="I11" s="29"/>
      <c r="J11" s="42">
        <f t="shared" si="0"/>
        <v>0</v>
      </c>
      <c r="K11" s="43" t="str">
        <f t="shared" si="1"/>
        <v>OK</v>
      </c>
      <c r="L11" s="41"/>
      <c r="M11" s="41"/>
      <c r="N11" s="41"/>
      <c r="O11" s="41"/>
      <c r="P11" s="41"/>
      <c r="Q11" s="41"/>
      <c r="R11" s="41"/>
      <c r="S11" s="41"/>
    </row>
    <row r="12" spans="1:19" s="40" customFormat="1" ht="60" customHeight="1" x14ac:dyDescent="0.45">
      <c r="A12" s="63">
        <v>10</v>
      </c>
      <c r="B12" s="64" t="s">
        <v>56</v>
      </c>
      <c r="C12" s="65" t="s">
        <v>41</v>
      </c>
      <c r="D12" s="63" t="s">
        <v>36</v>
      </c>
      <c r="E12" s="63" t="s">
        <v>73</v>
      </c>
      <c r="F12" s="63" t="s">
        <v>74</v>
      </c>
      <c r="G12" s="49" t="s">
        <v>37</v>
      </c>
      <c r="H12" s="77">
        <v>293.82295866833334</v>
      </c>
      <c r="I12" s="29">
        <v>2</v>
      </c>
      <c r="J12" s="42">
        <f t="shared" si="0"/>
        <v>2</v>
      </c>
      <c r="K12" s="43" t="str">
        <f t="shared" si="1"/>
        <v>OK</v>
      </c>
      <c r="L12" s="41"/>
      <c r="M12" s="41"/>
      <c r="N12" s="41"/>
      <c r="O12" s="41"/>
      <c r="P12" s="41"/>
      <c r="Q12" s="41"/>
      <c r="R12" s="41"/>
      <c r="S12" s="41"/>
    </row>
    <row r="13" spans="1:19" s="40" customFormat="1" ht="60" customHeight="1" x14ac:dyDescent="0.45">
      <c r="A13" s="60">
        <v>11</v>
      </c>
      <c r="B13" s="61" t="s">
        <v>75</v>
      </c>
      <c r="C13" s="62" t="s">
        <v>76</v>
      </c>
      <c r="D13" s="60" t="s">
        <v>35</v>
      </c>
      <c r="E13" s="60" t="s">
        <v>77</v>
      </c>
      <c r="F13" s="60" t="s">
        <v>78</v>
      </c>
      <c r="G13" s="48" t="s">
        <v>79</v>
      </c>
      <c r="H13" s="51">
        <v>1699</v>
      </c>
      <c r="I13" s="29"/>
      <c r="J13" s="42">
        <f t="shared" si="0"/>
        <v>0</v>
      </c>
      <c r="K13" s="43" t="str">
        <f t="shared" si="1"/>
        <v>OK</v>
      </c>
      <c r="L13" s="41"/>
      <c r="M13" s="41"/>
      <c r="N13" s="41"/>
      <c r="O13" s="41"/>
      <c r="P13" s="41"/>
      <c r="Q13" s="41"/>
      <c r="R13" s="41"/>
      <c r="S13" s="41"/>
    </row>
    <row r="14" spans="1:19" s="40" customFormat="1" ht="60" customHeight="1" x14ac:dyDescent="0.45">
      <c r="A14" s="63">
        <v>12</v>
      </c>
      <c r="B14" s="64" t="s">
        <v>75</v>
      </c>
      <c r="C14" s="65" t="s">
        <v>80</v>
      </c>
      <c r="D14" s="66" t="s">
        <v>35</v>
      </c>
      <c r="E14" s="66" t="s">
        <v>77</v>
      </c>
      <c r="F14" s="63" t="s">
        <v>78</v>
      </c>
      <c r="G14" s="49" t="s">
        <v>79</v>
      </c>
      <c r="H14" s="77">
        <v>848</v>
      </c>
      <c r="I14" s="29"/>
      <c r="J14" s="42">
        <f t="shared" si="0"/>
        <v>0</v>
      </c>
      <c r="K14" s="43" t="str">
        <f t="shared" si="1"/>
        <v>OK</v>
      </c>
      <c r="L14" s="41"/>
      <c r="M14" s="41"/>
      <c r="N14" s="41"/>
      <c r="O14" s="41"/>
      <c r="P14" s="41"/>
      <c r="Q14" s="41"/>
      <c r="R14" s="41"/>
      <c r="S14" s="41"/>
    </row>
    <row r="15" spans="1:19" s="40" customFormat="1" ht="60" customHeight="1" x14ac:dyDescent="0.45">
      <c r="A15" s="60">
        <v>14</v>
      </c>
      <c r="B15" s="61" t="s">
        <v>56</v>
      </c>
      <c r="C15" s="62" t="s">
        <v>81</v>
      </c>
      <c r="D15" s="60" t="s">
        <v>34</v>
      </c>
      <c r="E15" s="60" t="s">
        <v>57</v>
      </c>
      <c r="F15" s="47" t="s">
        <v>82</v>
      </c>
      <c r="G15" s="47" t="s">
        <v>32</v>
      </c>
      <c r="H15" s="51">
        <v>176.66666666666666</v>
      </c>
      <c r="I15" s="29"/>
      <c r="J15" s="42">
        <f t="shared" si="0"/>
        <v>0</v>
      </c>
      <c r="K15" s="43" t="str">
        <f t="shared" si="1"/>
        <v>OK</v>
      </c>
      <c r="L15" s="41"/>
      <c r="M15" s="41"/>
      <c r="N15" s="41"/>
      <c r="O15" s="41"/>
      <c r="P15" s="41"/>
      <c r="Q15" s="41"/>
      <c r="R15" s="41"/>
      <c r="S15" s="41"/>
    </row>
    <row r="16" spans="1:19" ht="60" customHeight="1" x14ac:dyDescent="0.45">
      <c r="A16" s="63">
        <v>15</v>
      </c>
      <c r="B16" s="64" t="s">
        <v>56</v>
      </c>
      <c r="C16" s="65" t="s">
        <v>42</v>
      </c>
      <c r="D16" s="66" t="s">
        <v>34</v>
      </c>
      <c r="E16" s="66" t="s">
        <v>57</v>
      </c>
      <c r="F16" s="50" t="s">
        <v>82</v>
      </c>
      <c r="G16" s="50" t="s">
        <v>32</v>
      </c>
      <c r="H16" s="77">
        <v>126.34136624999999</v>
      </c>
      <c r="I16" s="29">
        <f>8-4-4</f>
        <v>0</v>
      </c>
      <c r="J16" s="42">
        <f t="shared" si="0"/>
        <v>0</v>
      </c>
      <c r="K16" s="43" t="str">
        <f t="shared" ref="K16" si="2">IF(J16&lt;0,"ATENÇÃO","OK")</f>
        <v>OK</v>
      </c>
      <c r="L16" s="75"/>
      <c r="M16" s="75"/>
      <c r="N16" s="75"/>
      <c r="O16" s="75"/>
      <c r="P16" s="75"/>
      <c r="Q16" s="75"/>
      <c r="R16" s="75"/>
      <c r="S16" s="75"/>
    </row>
  </sheetData>
  <mergeCells count="12">
    <mergeCell ref="S1:S2"/>
    <mergeCell ref="A2:K2"/>
    <mergeCell ref="M1:M2"/>
    <mergeCell ref="N1:N2"/>
    <mergeCell ref="O1:O2"/>
    <mergeCell ref="P1:P2"/>
    <mergeCell ref="Q1:Q2"/>
    <mergeCell ref="R1:R2"/>
    <mergeCell ref="A1:B1"/>
    <mergeCell ref="C1:H1"/>
    <mergeCell ref="I1:K1"/>
    <mergeCell ref="L1:L2"/>
  </mergeCells>
  <conditionalFormatting sqref="L6:S6">
    <cfRule type="cellIs" dxfId="35" priority="10" stopIfTrue="1" operator="greaterThan">
      <formula>0</formula>
    </cfRule>
    <cfRule type="cellIs" dxfId="34" priority="11" stopIfTrue="1" operator="greaterThan">
      <formula>0</formula>
    </cfRule>
    <cfRule type="cellIs" dxfId="33" priority="12" stopIfTrue="1" operator="greaterThan">
      <formula>0</formula>
    </cfRule>
  </conditionalFormatting>
  <conditionalFormatting sqref="L4:S4">
    <cfRule type="cellIs" dxfId="32" priority="16" stopIfTrue="1" operator="greaterThan">
      <formula>0</formula>
    </cfRule>
    <cfRule type="cellIs" dxfId="31" priority="17" stopIfTrue="1" operator="greaterThan">
      <formula>0</formula>
    </cfRule>
    <cfRule type="cellIs" dxfId="30" priority="18" stopIfTrue="1" operator="greaterThan">
      <formula>0</formula>
    </cfRule>
  </conditionalFormatting>
  <conditionalFormatting sqref="L5:S5">
    <cfRule type="cellIs" dxfId="29" priority="13" stopIfTrue="1" operator="greaterThan">
      <formula>0</formula>
    </cfRule>
    <cfRule type="cellIs" dxfId="28" priority="14" stopIfTrue="1" operator="greaterThan">
      <formula>0</formula>
    </cfRule>
    <cfRule type="cellIs" dxfId="27" priority="15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6"/>
  <sheetViews>
    <sheetView topLeftCell="C13" zoomScale="80" zoomScaleNormal="80" workbookViewId="0">
      <selection activeCell="J22" sqref="J22"/>
    </sheetView>
  </sheetViews>
  <sheetFormatPr defaultColWidth="9.73046875" defaultRowHeight="14.25" x14ac:dyDescent="0.45"/>
  <cols>
    <col min="1" max="1" width="8" style="1" customWidth="1"/>
    <col min="2" max="2" width="25.1328125" style="1" customWidth="1"/>
    <col min="3" max="3" width="53.86328125" style="1" bestFit="1" customWidth="1"/>
    <col min="4" max="6" width="13.265625" style="1" customWidth="1"/>
    <col min="7" max="7" width="16.265625" style="1" customWidth="1"/>
    <col min="8" max="8" width="14.265625" style="45" customWidth="1"/>
    <col min="9" max="9" width="12.86328125" style="17" customWidth="1"/>
    <col min="10" max="10" width="13.265625" style="36" customWidth="1"/>
    <col min="11" max="11" width="12.59765625" style="18" customWidth="1"/>
    <col min="12" max="19" width="12.73046875" style="15" customWidth="1"/>
    <col min="20" max="16384" width="9.73046875" style="15"/>
  </cols>
  <sheetData>
    <row r="1" spans="1:19" ht="33" customHeight="1" x14ac:dyDescent="0.45">
      <c r="A1" s="105" t="s">
        <v>53</v>
      </c>
      <c r="B1" s="105"/>
      <c r="C1" s="105" t="s">
        <v>45</v>
      </c>
      <c r="D1" s="105"/>
      <c r="E1" s="105"/>
      <c r="F1" s="105"/>
      <c r="G1" s="105"/>
      <c r="H1" s="105"/>
      <c r="I1" s="105" t="s">
        <v>54</v>
      </c>
      <c r="J1" s="105"/>
      <c r="K1" s="105"/>
      <c r="L1" s="104" t="s">
        <v>90</v>
      </c>
      <c r="M1" s="104" t="s">
        <v>91</v>
      </c>
      <c r="N1" s="104" t="s">
        <v>94</v>
      </c>
      <c r="O1" s="104" t="s">
        <v>95</v>
      </c>
      <c r="P1" s="104" t="s">
        <v>96</v>
      </c>
      <c r="Q1" s="104" t="s">
        <v>44</v>
      </c>
      <c r="R1" s="104" t="s">
        <v>44</v>
      </c>
      <c r="S1" s="104" t="s">
        <v>44</v>
      </c>
    </row>
    <row r="2" spans="1:19" ht="21.75" customHeight="1" x14ac:dyDescent="0.45">
      <c r="A2" s="106" t="s">
        <v>46</v>
      </c>
      <c r="B2" s="106"/>
      <c r="C2" s="106"/>
      <c r="D2" s="106"/>
      <c r="E2" s="106"/>
      <c r="F2" s="106"/>
      <c r="G2" s="106"/>
      <c r="H2" s="106"/>
      <c r="I2" s="105"/>
      <c r="J2" s="105"/>
      <c r="K2" s="105"/>
      <c r="L2" s="104"/>
      <c r="M2" s="104"/>
      <c r="N2" s="104"/>
      <c r="O2" s="104"/>
      <c r="P2" s="104"/>
      <c r="Q2" s="104"/>
      <c r="R2" s="104"/>
      <c r="S2" s="104"/>
    </row>
    <row r="3" spans="1:19" s="16" customFormat="1" ht="28.5" x14ac:dyDescent="0.35">
      <c r="A3" s="78" t="s">
        <v>4</v>
      </c>
      <c r="B3" s="78" t="s">
        <v>47</v>
      </c>
      <c r="C3" s="78" t="s">
        <v>48</v>
      </c>
      <c r="D3" s="78" t="s">
        <v>5</v>
      </c>
      <c r="E3" s="78" t="s">
        <v>55</v>
      </c>
      <c r="F3" s="78" t="s">
        <v>51</v>
      </c>
      <c r="G3" s="78" t="s">
        <v>52</v>
      </c>
      <c r="H3" s="79" t="s">
        <v>50</v>
      </c>
      <c r="I3" s="32" t="s">
        <v>25</v>
      </c>
      <c r="J3" s="33" t="s">
        <v>0</v>
      </c>
      <c r="K3" s="31" t="s">
        <v>3</v>
      </c>
      <c r="L3" s="102">
        <v>43718</v>
      </c>
      <c r="M3" s="102">
        <v>43734</v>
      </c>
      <c r="N3" s="102">
        <v>43773</v>
      </c>
      <c r="O3" s="102">
        <v>43917</v>
      </c>
      <c r="P3" s="102">
        <v>43923</v>
      </c>
      <c r="Q3" s="34" t="s">
        <v>1</v>
      </c>
      <c r="R3" s="34" t="s">
        <v>1</v>
      </c>
      <c r="S3" s="34" t="s">
        <v>1</v>
      </c>
    </row>
    <row r="4" spans="1:19" s="40" customFormat="1" ht="60" customHeight="1" x14ac:dyDescent="0.45">
      <c r="A4" s="56">
        <v>1</v>
      </c>
      <c r="B4" s="57" t="s">
        <v>56</v>
      </c>
      <c r="C4" s="58" t="s">
        <v>38</v>
      </c>
      <c r="D4" s="59" t="s">
        <v>34</v>
      </c>
      <c r="E4" s="59" t="s">
        <v>57</v>
      </c>
      <c r="F4" s="59" t="s">
        <v>58</v>
      </c>
      <c r="G4" s="52" t="s">
        <v>32</v>
      </c>
      <c r="H4" s="76">
        <v>492.14578762500003</v>
      </c>
      <c r="I4" s="29"/>
      <c r="J4" s="42">
        <f t="shared" ref="J4:J16" si="0">I4-(SUM(L4:S4))</f>
        <v>0</v>
      </c>
      <c r="K4" s="43" t="str">
        <f>IF(J4&lt;0,"ATENÇÃO","OK")</f>
        <v>OK</v>
      </c>
      <c r="L4" s="118"/>
      <c r="M4" s="118"/>
      <c r="N4" s="118"/>
      <c r="O4" s="118"/>
      <c r="P4" s="118"/>
      <c r="Q4" s="39"/>
      <c r="R4" s="39"/>
      <c r="S4" s="39"/>
    </row>
    <row r="5" spans="1:19" s="40" customFormat="1" ht="60" customHeight="1" x14ac:dyDescent="0.45">
      <c r="A5" s="60">
        <v>2</v>
      </c>
      <c r="B5" s="61" t="s">
        <v>56</v>
      </c>
      <c r="C5" s="62" t="s">
        <v>59</v>
      </c>
      <c r="D5" s="60" t="s">
        <v>34</v>
      </c>
      <c r="E5" s="60" t="s">
        <v>57</v>
      </c>
      <c r="F5" s="60" t="s">
        <v>60</v>
      </c>
      <c r="G5" s="48" t="s">
        <v>32</v>
      </c>
      <c r="H5" s="51">
        <v>24.125</v>
      </c>
      <c r="I5" s="29"/>
      <c r="J5" s="42">
        <f t="shared" si="0"/>
        <v>0</v>
      </c>
      <c r="K5" s="43" t="str">
        <f t="shared" ref="K5:K16" si="1">IF(J5&lt;0,"ATENÇÃO","OK")</f>
        <v>OK</v>
      </c>
      <c r="L5" s="118"/>
      <c r="M5" s="118"/>
      <c r="N5" s="118"/>
      <c r="O5" s="118"/>
      <c r="P5" s="118"/>
      <c r="Q5" s="39"/>
      <c r="R5" s="39"/>
      <c r="S5" s="39"/>
    </row>
    <row r="6" spans="1:19" s="40" customFormat="1" ht="60" customHeight="1" x14ac:dyDescent="0.45">
      <c r="A6" s="63">
        <v>3</v>
      </c>
      <c r="B6" s="64" t="s">
        <v>56</v>
      </c>
      <c r="C6" s="65" t="s">
        <v>61</v>
      </c>
      <c r="D6" s="66" t="s">
        <v>34</v>
      </c>
      <c r="E6" s="66" t="s">
        <v>57</v>
      </c>
      <c r="F6" s="63" t="s">
        <v>62</v>
      </c>
      <c r="G6" s="46" t="s">
        <v>32</v>
      </c>
      <c r="H6" s="44">
        <v>1132.7134060000001</v>
      </c>
      <c r="I6" s="29"/>
      <c r="J6" s="42">
        <f t="shared" si="0"/>
        <v>0</v>
      </c>
      <c r="K6" s="43" t="str">
        <f t="shared" si="1"/>
        <v>OK</v>
      </c>
      <c r="L6" s="118"/>
      <c r="M6" s="118"/>
      <c r="N6" s="118"/>
      <c r="O6" s="118"/>
      <c r="P6" s="118"/>
      <c r="Q6" s="39"/>
      <c r="R6" s="39"/>
      <c r="S6" s="39"/>
    </row>
    <row r="7" spans="1:19" s="40" customFormat="1" ht="60" customHeight="1" x14ac:dyDescent="0.45">
      <c r="A7" s="60">
        <v>4</v>
      </c>
      <c r="B7" s="61" t="s">
        <v>56</v>
      </c>
      <c r="C7" s="62" t="s">
        <v>40</v>
      </c>
      <c r="D7" s="67" t="s">
        <v>34</v>
      </c>
      <c r="E7" s="67" t="s">
        <v>57</v>
      </c>
      <c r="F7" s="67" t="s">
        <v>63</v>
      </c>
      <c r="G7" s="47" t="s">
        <v>32</v>
      </c>
      <c r="H7" s="51">
        <v>379.59802775833333</v>
      </c>
      <c r="I7" s="29"/>
      <c r="J7" s="42">
        <f t="shared" si="0"/>
        <v>0</v>
      </c>
      <c r="K7" s="43" t="str">
        <f t="shared" si="1"/>
        <v>OK</v>
      </c>
      <c r="L7" s="75"/>
      <c r="M7" s="75"/>
      <c r="N7" s="75"/>
      <c r="O7" s="75"/>
      <c r="P7" s="75"/>
      <c r="Q7" s="41"/>
      <c r="R7" s="41"/>
      <c r="S7" s="41"/>
    </row>
    <row r="8" spans="1:19" s="40" customFormat="1" ht="60" customHeight="1" x14ac:dyDescent="0.45">
      <c r="A8" s="68">
        <v>5</v>
      </c>
      <c r="B8" s="69" t="s">
        <v>56</v>
      </c>
      <c r="C8" s="70" t="s">
        <v>64</v>
      </c>
      <c r="D8" s="71" t="s">
        <v>34</v>
      </c>
      <c r="E8" s="71" t="s">
        <v>57</v>
      </c>
      <c r="F8" s="71" t="s">
        <v>65</v>
      </c>
      <c r="G8" s="72" t="s">
        <v>32</v>
      </c>
      <c r="H8" s="44">
        <v>571.77663333333328</v>
      </c>
      <c r="I8" s="29"/>
      <c r="J8" s="42">
        <f t="shared" si="0"/>
        <v>0</v>
      </c>
      <c r="K8" s="43" t="str">
        <f t="shared" si="1"/>
        <v>OK</v>
      </c>
      <c r="L8" s="75"/>
      <c r="M8" s="75"/>
      <c r="N8" s="75"/>
      <c r="O8" s="75"/>
      <c r="P8" s="75"/>
      <c r="Q8" s="41"/>
      <c r="R8" s="41"/>
      <c r="S8" s="41"/>
    </row>
    <row r="9" spans="1:19" s="40" customFormat="1" ht="60" customHeight="1" x14ac:dyDescent="0.45">
      <c r="A9" s="60">
        <v>6</v>
      </c>
      <c r="B9" s="61" t="s">
        <v>56</v>
      </c>
      <c r="C9" s="62" t="s">
        <v>39</v>
      </c>
      <c r="D9" s="67" t="s">
        <v>34</v>
      </c>
      <c r="E9" s="67" t="s">
        <v>57</v>
      </c>
      <c r="F9" s="67" t="s">
        <v>66</v>
      </c>
      <c r="G9" s="48" t="s">
        <v>32</v>
      </c>
      <c r="H9" s="51">
        <v>1858.8831666666665</v>
      </c>
      <c r="I9" s="29"/>
      <c r="J9" s="42">
        <f t="shared" si="0"/>
        <v>0</v>
      </c>
      <c r="K9" s="43" t="str">
        <f t="shared" si="1"/>
        <v>OK</v>
      </c>
      <c r="L9" s="75"/>
      <c r="M9" s="75"/>
      <c r="N9" s="75"/>
      <c r="O9" s="75"/>
      <c r="P9" s="75"/>
      <c r="Q9" s="41"/>
      <c r="R9" s="41"/>
      <c r="S9" s="41"/>
    </row>
    <row r="10" spans="1:19" s="40" customFormat="1" ht="60" customHeight="1" x14ac:dyDescent="0.45">
      <c r="A10" s="68">
        <v>7</v>
      </c>
      <c r="B10" s="69" t="s">
        <v>56</v>
      </c>
      <c r="C10" s="70" t="s">
        <v>67</v>
      </c>
      <c r="D10" s="71" t="s">
        <v>34</v>
      </c>
      <c r="E10" s="71" t="s">
        <v>57</v>
      </c>
      <c r="F10" s="71" t="s">
        <v>68</v>
      </c>
      <c r="G10" s="72" t="s">
        <v>32</v>
      </c>
      <c r="H10" s="44">
        <v>593.21529333333331</v>
      </c>
      <c r="I10" s="29">
        <f>1</f>
        <v>1</v>
      </c>
      <c r="J10" s="42">
        <f t="shared" si="0"/>
        <v>0</v>
      </c>
      <c r="K10" s="43" t="str">
        <f t="shared" si="1"/>
        <v>OK</v>
      </c>
      <c r="L10" s="75"/>
      <c r="M10" s="103">
        <v>1</v>
      </c>
      <c r="N10" s="75"/>
      <c r="O10" s="75"/>
      <c r="P10" s="75"/>
      <c r="Q10" s="41"/>
      <c r="R10" s="41"/>
      <c r="S10" s="41"/>
    </row>
    <row r="11" spans="1:19" s="40" customFormat="1" ht="60" customHeight="1" x14ac:dyDescent="0.45">
      <c r="A11" s="60">
        <v>9</v>
      </c>
      <c r="B11" s="73" t="s">
        <v>69</v>
      </c>
      <c r="C11" s="74" t="s">
        <v>70</v>
      </c>
      <c r="D11" s="60" t="s">
        <v>34</v>
      </c>
      <c r="E11" s="60" t="s">
        <v>71</v>
      </c>
      <c r="F11" s="60" t="s">
        <v>72</v>
      </c>
      <c r="G11" s="48" t="s">
        <v>32</v>
      </c>
      <c r="H11" s="51">
        <v>515.33333333333337</v>
      </c>
      <c r="I11" s="29"/>
      <c r="J11" s="42">
        <f t="shared" si="0"/>
        <v>0</v>
      </c>
      <c r="K11" s="43" t="str">
        <f t="shared" si="1"/>
        <v>OK</v>
      </c>
      <c r="L11" s="75"/>
      <c r="M11" s="75"/>
      <c r="N11" s="75"/>
      <c r="O11" s="75"/>
      <c r="P11" s="75"/>
      <c r="Q11" s="41"/>
      <c r="R11" s="41"/>
      <c r="S11" s="41"/>
    </row>
    <row r="12" spans="1:19" s="40" customFormat="1" ht="60" customHeight="1" x14ac:dyDescent="0.45">
      <c r="A12" s="63">
        <v>10</v>
      </c>
      <c r="B12" s="64" t="s">
        <v>56</v>
      </c>
      <c r="C12" s="65" t="s">
        <v>41</v>
      </c>
      <c r="D12" s="63" t="s">
        <v>36</v>
      </c>
      <c r="E12" s="63" t="s">
        <v>73</v>
      </c>
      <c r="F12" s="63" t="s">
        <v>74</v>
      </c>
      <c r="G12" s="49" t="s">
        <v>37</v>
      </c>
      <c r="H12" s="77">
        <v>293.82295866833334</v>
      </c>
      <c r="I12" s="29"/>
      <c r="J12" s="42">
        <f t="shared" si="0"/>
        <v>0</v>
      </c>
      <c r="K12" s="43" t="str">
        <f t="shared" si="1"/>
        <v>OK</v>
      </c>
      <c r="L12" s="75"/>
      <c r="M12" s="75"/>
      <c r="N12" s="75"/>
      <c r="O12" s="75"/>
      <c r="P12" s="75"/>
      <c r="Q12" s="41"/>
      <c r="R12" s="41"/>
      <c r="S12" s="41"/>
    </row>
    <row r="13" spans="1:19" s="40" customFormat="1" ht="60" customHeight="1" x14ac:dyDescent="0.45">
      <c r="A13" s="60">
        <v>11</v>
      </c>
      <c r="B13" s="61" t="s">
        <v>75</v>
      </c>
      <c r="C13" s="62" t="s">
        <v>76</v>
      </c>
      <c r="D13" s="60" t="s">
        <v>35</v>
      </c>
      <c r="E13" s="60" t="s">
        <v>77</v>
      </c>
      <c r="F13" s="60" t="s">
        <v>78</v>
      </c>
      <c r="G13" s="48" t="s">
        <v>79</v>
      </c>
      <c r="H13" s="51">
        <v>1699</v>
      </c>
      <c r="I13" s="29"/>
      <c r="J13" s="42">
        <f t="shared" si="0"/>
        <v>0</v>
      </c>
      <c r="K13" s="43" t="str">
        <f t="shared" si="1"/>
        <v>OK</v>
      </c>
      <c r="L13" s="75"/>
      <c r="M13" s="75"/>
      <c r="N13" s="75"/>
      <c r="O13" s="75"/>
      <c r="P13" s="75"/>
      <c r="Q13" s="41"/>
      <c r="R13" s="41"/>
      <c r="S13" s="41"/>
    </row>
    <row r="14" spans="1:19" s="40" customFormat="1" ht="60" customHeight="1" x14ac:dyDescent="0.45">
      <c r="A14" s="63">
        <v>12</v>
      </c>
      <c r="B14" s="64" t="s">
        <v>75</v>
      </c>
      <c r="C14" s="65" t="s">
        <v>80</v>
      </c>
      <c r="D14" s="66" t="s">
        <v>35</v>
      </c>
      <c r="E14" s="66" t="s">
        <v>77</v>
      </c>
      <c r="F14" s="63" t="s">
        <v>78</v>
      </c>
      <c r="G14" s="49" t="s">
        <v>79</v>
      </c>
      <c r="H14" s="77">
        <v>848</v>
      </c>
      <c r="I14" s="29">
        <v>1</v>
      </c>
      <c r="J14" s="42">
        <f t="shared" si="0"/>
        <v>1</v>
      </c>
      <c r="K14" s="43" t="str">
        <f t="shared" si="1"/>
        <v>OK</v>
      </c>
      <c r="L14" s="75"/>
      <c r="M14" s="75"/>
      <c r="N14" s="75"/>
      <c r="O14" s="75"/>
      <c r="P14" s="75"/>
      <c r="Q14" s="41"/>
      <c r="R14" s="41"/>
      <c r="S14" s="41"/>
    </row>
    <row r="15" spans="1:19" s="40" customFormat="1" ht="60" customHeight="1" x14ac:dyDescent="0.45">
      <c r="A15" s="60">
        <v>14</v>
      </c>
      <c r="B15" s="61" t="s">
        <v>56</v>
      </c>
      <c r="C15" s="62" t="s">
        <v>81</v>
      </c>
      <c r="D15" s="60" t="s">
        <v>34</v>
      </c>
      <c r="E15" s="60" t="s">
        <v>57</v>
      </c>
      <c r="F15" s="47" t="s">
        <v>82</v>
      </c>
      <c r="G15" s="47" t="s">
        <v>32</v>
      </c>
      <c r="H15" s="51">
        <v>176.66666666666666</v>
      </c>
      <c r="I15" s="29"/>
      <c r="J15" s="42">
        <f t="shared" si="0"/>
        <v>0</v>
      </c>
      <c r="K15" s="43" t="str">
        <f t="shared" si="1"/>
        <v>OK</v>
      </c>
      <c r="L15" s="75"/>
      <c r="M15" s="75"/>
      <c r="N15" s="75"/>
      <c r="O15" s="75"/>
      <c r="P15" s="75"/>
      <c r="Q15" s="41"/>
      <c r="R15" s="41"/>
      <c r="S15" s="41"/>
    </row>
    <row r="16" spans="1:19" ht="60" customHeight="1" x14ac:dyDescent="0.45">
      <c r="A16" s="63">
        <v>15</v>
      </c>
      <c r="B16" s="64" t="s">
        <v>56</v>
      </c>
      <c r="C16" s="65" t="s">
        <v>42</v>
      </c>
      <c r="D16" s="66" t="s">
        <v>34</v>
      </c>
      <c r="E16" s="66" t="s">
        <v>57</v>
      </c>
      <c r="F16" s="50" t="s">
        <v>82</v>
      </c>
      <c r="G16" s="50" t="s">
        <v>32</v>
      </c>
      <c r="H16" s="77">
        <v>126.34136624999999</v>
      </c>
      <c r="I16" s="29">
        <f>16+4+6+4</f>
        <v>30</v>
      </c>
      <c r="J16" s="42">
        <f t="shared" si="0"/>
        <v>0</v>
      </c>
      <c r="K16" s="43" t="str">
        <f t="shared" si="1"/>
        <v>OK</v>
      </c>
      <c r="L16" s="103">
        <v>10</v>
      </c>
      <c r="M16" s="75"/>
      <c r="N16" s="103">
        <v>12</v>
      </c>
      <c r="O16" s="103">
        <v>4</v>
      </c>
      <c r="P16" s="103">
        <v>4</v>
      </c>
      <c r="Q16" s="75"/>
      <c r="R16" s="75"/>
      <c r="S16" s="75"/>
    </row>
  </sheetData>
  <mergeCells count="12">
    <mergeCell ref="P1:P2"/>
    <mergeCell ref="Q1:Q2"/>
    <mergeCell ref="R1:R2"/>
    <mergeCell ref="S1:S2"/>
    <mergeCell ref="A1:B1"/>
    <mergeCell ref="M1:M2"/>
    <mergeCell ref="N1:N2"/>
    <mergeCell ref="O1:O2"/>
    <mergeCell ref="C1:H1"/>
    <mergeCell ref="I1:K1"/>
    <mergeCell ref="L1:L2"/>
    <mergeCell ref="A2:K2"/>
  </mergeCells>
  <conditionalFormatting sqref="Q6:S6">
    <cfRule type="cellIs" dxfId="26" priority="19" stopIfTrue="1" operator="greaterThan">
      <formula>0</formula>
    </cfRule>
    <cfRule type="cellIs" dxfId="25" priority="20" stopIfTrue="1" operator="greaterThan">
      <formula>0</formula>
    </cfRule>
    <cfRule type="cellIs" dxfId="24" priority="21" stopIfTrue="1" operator="greaterThan">
      <formula>0</formula>
    </cfRule>
  </conditionalFormatting>
  <conditionalFormatting sqref="Q4:S4">
    <cfRule type="cellIs" dxfId="23" priority="25" stopIfTrue="1" operator="greaterThan">
      <formula>0</formula>
    </cfRule>
    <cfRule type="cellIs" dxfId="22" priority="26" stopIfTrue="1" operator="greaterThan">
      <formula>0</formula>
    </cfRule>
    <cfRule type="cellIs" dxfId="21" priority="27" stopIfTrue="1" operator="greaterThan">
      <formula>0</formula>
    </cfRule>
  </conditionalFormatting>
  <conditionalFormatting sqref="Q5:S5">
    <cfRule type="cellIs" dxfId="20" priority="22" stopIfTrue="1" operator="greaterThan">
      <formula>0</formula>
    </cfRule>
    <cfRule type="cellIs" dxfId="19" priority="23" stopIfTrue="1" operator="greaterThan">
      <formula>0</formula>
    </cfRule>
    <cfRule type="cellIs" dxfId="18" priority="24" stopIfTrue="1" operator="greaterThan">
      <formula>0</formula>
    </cfRule>
  </conditionalFormatting>
  <conditionalFormatting sqref="L6:P6">
    <cfRule type="cellIs" dxfId="8" priority="1" stopIfTrue="1" operator="greaterThan">
      <formula>0</formula>
    </cfRule>
    <cfRule type="cellIs" dxfId="7" priority="2" stopIfTrue="1" operator="greaterThan">
      <formula>0</formula>
    </cfRule>
    <cfRule type="cellIs" dxfId="6" priority="3" stopIfTrue="1" operator="greaterThan">
      <formula>0</formula>
    </cfRule>
  </conditionalFormatting>
  <conditionalFormatting sqref="L4:P4">
    <cfRule type="cellIs" dxfId="5" priority="7" stopIfTrue="1" operator="greaterThan">
      <formula>0</formula>
    </cfRule>
    <cfRule type="cellIs" dxfId="4" priority="8" stopIfTrue="1" operator="greaterThan">
      <formula>0</formula>
    </cfRule>
    <cfRule type="cellIs" dxfId="3" priority="9" stopIfTrue="1" operator="greaterThan">
      <formula>0</formula>
    </cfRule>
  </conditionalFormatting>
  <conditionalFormatting sqref="L5:P5">
    <cfRule type="cellIs" dxfId="2" priority="4" stopIfTrue="1" operator="greaterThan">
      <formula>0</formula>
    </cfRule>
    <cfRule type="cellIs" dxfId="1" priority="5" stopIfTrue="1" operator="greaterThan">
      <formula>0</formula>
    </cfRule>
    <cfRule type="cellIs" dxfId="0" priority="6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8"/>
  <sheetViews>
    <sheetView topLeftCell="A13" zoomScale="80" zoomScaleNormal="80" workbookViewId="0">
      <selection activeCell="B16" sqref="B16"/>
    </sheetView>
  </sheetViews>
  <sheetFormatPr defaultColWidth="9.73046875" defaultRowHeight="14.25" x14ac:dyDescent="0.45"/>
  <cols>
    <col min="1" max="1" width="7" style="1" customWidth="1"/>
    <col min="2" max="2" width="32.59765625" style="1" customWidth="1"/>
    <col min="3" max="3" width="53.86328125" style="1" bestFit="1" customWidth="1"/>
    <col min="4" max="4" width="13.265625" style="1" customWidth="1"/>
    <col min="5" max="5" width="11.265625" style="1" customWidth="1"/>
    <col min="6" max="6" width="12.73046875" style="45" bestFit="1" customWidth="1"/>
    <col min="7" max="7" width="12.86328125" style="17" customWidth="1"/>
    <col min="8" max="8" width="13.265625" style="36" customWidth="1"/>
    <col min="9" max="9" width="12.59765625" style="18" customWidth="1"/>
    <col min="10" max="10" width="16.1328125" style="15" customWidth="1"/>
    <col min="11" max="11" width="16.265625" style="15" customWidth="1"/>
    <col min="12" max="16384" width="9.73046875" style="15"/>
  </cols>
  <sheetData>
    <row r="1" spans="1:11" ht="33" customHeight="1" x14ac:dyDescent="0.45">
      <c r="A1" s="108" t="s">
        <v>83</v>
      </c>
      <c r="B1" s="108"/>
      <c r="C1" s="108" t="s">
        <v>45</v>
      </c>
      <c r="D1" s="108"/>
      <c r="E1" s="108"/>
      <c r="F1" s="108"/>
      <c r="G1" s="108" t="s">
        <v>54</v>
      </c>
      <c r="H1" s="108"/>
      <c r="I1" s="108"/>
      <c r="J1" s="108"/>
      <c r="K1" s="108"/>
    </row>
    <row r="2" spans="1:11" ht="21.75" customHeight="1" x14ac:dyDescent="0.45">
      <c r="A2" s="108" t="s">
        <v>43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s="16" customFormat="1" ht="28.5" x14ac:dyDescent="0.35">
      <c r="A3" s="81" t="s">
        <v>4</v>
      </c>
      <c r="B3" s="81" t="s">
        <v>47</v>
      </c>
      <c r="C3" s="81" t="s">
        <v>48</v>
      </c>
      <c r="D3" s="81" t="s">
        <v>49</v>
      </c>
      <c r="E3" s="81" t="s">
        <v>5</v>
      </c>
      <c r="F3" s="80" t="s">
        <v>2</v>
      </c>
      <c r="G3" s="32" t="s">
        <v>25</v>
      </c>
      <c r="H3" s="33" t="s">
        <v>33</v>
      </c>
      <c r="I3" s="31" t="s">
        <v>24</v>
      </c>
      <c r="J3" s="37" t="s">
        <v>26</v>
      </c>
      <c r="K3" s="37" t="s">
        <v>27</v>
      </c>
    </row>
    <row r="4" spans="1:11" ht="45" customHeight="1" x14ac:dyDescent="0.45">
      <c r="A4" s="56">
        <v>1</v>
      </c>
      <c r="B4" s="57" t="s">
        <v>56</v>
      </c>
      <c r="C4" s="58" t="s">
        <v>38</v>
      </c>
      <c r="D4" s="59" t="s">
        <v>34</v>
      </c>
      <c r="E4" s="59" t="s">
        <v>57</v>
      </c>
      <c r="F4" s="82">
        <v>492.14578762500003</v>
      </c>
      <c r="G4" s="29">
        <f>CERES!I4+CEFID!I4+CESFI!I4</f>
        <v>5</v>
      </c>
      <c r="H4" s="35">
        <f>(CERES!I4-CERES!J4)+(CEFID!I4-CEFID!J4)+(CESFI!I4-CESFI!J4)</f>
        <v>2</v>
      </c>
      <c r="I4" s="38">
        <f>G4-H4</f>
        <v>3</v>
      </c>
      <c r="J4" s="30">
        <f>G4*F4</f>
        <v>2460.7289381250002</v>
      </c>
      <c r="K4" s="30">
        <f>H4*F4</f>
        <v>984.29157525000005</v>
      </c>
    </row>
    <row r="5" spans="1:11" ht="45" customHeight="1" x14ac:dyDescent="0.45">
      <c r="A5" s="60">
        <v>2</v>
      </c>
      <c r="B5" s="61" t="s">
        <v>56</v>
      </c>
      <c r="C5" s="62" t="s">
        <v>59</v>
      </c>
      <c r="D5" s="60" t="s">
        <v>34</v>
      </c>
      <c r="E5" s="60" t="s">
        <v>57</v>
      </c>
      <c r="F5" s="83">
        <v>24.125</v>
      </c>
      <c r="G5" s="29">
        <f>CERES!I5+CEFID!I5+CESFI!I5</f>
        <v>14</v>
      </c>
      <c r="H5" s="35">
        <f>(CERES!I5-CERES!J5)+(CEFID!I5-CEFID!J5)+(CESFI!I5-CESFI!J5)</f>
        <v>0</v>
      </c>
      <c r="I5" s="38">
        <f t="shared" ref="I5:I16" si="0">G5-H5</f>
        <v>14</v>
      </c>
      <c r="J5" s="30">
        <f t="shared" ref="J5:J15" si="1">G5*F5</f>
        <v>337.75</v>
      </c>
      <c r="K5" s="30">
        <f t="shared" ref="K5:K15" si="2">H5*F5</f>
        <v>0</v>
      </c>
    </row>
    <row r="6" spans="1:11" ht="45" customHeight="1" x14ac:dyDescent="0.45">
      <c r="A6" s="63">
        <v>3</v>
      </c>
      <c r="B6" s="64" t="s">
        <v>56</v>
      </c>
      <c r="C6" s="65" t="s">
        <v>61</v>
      </c>
      <c r="D6" s="66" t="s">
        <v>34</v>
      </c>
      <c r="E6" s="66" t="s">
        <v>57</v>
      </c>
      <c r="F6" s="84">
        <v>1132.7134060000001</v>
      </c>
      <c r="G6" s="29">
        <f>CERES!I6+CEFID!I6+CESFI!I6</f>
        <v>2</v>
      </c>
      <c r="H6" s="35">
        <f>(CERES!I6-CERES!J6)+(CEFID!I6-CEFID!J6)+(CESFI!I6-CESFI!J6)</f>
        <v>0</v>
      </c>
      <c r="I6" s="38">
        <f t="shared" si="0"/>
        <v>2</v>
      </c>
      <c r="J6" s="30">
        <f t="shared" si="1"/>
        <v>2265.4268120000002</v>
      </c>
      <c r="K6" s="30">
        <f t="shared" si="2"/>
        <v>0</v>
      </c>
    </row>
    <row r="7" spans="1:11" ht="45" customHeight="1" x14ac:dyDescent="0.45">
      <c r="A7" s="60">
        <v>4</v>
      </c>
      <c r="B7" s="61" t="s">
        <v>56</v>
      </c>
      <c r="C7" s="62" t="s">
        <v>40</v>
      </c>
      <c r="D7" s="67" t="s">
        <v>34</v>
      </c>
      <c r="E7" s="67" t="s">
        <v>57</v>
      </c>
      <c r="F7" s="83">
        <v>379.59802775833333</v>
      </c>
      <c r="G7" s="29">
        <f>CERES!I7+CEFID!I7+CESFI!I7</f>
        <v>2</v>
      </c>
      <c r="H7" s="35">
        <f>(CERES!I7-CERES!J7)+(CEFID!I7-CEFID!J7)+(CESFI!I7-CESFI!J7)</f>
        <v>0</v>
      </c>
      <c r="I7" s="38">
        <f t="shared" si="0"/>
        <v>2</v>
      </c>
      <c r="J7" s="30">
        <f t="shared" si="1"/>
        <v>759.19605551666666</v>
      </c>
      <c r="K7" s="30">
        <f t="shared" si="2"/>
        <v>0</v>
      </c>
    </row>
    <row r="8" spans="1:11" ht="45" customHeight="1" x14ac:dyDescent="0.45">
      <c r="A8" s="68">
        <v>5</v>
      </c>
      <c r="B8" s="69" t="s">
        <v>56</v>
      </c>
      <c r="C8" s="70" t="s">
        <v>64</v>
      </c>
      <c r="D8" s="71" t="s">
        <v>34</v>
      </c>
      <c r="E8" s="71" t="s">
        <v>57</v>
      </c>
      <c r="F8" s="84">
        <v>571.77663333333328</v>
      </c>
      <c r="G8" s="29">
        <f>CERES!I8+CEFID!I8+CESFI!I8</f>
        <v>2</v>
      </c>
      <c r="H8" s="35">
        <f>(CERES!I8-CERES!J8)+(CEFID!I8-CEFID!J8)+(CESFI!I8-CESFI!J8)</f>
        <v>0</v>
      </c>
      <c r="I8" s="38">
        <f t="shared" si="0"/>
        <v>2</v>
      </c>
      <c r="J8" s="30">
        <f t="shared" si="1"/>
        <v>1143.5532666666666</v>
      </c>
      <c r="K8" s="30">
        <f t="shared" si="2"/>
        <v>0</v>
      </c>
    </row>
    <row r="9" spans="1:11" ht="45" customHeight="1" x14ac:dyDescent="0.45">
      <c r="A9" s="60">
        <v>6</v>
      </c>
      <c r="B9" s="61" t="s">
        <v>56</v>
      </c>
      <c r="C9" s="62" t="s">
        <v>39</v>
      </c>
      <c r="D9" s="67" t="s">
        <v>34</v>
      </c>
      <c r="E9" s="67" t="s">
        <v>57</v>
      </c>
      <c r="F9" s="83">
        <v>1858.8831666666665</v>
      </c>
      <c r="G9" s="29">
        <f>CERES!I9+CEFID!I9+CESFI!I9</f>
        <v>2</v>
      </c>
      <c r="H9" s="35">
        <f>(CERES!I9-CERES!J9)+(CEFID!I9-CEFID!J9)+(CESFI!I9-CESFI!J9)</f>
        <v>0</v>
      </c>
      <c r="I9" s="38">
        <f t="shared" si="0"/>
        <v>2</v>
      </c>
      <c r="J9" s="30">
        <f t="shared" si="1"/>
        <v>3717.766333333333</v>
      </c>
      <c r="K9" s="30">
        <f t="shared" si="2"/>
        <v>0</v>
      </c>
    </row>
    <row r="10" spans="1:11" ht="45" customHeight="1" x14ac:dyDescent="0.45">
      <c r="A10" s="68">
        <v>7</v>
      </c>
      <c r="B10" s="69" t="s">
        <v>56</v>
      </c>
      <c r="C10" s="70" t="s">
        <v>67</v>
      </c>
      <c r="D10" s="71" t="s">
        <v>34</v>
      </c>
      <c r="E10" s="71" t="s">
        <v>57</v>
      </c>
      <c r="F10" s="84">
        <v>593.21529333333331</v>
      </c>
      <c r="G10" s="29">
        <f>CERES!I10+CEFID!I10+CESFI!I10</f>
        <v>2</v>
      </c>
      <c r="H10" s="35">
        <f>(CERES!I10-CERES!J10)+(CEFID!I10-CEFID!J10)+(CESFI!I10-CESFI!J10)</f>
        <v>1</v>
      </c>
      <c r="I10" s="38">
        <f t="shared" si="0"/>
        <v>1</v>
      </c>
      <c r="J10" s="30">
        <f t="shared" si="1"/>
        <v>1186.4305866666666</v>
      </c>
      <c r="K10" s="30">
        <f t="shared" si="2"/>
        <v>593.21529333333331</v>
      </c>
    </row>
    <row r="11" spans="1:11" ht="45" customHeight="1" x14ac:dyDescent="0.45">
      <c r="A11" s="60">
        <v>9</v>
      </c>
      <c r="B11" s="73" t="s">
        <v>69</v>
      </c>
      <c r="C11" s="74" t="s">
        <v>70</v>
      </c>
      <c r="D11" s="60" t="s">
        <v>34</v>
      </c>
      <c r="E11" s="60" t="s">
        <v>71</v>
      </c>
      <c r="F11" s="83">
        <v>515.33333333333337</v>
      </c>
      <c r="G11" s="29">
        <f>CERES!I11+CEFID!I11+CESFI!I11</f>
        <v>5</v>
      </c>
      <c r="H11" s="35">
        <f>(CERES!I11-CERES!J11)+(CEFID!I11-CEFID!J11)+(CESFI!I11-CESFI!J11)</f>
        <v>0</v>
      </c>
      <c r="I11" s="38">
        <f t="shared" si="0"/>
        <v>5</v>
      </c>
      <c r="J11" s="30">
        <f t="shared" si="1"/>
        <v>2576.666666666667</v>
      </c>
      <c r="K11" s="30">
        <f t="shared" si="2"/>
        <v>0</v>
      </c>
    </row>
    <row r="12" spans="1:11" ht="45" customHeight="1" x14ac:dyDescent="0.45">
      <c r="A12" s="63">
        <v>10</v>
      </c>
      <c r="B12" s="64" t="s">
        <v>56</v>
      </c>
      <c r="C12" s="65" t="s">
        <v>41</v>
      </c>
      <c r="D12" s="63" t="s">
        <v>36</v>
      </c>
      <c r="E12" s="63" t="s">
        <v>73</v>
      </c>
      <c r="F12" s="85">
        <v>293.82295866833334</v>
      </c>
      <c r="G12" s="29">
        <f>CERES!I12+CEFID!I12+CESFI!I12</f>
        <v>2</v>
      </c>
      <c r="H12" s="35">
        <f>(CERES!I12-CERES!J12)+(CEFID!I12-CEFID!J12)+(CESFI!I12-CESFI!J12)</f>
        <v>0</v>
      </c>
      <c r="I12" s="38">
        <f t="shared" si="0"/>
        <v>2</v>
      </c>
      <c r="J12" s="30">
        <f t="shared" si="1"/>
        <v>587.64591733666668</v>
      </c>
      <c r="K12" s="30">
        <f t="shared" si="2"/>
        <v>0</v>
      </c>
    </row>
    <row r="13" spans="1:11" ht="45" customHeight="1" x14ac:dyDescent="0.45">
      <c r="A13" s="60">
        <v>11</v>
      </c>
      <c r="B13" s="61" t="s">
        <v>75</v>
      </c>
      <c r="C13" s="62" t="s">
        <v>76</v>
      </c>
      <c r="D13" s="60" t="s">
        <v>35</v>
      </c>
      <c r="E13" s="60" t="s">
        <v>77</v>
      </c>
      <c r="F13" s="83">
        <v>1699</v>
      </c>
      <c r="G13" s="29">
        <f>CERES!I13+CEFID!I13+CESFI!I13</f>
        <v>1</v>
      </c>
      <c r="H13" s="35">
        <f>(CERES!I13-CERES!J13)+(CEFID!I13-CEFID!J13)+(CESFI!I13-CESFI!J13)</f>
        <v>0</v>
      </c>
      <c r="I13" s="38">
        <f t="shared" si="0"/>
        <v>1</v>
      </c>
      <c r="J13" s="30">
        <f t="shared" si="1"/>
        <v>1699</v>
      </c>
      <c r="K13" s="30">
        <f t="shared" si="2"/>
        <v>0</v>
      </c>
    </row>
    <row r="14" spans="1:11" ht="45" customHeight="1" x14ac:dyDescent="0.45">
      <c r="A14" s="63">
        <v>12</v>
      </c>
      <c r="B14" s="64" t="s">
        <v>75</v>
      </c>
      <c r="C14" s="65" t="s">
        <v>80</v>
      </c>
      <c r="D14" s="66" t="s">
        <v>35</v>
      </c>
      <c r="E14" s="66" t="s">
        <v>77</v>
      </c>
      <c r="F14" s="85">
        <v>848</v>
      </c>
      <c r="G14" s="29">
        <f>CERES!I14+CEFID!I14+CESFI!I14</f>
        <v>1</v>
      </c>
      <c r="H14" s="35">
        <f>(CERES!I14-CERES!J14)+(CEFID!I14-CEFID!J14)+(CESFI!I14-CESFI!J14)</f>
        <v>0</v>
      </c>
      <c r="I14" s="38">
        <f t="shared" si="0"/>
        <v>1</v>
      </c>
      <c r="J14" s="30">
        <f t="shared" si="1"/>
        <v>848</v>
      </c>
      <c r="K14" s="30">
        <f t="shared" si="2"/>
        <v>0</v>
      </c>
    </row>
    <row r="15" spans="1:11" ht="45" customHeight="1" x14ac:dyDescent="0.45">
      <c r="A15" s="60">
        <v>14</v>
      </c>
      <c r="B15" s="61" t="s">
        <v>56</v>
      </c>
      <c r="C15" s="62" t="s">
        <v>81</v>
      </c>
      <c r="D15" s="60" t="s">
        <v>34</v>
      </c>
      <c r="E15" s="60" t="s">
        <v>57</v>
      </c>
      <c r="F15" s="83">
        <v>176.66666666666666</v>
      </c>
      <c r="G15" s="29">
        <f>CERES!I15+CEFID!I15+CESFI!I15</f>
        <v>4</v>
      </c>
      <c r="H15" s="35">
        <f>(CERES!I15-CERES!J15)+(CEFID!I15-CEFID!J15)+(CESFI!I15-CESFI!J15)</f>
        <v>0</v>
      </c>
      <c r="I15" s="38">
        <f t="shared" si="0"/>
        <v>4</v>
      </c>
      <c r="J15" s="30">
        <f t="shared" si="1"/>
        <v>706.66666666666663</v>
      </c>
      <c r="K15" s="30">
        <f t="shared" si="2"/>
        <v>0</v>
      </c>
    </row>
    <row r="16" spans="1:11" ht="57" x14ac:dyDescent="0.45">
      <c r="A16" s="63">
        <v>15</v>
      </c>
      <c r="B16" s="64" t="s">
        <v>56</v>
      </c>
      <c r="C16" s="65" t="s">
        <v>42</v>
      </c>
      <c r="D16" s="66" t="s">
        <v>34</v>
      </c>
      <c r="E16" s="66" t="s">
        <v>57</v>
      </c>
      <c r="F16" s="85">
        <v>126.34136624999999</v>
      </c>
      <c r="G16" s="29">
        <f>CERES!I16+CEFID!I16+CESFI!I16</f>
        <v>30</v>
      </c>
      <c r="H16" s="35">
        <f>(CERES!I16-CERES!J16)+(CEFID!I16-CEFID!J16)+(CESFI!I16-CESFI!J16)</f>
        <v>30</v>
      </c>
      <c r="I16" s="38">
        <f t="shared" si="0"/>
        <v>0</v>
      </c>
      <c r="J16" s="30">
        <f t="shared" ref="J16" si="3">G16*F16</f>
        <v>3790.2409874999998</v>
      </c>
      <c r="K16" s="30">
        <f t="shared" ref="K16" si="4">H16*F16</f>
        <v>3790.2409874999998</v>
      </c>
    </row>
    <row r="17" spans="7:11" ht="37.5" customHeight="1" x14ac:dyDescent="0.45">
      <c r="J17" s="86">
        <f>SUM(J4:J16)</f>
        <v>22079.072230478338</v>
      </c>
      <c r="K17" s="86">
        <f>SUM(K4:K16)</f>
        <v>5367.7478560833333</v>
      </c>
    </row>
    <row r="20" spans="7:11" ht="38.25" customHeight="1" x14ac:dyDescent="0.45"/>
    <row r="21" spans="7:11" ht="35.25" customHeight="1" x14ac:dyDescent="0.45">
      <c r="G21" s="109" t="str">
        <f>A1</f>
        <v>PROCESSO: Pregão 644/2018/UDESC</v>
      </c>
      <c r="H21" s="109"/>
      <c r="I21" s="109"/>
      <c r="J21" s="109"/>
      <c r="K21" s="109"/>
    </row>
    <row r="22" spans="7:11" ht="36.75" customHeight="1" x14ac:dyDescent="0.45">
      <c r="G22" s="109" t="str">
        <f>C1</f>
        <v>AQUISIÇÃO DE GÁS ENGARRAFADO, CILINDROS E VÁLVULAS PARA O CEFID E CERES - UDESC</v>
      </c>
      <c r="H22" s="109"/>
      <c r="I22" s="109"/>
      <c r="J22" s="109"/>
      <c r="K22" s="109"/>
    </row>
    <row r="23" spans="7:11" ht="63" customHeight="1" x14ac:dyDescent="0.45">
      <c r="G23" s="107" t="str">
        <f>G1</f>
        <v>VIGÊNCIA DA ATA: 3/07/19 até 02/07/20</v>
      </c>
      <c r="H23" s="107"/>
      <c r="I23" s="107"/>
      <c r="J23" s="107"/>
      <c r="K23" s="107"/>
    </row>
    <row r="24" spans="7:11" ht="15.75" x14ac:dyDescent="0.5">
      <c r="G24" s="23" t="s">
        <v>28</v>
      </c>
      <c r="H24" s="24"/>
      <c r="I24" s="24"/>
      <c r="J24" s="24"/>
      <c r="K24" s="19">
        <f>J17</f>
        <v>22079.072230478338</v>
      </c>
    </row>
    <row r="25" spans="7:11" ht="15.75" x14ac:dyDescent="0.5">
      <c r="G25" s="25" t="s">
        <v>29</v>
      </c>
      <c r="H25" s="26"/>
      <c r="I25" s="26"/>
      <c r="J25" s="26"/>
      <c r="K25" s="20">
        <f>K17</f>
        <v>5367.7478560833333</v>
      </c>
    </row>
    <row r="26" spans="7:11" ht="15.75" x14ac:dyDescent="0.5">
      <c r="G26" s="25" t="s">
        <v>30</v>
      </c>
      <c r="H26" s="26"/>
      <c r="I26" s="26"/>
      <c r="J26" s="26"/>
      <c r="K26" s="22"/>
    </row>
    <row r="27" spans="7:11" ht="15.75" x14ac:dyDescent="0.5">
      <c r="G27" s="27" t="s">
        <v>31</v>
      </c>
      <c r="H27" s="28"/>
      <c r="I27" s="28"/>
      <c r="J27" s="28"/>
      <c r="K27" s="21">
        <f>K25/K24</f>
        <v>0.2431147377956217</v>
      </c>
    </row>
    <row r="28" spans="7:11" ht="15.75" x14ac:dyDescent="0.5">
      <c r="G28" s="53" t="s">
        <v>84</v>
      </c>
      <c r="H28" s="54"/>
      <c r="I28" s="54"/>
      <c r="J28" s="54"/>
      <c r="K28" s="55"/>
    </row>
  </sheetData>
  <mergeCells count="7">
    <mergeCell ref="G23:K23"/>
    <mergeCell ref="G1:K1"/>
    <mergeCell ref="A2:K2"/>
    <mergeCell ref="A1:B1"/>
    <mergeCell ref="C1:F1"/>
    <mergeCell ref="G21:K21"/>
    <mergeCell ref="G22:K2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6"/>
  <sheetViews>
    <sheetView zoomScaleNormal="100" workbookViewId="0">
      <selection activeCell="A19" sqref="A19:H19"/>
    </sheetView>
  </sheetViews>
  <sheetFormatPr defaultColWidth="9.1328125" defaultRowHeight="12.75" x14ac:dyDescent="0.35"/>
  <cols>
    <col min="1" max="1" width="4.59765625" style="2" customWidth="1"/>
    <col min="2" max="2" width="6.86328125" style="2" customWidth="1"/>
    <col min="3" max="3" width="31" style="2" customWidth="1"/>
    <col min="4" max="4" width="8.59765625" style="2" bestFit="1" customWidth="1"/>
    <col min="5" max="5" width="9.59765625" style="2" customWidth="1"/>
    <col min="6" max="6" width="14.73046875" style="2" customWidth="1"/>
    <col min="7" max="7" width="16" style="2" customWidth="1"/>
    <col min="8" max="8" width="11.1328125" style="2" customWidth="1"/>
    <col min="9" max="16384" width="9.1328125" style="2"/>
  </cols>
  <sheetData>
    <row r="1" spans="1:8" ht="20.25" customHeight="1" x14ac:dyDescent="0.35">
      <c r="A1" s="111" t="s">
        <v>7</v>
      </c>
      <c r="B1" s="111"/>
      <c r="C1" s="111"/>
      <c r="D1" s="111"/>
      <c r="E1" s="111"/>
      <c r="F1" s="111"/>
      <c r="G1" s="111"/>
      <c r="H1" s="111"/>
    </row>
    <row r="2" spans="1:8" ht="20.65" x14ac:dyDescent="0.35">
      <c r="B2" s="3"/>
    </row>
    <row r="3" spans="1:8" ht="47.25" customHeight="1" x14ac:dyDescent="0.35">
      <c r="A3" s="112" t="s">
        <v>8</v>
      </c>
      <c r="B3" s="112"/>
      <c r="C3" s="112"/>
      <c r="D3" s="112"/>
      <c r="E3" s="112"/>
      <c r="F3" s="112"/>
      <c r="G3" s="112"/>
      <c r="H3" s="112"/>
    </row>
    <row r="4" spans="1:8" ht="35.25" customHeight="1" x14ac:dyDescent="0.35">
      <c r="B4" s="4"/>
    </row>
    <row r="5" spans="1:8" ht="15" customHeight="1" x14ac:dyDescent="0.35">
      <c r="A5" s="113" t="s">
        <v>9</v>
      </c>
      <c r="B5" s="113"/>
      <c r="C5" s="113"/>
      <c r="D5" s="113"/>
      <c r="E5" s="113"/>
      <c r="F5" s="113"/>
      <c r="G5" s="113"/>
      <c r="H5" s="113"/>
    </row>
    <row r="6" spans="1:8" ht="15" customHeight="1" x14ac:dyDescent="0.35">
      <c r="A6" s="113" t="s">
        <v>10</v>
      </c>
      <c r="B6" s="113"/>
      <c r="C6" s="113"/>
      <c r="D6" s="113"/>
      <c r="E6" s="113"/>
      <c r="F6" s="113"/>
      <c r="G6" s="113"/>
      <c r="H6" s="113"/>
    </row>
    <row r="7" spans="1:8" ht="15" customHeight="1" x14ac:dyDescent="0.35">
      <c r="A7" s="113" t="s">
        <v>11</v>
      </c>
      <c r="B7" s="113"/>
      <c r="C7" s="113"/>
      <c r="D7" s="113"/>
      <c r="E7" s="113"/>
      <c r="F7" s="113"/>
      <c r="G7" s="113"/>
      <c r="H7" s="113"/>
    </row>
    <row r="8" spans="1:8" ht="15" customHeight="1" x14ac:dyDescent="0.35">
      <c r="A8" s="113" t="s">
        <v>12</v>
      </c>
      <c r="B8" s="113"/>
      <c r="C8" s="113"/>
      <c r="D8" s="113"/>
      <c r="E8" s="113"/>
      <c r="F8" s="113"/>
      <c r="G8" s="113"/>
      <c r="H8" s="113"/>
    </row>
    <row r="9" spans="1:8" ht="30" customHeight="1" x14ac:dyDescent="0.35">
      <c r="B9" s="5"/>
    </row>
    <row r="10" spans="1:8" ht="105" customHeight="1" x14ac:dyDescent="0.35">
      <c r="A10" s="114" t="s">
        <v>13</v>
      </c>
      <c r="B10" s="114"/>
      <c r="C10" s="114"/>
      <c r="D10" s="114"/>
      <c r="E10" s="114"/>
      <c r="F10" s="114"/>
      <c r="G10" s="114"/>
      <c r="H10" s="114"/>
    </row>
    <row r="11" spans="1:8" ht="15.75" thickBot="1" x14ac:dyDescent="0.4">
      <c r="B11" s="6"/>
    </row>
    <row r="12" spans="1:8" ht="46.9" thickBot="1" x14ac:dyDescent="0.4">
      <c r="A12" s="7" t="s">
        <v>6</v>
      </c>
      <c r="B12" s="7" t="s">
        <v>4</v>
      </c>
      <c r="C12" s="8" t="s">
        <v>14</v>
      </c>
      <c r="D12" s="8" t="s">
        <v>5</v>
      </c>
      <c r="E12" s="8" t="s">
        <v>15</v>
      </c>
      <c r="F12" s="8" t="s">
        <v>16</v>
      </c>
      <c r="G12" s="8" t="s">
        <v>17</v>
      </c>
      <c r="H12" s="8" t="s">
        <v>18</v>
      </c>
    </row>
    <row r="13" spans="1:8" ht="15.4" thickBot="1" x14ac:dyDescent="0.4">
      <c r="A13" s="9"/>
      <c r="B13" s="9"/>
      <c r="C13" s="10"/>
      <c r="D13" s="10"/>
      <c r="E13" s="10"/>
      <c r="F13" s="10"/>
      <c r="G13" s="10"/>
      <c r="H13" s="10"/>
    </row>
    <row r="14" spans="1:8" ht="15.4" thickBot="1" x14ac:dyDescent="0.4">
      <c r="A14" s="9"/>
      <c r="B14" s="9"/>
      <c r="C14" s="10"/>
      <c r="D14" s="10"/>
      <c r="E14" s="10"/>
      <c r="F14" s="10"/>
      <c r="G14" s="10"/>
      <c r="H14" s="10"/>
    </row>
    <row r="15" spans="1:8" ht="15.4" thickBot="1" x14ac:dyDescent="0.4">
      <c r="A15" s="9"/>
      <c r="B15" s="9"/>
      <c r="C15" s="10"/>
      <c r="D15" s="10"/>
      <c r="E15" s="10"/>
      <c r="F15" s="10"/>
      <c r="G15" s="10"/>
      <c r="H15" s="10"/>
    </row>
    <row r="16" spans="1:8" ht="15.4" thickBot="1" x14ac:dyDescent="0.4">
      <c r="A16" s="9"/>
      <c r="B16" s="9"/>
      <c r="C16" s="10"/>
      <c r="D16" s="10"/>
      <c r="E16" s="10"/>
      <c r="F16" s="10"/>
      <c r="G16" s="10"/>
      <c r="H16" s="10"/>
    </row>
    <row r="17" spans="1:8" ht="15.4" thickBot="1" x14ac:dyDescent="0.4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35">
      <c r="B18" s="13"/>
      <c r="C18" s="14"/>
      <c r="D18" s="14"/>
      <c r="E18" s="14"/>
      <c r="F18" s="14"/>
      <c r="G18" s="14"/>
      <c r="H18" s="14"/>
    </row>
    <row r="19" spans="1:8" ht="15" customHeight="1" x14ac:dyDescent="0.35">
      <c r="A19" s="115" t="s">
        <v>19</v>
      </c>
      <c r="B19" s="115"/>
      <c r="C19" s="115"/>
      <c r="D19" s="115"/>
      <c r="E19" s="115"/>
      <c r="F19" s="115"/>
      <c r="G19" s="115"/>
      <c r="H19" s="115"/>
    </row>
    <row r="20" spans="1:8" ht="13.9" x14ac:dyDescent="0.35">
      <c r="A20" s="116" t="s">
        <v>20</v>
      </c>
      <c r="B20" s="116"/>
      <c r="C20" s="116"/>
      <c r="D20" s="116"/>
      <c r="E20" s="116"/>
      <c r="F20" s="116"/>
      <c r="G20" s="116"/>
      <c r="H20" s="116"/>
    </row>
    <row r="21" spans="1:8" ht="15.4" x14ac:dyDescent="0.35">
      <c r="B21" s="6"/>
    </row>
    <row r="22" spans="1:8" ht="15.4" x14ac:dyDescent="0.35">
      <c r="B22" s="6"/>
    </row>
    <row r="23" spans="1:8" ht="15.4" x14ac:dyDescent="0.35">
      <c r="B23" s="6"/>
    </row>
    <row r="24" spans="1:8" ht="15" customHeight="1" x14ac:dyDescent="0.35">
      <c r="A24" s="117" t="s">
        <v>21</v>
      </c>
      <c r="B24" s="117"/>
      <c r="C24" s="117"/>
      <c r="D24" s="117"/>
      <c r="E24" s="117"/>
      <c r="F24" s="117"/>
      <c r="G24" s="117"/>
      <c r="H24" s="117"/>
    </row>
    <row r="25" spans="1:8" ht="15" customHeight="1" x14ac:dyDescent="0.35">
      <c r="A25" s="117" t="s">
        <v>22</v>
      </c>
      <c r="B25" s="117"/>
      <c r="C25" s="117"/>
      <c r="D25" s="117"/>
      <c r="E25" s="117"/>
      <c r="F25" s="117"/>
      <c r="G25" s="117"/>
      <c r="H25" s="117"/>
    </row>
    <row r="26" spans="1:8" ht="15" customHeight="1" x14ac:dyDescent="0.35">
      <c r="A26" s="110" t="s">
        <v>23</v>
      </c>
      <c r="B26" s="110"/>
      <c r="C26" s="110"/>
      <c r="D26" s="110"/>
      <c r="E26" s="110"/>
      <c r="F26" s="110"/>
      <c r="G26" s="110"/>
      <c r="H26" s="110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4"/>
  <sheetViews>
    <sheetView zoomScale="80" zoomScaleNormal="80" workbookViewId="0">
      <selection activeCell="G2" sqref="G2"/>
    </sheetView>
  </sheetViews>
  <sheetFormatPr defaultColWidth="9.73046875" defaultRowHeight="14.25" x14ac:dyDescent="0.45"/>
  <cols>
    <col min="1" max="1" width="7" style="1" customWidth="1"/>
    <col min="2" max="2" width="20.59765625" style="1" customWidth="1"/>
    <col min="3" max="3" width="36.1328125" style="1" customWidth="1"/>
    <col min="4" max="4" width="12.73046875" style="45" bestFit="1" customWidth="1"/>
    <col min="5" max="5" width="12.86328125" style="17" customWidth="1"/>
    <col min="6" max="6" width="13.265625" style="36" customWidth="1"/>
    <col min="7" max="7" width="12.59765625" style="18" customWidth="1"/>
    <col min="8" max="8" width="16.1328125" style="15" customWidth="1"/>
    <col min="9" max="9" width="16.265625" style="15" customWidth="1"/>
    <col min="10" max="16384" width="9.73046875" style="15"/>
  </cols>
  <sheetData>
    <row r="1" spans="1:9" s="16" customFormat="1" ht="28.5" x14ac:dyDescent="0.35">
      <c r="A1" s="87" t="s">
        <v>4</v>
      </c>
      <c r="B1" s="87" t="s">
        <v>47</v>
      </c>
      <c r="C1" s="87" t="s">
        <v>48</v>
      </c>
      <c r="D1" s="88" t="s">
        <v>2</v>
      </c>
      <c r="E1" s="89" t="s">
        <v>25</v>
      </c>
      <c r="F1" s="90" t="s">
        <v>85</v>
      </c>
      <c r="G1" s="91" t="s">
        <v>86</v>
      </c>
      <c r="H1" s="92" t="s">
        <v>87</v>
      </c>
      <c r="I1" s="92" t="s">
        <v>88</v>
      </c>
    </row>
    <row r="2" spans="1:9" ht="129" customHeight="1" x14ac:dyDescent="0.45">
      <c r="A2" s="93">
        <v>15</v>
      </c>
      <c r="B2" s="94" t="s">
        <v>89</v>
      </c>
      <c r="C2" s="95" t="s">
        <v>42</v>
      </c>
      <c r="D2" s="96">
        <v>126.34136624999999</v>
      </c>
      <c r="E2" s="97">
        <f>CERES!I16+CEFID!I16+CESFI!I16</f>
        <v>30</v>
      </c>
      <c r="F2" s="98">
        <f>E2*D2</f>
        <v>3790.2409874999998</v>
      </c>
      <c r="G2" s="99">
        <v>6</v>
      </c>
      <c r="H2" s="100">
        <f>G2/E2</f>
        <v>0.2</v>
      </c>
      <c r="I2" s="101">
        <f>G2*D2</f>
        <v>758.04819750000001</v>
      </c>
    </row>
    <row r="3" spans="1:9" ht="37.5" customHeight="1" x14ac:dyDescent="0.45">
      <c r="H3" s="86"/>
      <c r="I3" s="86"/>
    </row>
    <row r="6" spans="1:9" ht="38.25" customHeight="1" x14ac:dyDescent="0.45"/>
    <row r="7" spans="1:9" ht="35.25" customHeight="1" x14ac:dyDescent="0.45">
      <c r="E7" s="109" t="e">
        <f>#REF!</f>
        <v>#REF!</v>
      </c>
      <c r="F7" s="109"/>
      <c r="G7" s="109"/>
      <c r="H7" s="109"/>
      <c r="I7" s="109"/>
    </row>
    <row r="8" spans="1:9" ht="36.75" customHeight="1" x14ac:dyDescent="0.45">
      <c r="E8" s="109" t="e">
        <f>#REF!</f>
        <v>#REF!</v>
      </c>
      <c r="F8" s="109"/>
      <c r="G8" s="109"/>
      <c r="H8" s="109"/>
      <c r="I8" s="109"/>
    </row>
    <row r="9" spans="1:9" ht="63" customHeight="1" x14ac:dyDescent="0.45">
      <c r="E9" s="107" t="e">
        <f>#REF!</f>
        <v>#REF!</v>
      </c>
      <c r="F9" s="107"/>
      <c r="G9" s="107"/>
      <c r="H9" s="107"/>
      <c r="I9" s="107"/>
    </row>
    <row r="10" spans="1:9" ht="15.75" x14ac:dyDescent="0.5">
      <c r="E10" s="23" t="s">
        <v>28</v>
      </c>
      <c r="F10" s="24"/>
      <c r="G10" s="24"/>
      <c r="H10" s="24"/>
      <c r="I10" s="19">
        <f>H3</f>
        <v>0</v>
      </c>
    </row>
    <row r="11" spans="1:9" ht="15.75" x14ac:dyDescent="0.5">
      <c r="E11" s="25" t="s">
        <v>29</v>
      </c>
      <c r="F11" s="26"/>
      <c r="G11" s="26"/>
      <c r="H11" s="26"/>
      <c r="I11" s="20">
        <f>I3</f>
        <v>0</v>
      </c>
    </row>
    <row r="12" spans="1:9" ht="15.75" x14ac:dyDescent="0.5">
      <c r="E12" s="25" t="s">
        <v>30</v>
      </c>
      <c r="F12" s="26"/>
      <c r="G12" s="26"/>
      <c r="H12" s="26"/>
      <c r="I12" s="22"/>
    </row>
    <row r="13" spans="1:9" ht="15.75" x14ac:dyDescent="0.5">
      <c r="E13" s="27" t="s">
        <v>31</v>
      </c>
      <c r="F13" s="28"/>
      <c r="G13" s="28"/>
      <c r="H13" s="28"/>
      <c r="I13" s="21" t="e">
        <f>I11/I10</f>
        <v>#DIV/0!</v>
      </c>
    </row>
    <row r="14" spans="1:9" ht="15.75" x14ac:dyDescent="0.5">
      <c r="E14" s="53" t="s">
        <v>84</v>
      </c>
      <c r="F14" s="54"/>
      <c r="G14" s="54"/>
      <c r="H14" s="54"/>
      <c r="I14" s="55"/>
    </row>
  </sheetData>
  <mergeCells count="3">
    <mergeCell ref="E9:I9"/>
    <mergeCell ref="E7:I7"/>
    <mergeCell ref="E8:I8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CERES</vt:lpstr>
      <vt:lpstr>CESFI</vt:lpstr>
      <vt:lpstr>CEFID</vt:lpstr>
      <vt:lpstr>GESTOR</vt:lpstr>
      <vt:lpstr>Modelo Anexo II IN 002_2014</vt:lpstr>
      <vt:lpstr>ADITIVO 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2014-06-04T18:55:53Z</cp:lastPrinted>
  <dcterms:created xsi:type="dcterms:W3CDTF">2010-06-19T20:43:11Z</dcterms:created>
  <dcterms:modified xsi:type="dcterms:W3CDTF">2020-08-25T21:55:05Z</dcterms:modified>
</cp:coreProperties>
</file>