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Atas UDESC\VIGÊNCIA EXPIRADA\2024 PROCESSOS ENCERRADOS\PE 0688.2023 SRP SGPE 13098.2023 - Eventos - VIG 30.05.2024\"/>
    </mc:Choice>
  </mc:AlternateContent>
  <xr:revisionPtr revIDLastSave="0" documentId="13_ncr:1_{EBB336B0-BA32-4EC9-953B-F88C39DB3731}" xr6:coauthVersionLast="47" xr6:coauthVersionMax="47" xr10:uidLastSave="{00000000-0000-0000-0000-000000000000}"/>
  <bookViews>
    <workbookView xWindow="28680" yWindow="-120" windowWidth="29040" windowHeight="15720" tabRatio="644" activeTab="15" xr2:uid="{00000000-000D-0000-FFFF-FFFF00000000}"/>
  </bookViews>
  <sheets>
    <sheet name="REITORIA" sheetId="75" r:id="rId1"/>
    <sheet name="CEPLAN" sheetId="156" r:id="rId2"/>
    <sheet name="CAV" sheetId="154" r:id="rId3"/>
    <sheet name="CCT" sheetId="163" r:id="rId4"/>
    <sheet name="CEAD" sheetId="167" r:id="rId5"/>
    <sheet name="CEART" sheetId="151" r:id="rId6"/>
    <sheet name="CEAVI" sheetId="159" r:id="rId7"/>
    <sheet name="CEFID" sheetId="152" r:id="rId8"/>
    <sheet name="CEO" sheetId="168" r:id="rId9"/>
    <sheet name="CESFI" sheetId="165" r:id="rId10"/>
    <sheet name="ESAG" sheetId="166" r:id="rId11"/>
    <sheet name="FAED" sheetId="153" r:id="rId12"/>
    <sheet name="CESMO" sheetId="157" r:id="rId13"/>
    <sheet name="CERES" sheetId="150" r:id="rId14"/>
    <sheet name="CERES PAEX" sheetId="158" r:id="rId15"/>
    <sheet name="GESTOR" sheetId="162" r:id="rId16"/>
  </sheets>
  <definedNames>
    <definedName name="_xlnm._FilterDatabase" localSheetId="0" hidden="1">REITORIA!$A$3:$W$58</definedName>
    <definedName name="diasuteis" localSheetId="2">#REF!</definedName>
    <definedName name="diasuteis" localSheetId="3">#REF!</definedName>
    <definedName name="diasuteis" localSheetId="4">#REF!</definedName>
    <definedName name="diasuteis" localSheetId="5">#REF!</definedName>
    <definedName name="diasuteis" localSheetId="6">#REF!</definedName>
    <definedName name="diasuteis" localSheetId="7">#REF!</definedName>
    <definedName name="diasuteis" localSheetId="8">#REF!</definedName>
    <definedName name="diasuteis" localSheetId="1">#REF!</definedName>
    <definedName name="diasuteis" localSheetId="13">#REF!</definedName>
    <definedName name="diasuteis" localSheetId="14">#REF!</definedName>
    <definedName name="diasuteis" localSheetId="9">#REF!</definedName>
    <definedName name="diasuteis" localSheetId="12">#REF!</definedName>
    <definedName name="diasuteis" localSheetId="10">#REF!</definedName>
    <definedName name="diasuteis" localSheetId="11">#REF!</definedName>
    <definedName name="diasuteis" localSheetId="15">#REF!</definedName>
    <definedName name="diasuteis" localSheetId="0">#REF!</definedName>
    <definedName name="diasuteis">#REF!</definedName>
    <definedName name="Ferias" localSheetId="2">#REF!</definedName>
    <definedName name="Ferias" localSheetId="3">#REF!</definedName>
    <definedName name="Ferias" localSheetId="4">#REF!</definedName>
    <definedName name="Ferias" localSheetId="7">#REF!</definedName>
    <definedName name="Ferias" localSheetId="8">#REF!</definedName>
    <definedName name="Ferias" localSheetId="1">#REF!</definedName>
    <definedName name="Ferias" localSheetId="13">#REF!</definedName>
    <definedName name="Ferias" localSheetId="14">#REF!</definedName>
    <definedName name="Ferias" localSheetId="9">#REF!</definedName>
    <definedName name="Ferias" localSheetId="10">#REF!</definedName>
    <definedName name="Ferias" localSheetId="15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1">OFFSET(#REF!,(MATCH(SMALL(#REF!,ROW()-10),#REF!,0)-1),0)</definedName>
    <definedName name="RD" localSheetId="13">OFFSET(#REF!,(MATCH(SMALL(#REF!,ROW()-10),#REF!,0)-1),0)</definedName>
    <definedName name="RD" localSheetId="14">OFFSET(#REF!,(MATCH(SMALL(#REF!,ROW()-10),#REF!,0)-1),0)</definedName>
    <definedName name="RD" localSheetId="9">OFFSET(#REF!,(MATCH(SMALL(#REF!,ROW()-10),#REF!,0)-1),0)</definedName>
    <definedName name="RD" localSheetId="10">OFFSET(#REF!,(MATCH(SMALL(#REF!,ROW()-10),#REF!,0)-1),0)</definedName>
    <definedName name="RD" localSheetId="15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66" l="1"/>
  <c r="I28" i="75"/>
  <c r="I21" i="166"/>
  <c r="I21" i="75"/>
  <c r="M58" i="158"/>
  <c r="N58" i="158"/>
  <c r="O58" i="158"/>
  <c r="P58" i="158"/>
  <c r="Q58" i="158"/>
  <c r="R58" i="158"/>
  <c r="S58" i="158"/>
  <c r="T58" i="158"/>
  <c r="U58" i="158"/>
  <c r="V58" i="158"/>
  <c r="W58" i="158"/>
  <c r="L58" i="158"/>
  <c r="J58" i="158"/>
  <c r="I58" i="158"/>
  <c r="L58" i="157" l="1"/>
  <c r="J58" i="157"/>
  <c r="I58" i="157"/>
  <c r="M58" i="154" l="1"/>
  <c r="N58" i="154"/>
  <c r="O58" i="154"/>
  <c r="P58" i="154"/>
  <c r="Q58" i="154"/>
  <c r="R58" i="154"/>
  <c r="S58" i="154"/>
  <c r="T58" i="154"/>
  <c r="U58" i="154"/>
  <c r="V58" i="154"/>
  <c r="W58" i="154"/>
  <c r="L58" i="154"/>
  <c r="J58" i="154"/>
  <c r="I58" i="154"/>
  <c r="M58" i="168" l="1"/>
  <c r="N58" i="168"/>
  <c r="O58" i="168"/>
  <c r="P58" i="168"/>
  <c r="Q58" i="168"/>
  <c r="R58" i="168"/>
  <c r="S58" i="168"/>
  <c r="T58" i="168"/>
  <c r="U58" i="168"/>
  <c r="V58" i="168"/>
  <c r="W58" i="168"/>
  <c r="L58" i="168"/>
  <c r="I58" i="168"/>
  <c r="M58" i="159" l="1"/>
  <c r="N58" i="159"/>
  <c r="O58" i="159"/>
  <c r="P58" i="159"/>
  <c r="Q58" i="159"/>
  <c r="R58" i="159"/>
  <c r="S58" i="159"/>
  <c r="T58" i="159"/>
  <c r="U58" i="159"/>
  <c r="V58" i="159"/>
  <c r="W58" i="159"/>
  <c r="L58" i="159"/>
  <c r="I58" i="159"/>
  <c r="M58" i="156"/>
  <c r="N58" i="156"/>
  <c r="O58" i="156"/>
  <c r="P58" i="156"/>
  <c r="Q58" i="156"/>
  <c r="R58" i="156"/>
  <c r="S58" i="156"/>
  <c r="T58" i="156"/>
  <c r="U58" i="156"/>
  <c r="V58" i="156"/>
  <c r="W58" i="156"/>
  <c r="L58" i="156"/>
  <c r="I58" i="156"/>
  <c r="M58" i="163"/>
  <c r="N58" i="163"/>
  <c r="O58" i="163"/>
  <c r="P58" i="163"/>
  <c r="Q58" i="163"/>
  <c r="R58" i="163"/>
  <c r="S58" i="163"/>
  <c r="T58" i="163"/>
  <c r="U58" i="163"/>
  <c r="V58" i="163"/>
  <c r="W58" i="163"/>
  <c r="L58" i="163"/>
  <c r="I58" i="163" l="1"/>
  <c r="M58" i="165"/>
  <c r="N58" i="165"/>
  <c r="O58" i="165"/>
  <c r="P58" i="165"/>
  <c r="Q58" i="165"/>
  <c r="R58" i="165"/>
  <c r="S58" i="165"/>
  <c r="T58" i="165"/>
  <c r="U58" i="165"/>
  <c r="V58" i="165"/>
  <c r="W58" i="165"/>
  <c r="L58" i="165"/>
  <c r="I58" i="165"/>
  <c r="M58" i="150"/>
  <c r="N58" i="150"/>
  <c r="O58" i="150"/>
  <c r="P58" i="150"/>
  <c r="Q58" i="150"/>
  <c r="R58" i="150"/>
  <c r="S58" i="150"/>
  <c r="T58" i="150"/>
  <c r="U58" i="150"/>
  <c r="V58" i="150"/>
  <c r="W58" i="150"/>
  <c r="L58" i="150"/>
  <c r="I58" i="150" l="1"/>
  <c r="J58" i="153" l="1"/>
  <c r="I58" i="153"/>
  <c r="I6" i="167"/>
  <c r="I58" i="167"/>
  <c r="M58" i="151" l="1"/>
  <c r="N58" i="151"/>
  <c r="O58" i="151"/>
  <c r="P58" i="151"/>
  <c r="Q58" i="151"/>
  <c r="R58" i="151"/>
  <c r="S58" i="151"/>
  <c r="T58" i="151"/>
  <c r="U58" i="151"/>
  <c r="V58" i="151"/>
  <c r="W58" i="151"/>
  <c r="L58" i="151"/>
  <c r="J58" i="151"/>
  <c r="I58" i="151"/>
  <c r="I58" i="166" l="1"/>
  <c r="P58" i="166"/>
  <c r="O58" i="166"/>
  <c r="I24" i="153" l="1"/>
  <c r="I24" i="75"/>
  <c r="I30" i="75" l="1"/>
  <c r="J30" i="75" s="1"/>
  <c r="K30" i="75" s="1"/>
  <c r="J24" i="75"/>
  <c r="K24" i="75" s="1"/>
  <c r="J23" i="75"/>
  <c r="K23" i="75" s="1"/>
  <c r="T58" i="75"/>
  <c r="J5" i="75"/>
  <c r="K5" i="75" s="1"/>
  <c r="J6" i="75"/>
  <c r="K6" i="75" s="1"/>
  <c r="J7" i="75"/>
  <c r="K7" i="75" s="1"/>
  <c r="J8" i="75"/>
  <c r="K8" i="75" s="1"/>
  <c r="J9" i="75"/>
  <c r="K9" i="75" s="1"/>
  <c r="J10" i="75"/>
  <c r="K10" i="75" s="1"/>
  <c r="J11" i="75"/>
  <c r="K11" i="75" s="1"/>
  <c r="J12" i="75"/>
  <c r="K12" i="75" s="1"/>
  <c r="J14" i="75"/>
  <c r="K14" i="75" s="1"/>
  <c r="J16" i="75"/>
  <c r="K16" i="75" s="1"/>
  <c r="J17" i="75"/>
  <c r="K17" i="75" s="1"/>
  <c r="J18" i="75"/>
  <c r="K18" i="75" s="1"/>
  <c r="J19" i="75"/>
  <c r="K19" i="75" s="1"/>
  <c r="J21" i="75"/>
  <c r="K21" i="75" s="1"/>
  <c r="J26" i="75"/>
  <c r="K26" i="75" s="1"/>
  <c r="J29" i="75"/>
  <c r="K29" i="75" s="1"/>
  <c r="J31" i="75"/>
  <c r="K31" i="75" s="1"/>
  <c r="J32" i="75"/>
  <c r="K32" i="75" s="1"/>
  <c r="J33" i="75"/>
  <c r="K33" i="75" s="1"/>
  <c r="J34" i="75"/>
  <c r="K34" i="75" s="1"/>
  <c r="J35" i="75"/>
  <c r="K35" i="75" s="1"/>
  <c r="J36" i="75"/>
  <c r="K36" i="75" s="1"/>
  <c r="J37" i="75"/>
  <c r="K37" i="75" s="1"/>
  <c r="J38" i="75"/>
  <c r="K38" i="75" s="1"/>
  <c r="J39" i="75"/>
  <c r="K39" i="75" s="1"/>
  <c r="J40" i="75"/>
  <c r="K40" i="75" s="1"/>
  <c r="J41" i="75"/>
  <c r="K41" i="75" s="1"/>
  <c r="J42" i="75"/>
  <c r="K42" i="75" s="1"/>
  <c r="J43" i="75"/>
  <c r="K43" i="75" s="1"/>
  <c r="J44" i="75"/>
  <c r="K44" i="75" s="1"/>
  <c r="J45" i="75"/>
  <c r="K45" i="75" s="1"/>
  <c r="J46" i="75"/>
  <c r="K46" i="75" s="1"/>
  <c r="J47" i="75"/>
  <c r="K47" i="75" s="1"/>
  <c r="J48" i="75"/>
  <c r="K48" i="75" s="1"/>
  <c r="J49" i="75"/>
  <c r="K49" i="75" s="1"/>
  <c r="J50" i="75"/>
  <c r="K50" i="75" s="1"/>
  <c r="J51" i="75"/>
  <c r="K51" i="75" s="1"/>
  <c r="J52" i="75"/>
  <c r="K52" i="75" s="1"/>
  <c r="J53" i="75"/>
  <c r="K53" i="75" s="1"/>
  <c r="J54" i="75"/>
  <c r="K54" i="75" s="1"/>
  <c r="J55" i="75"/>
  <c r="K55" i="75" s="1"/>
  <c r="J56" i="75"/>
  <c r="K56" i="75" s="1"/>
  <c r="J57" i="75"/>
  <c r="K57" i="75" s="1"/>
  <c r="J4" i="75"/>
  <c r="K4" i="75" s="1"/>
  <c r="U58" i="75"/>
  <c r="V58" i="75"/>
  <c r="W58" i="75"/>
  <c r="R58" i="75"/>
  <c r="S58" i="75"/>
  <c r="P58" i="75"/>
  <c r="Q58" i="75"/>
  <c r="N58" i="75"/>
  <c r="M58" i="75"/>
  <c r="L58" i="75"/>
  <c r="Q27" i="75"/>
  <c r="O27" i="75"/>
  <c r="J27" i="75" s="1"/>
  <c r="K27" i="75" s="1"/>
  <c r="I15" i="156"/>
  <c r="I15" i="75"/>
  <c r="J15" i="75" s="1"/>
  <c r="K15" i="75" s="1"/>
  <c r="I30" i="156"/>
  <c r="I25" i="156"/>
  <c r="I25" i="75"/>
  <c r="I13" i="156"/>
  <c r="I13" i="75"/>
  <c r="J13" i="75" s="1"/>
  <c r="K13" i="75" s="1"/>
  <c r="I20" i="156"/>
  <c r="I20" i="75"/>
  <c r="J20" i="75" s="1"/>
  <c r="K20" i="75" s="1"/>
  <c r="I22" i="75"/>
  <c r="J22" i="75" s="1"/>
  <c r="K22" i="75" s="1"/>
  <c r="I22" i="166"/>
  <c r="J28" i="75"/>
  <c r="K28" i="75" s="1"/>
  <c r="J25" i="75" l="1"/>
  <c r="K25" i="75" s="1"/>
  <c r="O58" i="75"/>
  <c r="I14" i="167"/>
  <c r="I12" i="167"/>
  <c r="I9" i="167"/>
  <c r="I8" i="167"/>
  <c r="I5" i="167"/>
  <c r="I4" i="167"/>
  <c r="I14" i="151"/>
  <c r="I12" i="151"/>
  <c r="I9" i="151"/>
  <c r="I8" i="151"/>
  <c r="I6" i="151"/>
  <c r="I5" i="151"/>
  <c r="I31" i="167" l="1"/>
  <c r="I24" i="167"/>
  <c r="I21" i="167"/>
  <c r="I20" i="167"/>
  <c r="I17" i="167"/>
  <c r="I31" i="151"/>
  <c r="I24" i="151"/>
  <c r="I21" i="151"/>
  <c r="I20" i="151"/>
  <c r="I17" i="151"/>
  <c r="I22" i="167"/>
  <c r="I19" i="167"/>
  <c r="I20" i="166"/>
  <c r="I19" i="166"/>
  <c r="I6" i="166"/>
  <c r="I4" i="166"/>
  <c r="F22" i="162" l="1"/>
  <c r="F23" i="162"/>
  <c r="F24" i="162"/>
  <c r="F25" i="162"/>
  <c r="F26" i="162"/>
  <c r="F27" i="162"/>
  <c r="F28" i="162"/>
  <c r="F29" i="162"/>
  <c r="F30" i="162"/>
  <c r="F31" i="162"/>
  <c r="F32" i="162"/>
  <c r="F33" i="162"/>
  <c r="F34" i="162"/>
  <c r="F35" i="162"/>
  <c r="F36" i="162"/>
  <c r="F37" i="162"/>
  <c r="F38" i="162"/>
  <c r="F39" i="162"/>
  <c r="F40" i="162"/>
  <c r="F41" i="162"/>
  <c r="F42" i="162"/>
  <c r="F43" i="162"/>
  <c r="F44" i="162"/>
  <c r="F45" i="162"/>
  <c r="F46" i="162"/>
  <c r="F47" i="162"/>
  <c r="F48" i="162"/>
  <c r="F49" i="162"/>
  <c r="F50" i="162"/>
  <c r="F51" i="162"/>
  <c r="F52" i="162"/>
  <c r="F53" i="162"/>
  <c r="F54" i="162"/>
  <c r="F55" i="162"/>
  <c r="F56" i="162"/>
  <c r="F3" i="162"/>
  <c r="I3" i="162" s="1"/>
  <c r="F4" i="162"/>
  <c r="I4" i="162" s="1"/>
  <c r="F5" i="162"/>
  <c r="I5" i="162" s="1"/>
  <c r="F6" i="162"/>
  <c r="I6" i="162" s="1"/>
  <c r="F7" i="162"/>
  <c r="I7" i="162" s="1"/>
  <c r="F8" i="162"/>
  <c r="I8" i="162" s="1"/>
  <c r="F9" i="162"/>
  <c r="I9" i="162" s="1"/>
  <c r="F10" i="162"/>
  <c r="I10" i="162" s="1"/>
  <c r="F11" i="162"/>
  <c r="I11" i="162" s="1"/>
  <c r="F12" i="162"/>
  <c r="I12" i="162" s="1"/>
  <c r="F13" i="162"/>
  <c r="I13" i="162" s="1"/>
  <c r="F14" i="162"/>
  <c r="I14" i="162" s="1"/>
  <c r="F15" i="162"/>
  <c r="I15" i="162" s="1"/>
  <c r="F16" i="162"/>
  <c r="I16" i="162" s="1"/>
  <c r="F17" i="162"/>
  <c r="I17" i="162" s="1"/>
  <c r="F18" i="162"/>
  <c r="F19" i="162"/>
  <c r="I19" i="162" s="1"/>
  <c r="F20" i="162"/>
  <c r="F21" i="162"/>
  <c r="J57" i="158"/>
  <c r="K57" i="158" s="1"/>
  <c r="J56" i="158"/>
  <c r="K56" i="158" s="1"/>
  <c r="J55" i="158"/>
  <c r="K55" i="158" s="1"/>
  <c r="J54" i="158"/>
  <c r="K54" i="158" s="1"/>
  <c r="J53" i="158"/>
  <c r="K53" i="158" s="1"/>
  <c r="J52" i="158"/>
  <c r="K52" i="158" s="1"/>
  <c r="J51" i="158"/>
  <c r="K51" i="158" s="1"/>
  <c r="J50" i="158"/>
  <c r="K50" i="158" s="1"/>
  <c r="J49" i="158"/>
  <c r="K49" i="158" s="1"/>
  <c r="K48" i="158"/>
  <c r="J48" i="158"/>
  <c r="J47" i="158"/>
  <c r="K47" i="158" s="1"/>
  <c r="J46" i="158"/>
  <c r="K46" i="158" s="1"/>
  <c r="J45" i="158"/>
  <c r="K45" i="158" s="1"/>
  <c r="J44" i="158"/>
  <c r="K44" i="158" s="1"/>
  <c r="J43" i="158"/>
  <c r="K43" i="158" s="1"/>
  <c r="J42" i="158"/>
  <c r="K42" i="158" s="1"/>
  <c r="J41" i="158"/>
  <c r="K41" i="158" s="1"/>
  <c r="J40" i="158"/>
  <c r="K40" i="158" s="1"/>
  <c r="J39" i="158"/>
  <c r="K39" i="158" s="1"/>
  <c r="J38" i="158"/>
  <c r="K38" i="158" s="1"/>
  <c r="J37" i="158"/>
  <c r="K37" i="158" s="1"/>
  <c r="J36" i="158"/>
  <c r="K36" i="158" s="1"/>
  <c r="J35" i="158"/>
  <c r="K35" i="158" s="1"/>
  <c r="J34" i="158"/>
  <c r="K34" i="158" s="1"/>
  <c r="J33" i="158"/>
  <c r="K33" i="158" s="1"/>
  <c r="J32" i="158"/>
  <c r="K32" i="158" s="1"/>
  <c r="J31" i="158"/>
  <c r="K31" i="158" s="1"/>
  <c r="J30" i="158"/>
  <c r="K30" i="158" s="1"/>
  <c r="J29" i="158"/>
  <c r="K29" i="158" s="1"/>
  <c r="J28" i="158"/>
  <c r="K28" i="158" s="1"/>
  <c r="J27" i="158"/>
  <c r="K27" i="158" s="1"/>
  <c r="J26" i="158"/>
  <c r="K26" i="158" s="1"/>
  <c r="J25" i="158"/>
  <c r="K25" i="158" s="1"/>
  <c r="J24" i="158"/>
  <c r="K24" i="158" s="1"/>
  <c r="J23" i="158"/>
  <c r="K23" i="158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J14" i="158"/>
  <c r="K14" i="158" s="1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s="1"/>
  <c r="J57" i="150"/>
  <c r="J56" i="150"/>
  <c r="K56" i="150" s="1"/>
  <c r="J55" i="150"/>
  <c r="K55" i="150" s="1"/>
  <c r="J54" i="150"/>
  <c r="K54" i="150" s="1"/>
  <c r="J53" i="150"/>
  <c r="K53" i="150" s="1"/>
  <c r="J52" i="150"/>
  <c r="K52" i="150" s="1"/>
  <c r="J51" i="150"/>
  <c r="K51" i="150" s="1"/>
  <c r="J50" i="150"/>
  <c r="K50" i="150" s="1"/>
  <c r="J49" i="150"/>
  <c r="K49" i="150" s="1"/>
  <c r="J48" i="150"/>
  <c r="K48" i="150" s="1"/>
  <c r="J47" i="150"/>
  <c r="K47" i="150" s="1"/>
  <c r="J46" i="150"/>
  <c r="K46" i="150" s="1"/>
  <c r="J45" i="150"/>
  <c r="J44" i="150"/>
  <c r="K44" i="150" s="1"/>
  <c r="J43" i="150"/>
  <c r="K43" i="150" s="1"/>
  <c r="J42" i="150"/>
  <c r="K42" i="150" s="1"/>
  <c r="J41" i="150"/>
  <c r="K41" i="150" s="1"/>
  <c r="J40" i="150"/>
  <c r="K40" i="150" s="1"/>
  <c r="J39" i="150"/>
  <c r="K39" i="150" s="1"/>
  <c r="J38" i="150"/>
  <c r="K38" i="150" s="1"/>
  <c r="J37" i="150"/>
  <c r="K37" i="150" s="1"/>
  <c r="J36" i="150"/>
  <c r="J35" i="150"/>
  <c r="K35" i="150" s="1"/>
  <c r="J34" i="150"/>
  <c r="K34" i="150" s="1"/>
  <c r="J33" i="150"/>
  <c r="K33" i="150" s="1"/>
  <c r="J32" i="150"/>
  <c r="K32" i="150" s="1"/>
  <c r="J31" i="150"/>
  <c r="K31" i="150" s="1"/>
  <c r="J30" i="150"/>
  <c r="J29" i="150"/>
  <c r="K29" i="150" s="1"/>
  <c r="J28" i="150"/>
  <c r="K28" i="150" s="1"/>
  <c r="J27" i="150"/>
  <c r="J26" i="150"/>
  <c r="K26" i="150" s="1"/>
  <c r="J25" i="150"/>
  <c r="K25" i="150" s="1"/>
  <c r="J24" i="150"/>
  <c r="K24" i="150" s="1"/>
  <c r="J23" i="150"/>
  <c r="K23" i="150" s="1"/>
  <c r="J22" i="150"/>
  <c r="K22" i="150" s="1"/>
  <c r="J21" i="150"/>
  <c r="K21" i="150" s="1"/>
  <c r="J20" i="150"/>
  <c r="K20" i="150" s="1"/>
  <c r="J19" i="150"/>
  <c r="K19" i="150" s="1"/>
  <c r="J18" i="150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J10" i="150"/>
  <c r="K10" i="150" s="1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V58" i="157"/>
  <c r="U58" i="157"/>
  <c r="T58" i="157"/>
  <c r="S58" i="157"/>
  <c r="R58" i="157"/>
  <c r="Q58" i="157"/>
  <c r="P58" i="157"/>
  <c r="O58" i="157"/>
  <c r="N58" i="157"/>
  <c r="M58" i="157"/>
  <c r="J57" i="157"/>
  <c r="K57" i="157" s="1"/>
  <c r="J56" i="157"/>
  <c r="K56" i="157" s="1"/>
  <c r="J55" i="157"/>
  <c r="K55" i="157" s="1"/>
  <c r="J54" i="157"/>
  <c r="K54" i="157" s="1"/>
  <c r="J53" i="157"/>
  <c r="K53" i="157" s="1"/>
  <c r="J52" i="157"/>
  <c r="K52" i="157" s="1"/>
  <c r="J51" i="157"/>
  <c r="K51" i="157" s="1"/>
  <c r="J50" i="157"/>
  <c r="K50" i="157" s="1"/>
  <c r="J49" i="157"/>
  <c r="K49" i="157" s="1"/>
  <c r="J48" i="157"/>
  <c r="K48" i="157" s="1"/>
  <c r="J47" i="157"/>
  <c r="K47" i="157" s="1"/>
  <c r="J46" i="157"/>
  <c r="K46" i="157" s="1"/>
  <c r="J45" i="157"/>
  <c r="K45" i="157" s="1"/>
  <c r="J44" i="157"/>
  <c r="K44" i="157" s="1"/>
  <c r="J43" i="157"/>
  <c r="K43" i="157" s="1"/>
  <c r="K42" i="157"/>
  <c r="J42" i="157"/>
  <c r="J41" i="157"/>
  <c r="K41" i="157" s="1"/>
  <c r="J40" i="157"/>
  <c r="K40" i="157" s="1"/>
  <c r="J39" i="157"/>
  <c r="K39" i="157" s="1"/>
  <c r="J38" i="157"/>
  <c r="K38" i="157" s="1"/>
  <c r="J37" i="157"/>
  <c r="K37" i="157" s="1"/>
  <c r="J36" i="157"/>
  <c r="K36" i="157" s="1"/>
  <c r="J35" i="157"/>
  <c r="K35" i="157" s="1"/>
  <c r="J34" i="157"/>
  <c r="K34" i="157" s="1"/>
  <c r="K33" i="157"/>
  <c r="J33" i="157"/>
  <c r="J32" i="157"/>
  <c r="K32" i="157" s="1"/>
  <c r="J31" i="157"/>
  <c r="K31" i="157" s="1"/>
  <c r="J30" i="157"/>
  <c r="K30" i="157" s="1"/>
  <c r="J29" i="157"/>
  <c r="K29" i="157" s="1"/>
  <c r="J28" i="157"/>
  <c r="K28" i="157" s="1"/>
  <c r="J27" i="157"/>
  <c r="K27" i="157" s="1"/>
  <c r="J26" i="157"/>
  <c r="K26" i="157" s="1"/>
  <c r="J25" i="157"/>
  <c r="K25" i="157" s="1"/>
  <c r="K24" i="157"/>
  <c r="J24" i="157"/>
  <c r="J23" i="157"/>
  <c r="K23" i="157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K10" i="157" s="1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V58" i="153"/>
  <c r="U58" i="153"/>
  <c r="T58" i="153"/>
  <c r="S58" i="153"/>
  <c r="R58" i="153"/>
  <c r="Q58" i="153"/>
  <c r="P58" i="153"/>
  <c r="O58" i="153"/>
  <c r="N58" i="153"/>
  <c r="M58" i="153"/>
  <c r="L58" i="153"/>
  <c r="J57" i="153"/>
  <c r="K57" i="153" s="1"/>
  <c r="J56" i="153"/>
  <c r="K56" i="153" s="1"/>
  <c r="J55" i="153"/>
  <c r="K55" i="153" s="1"/>
  <c r="J54" i="153"/>
  <c r="K54" i="153" s="1"/>
  <c r="J53" i="153"/>
  <c r="K53" i="153" s="1"/>
  <c r="J52" i="153"/>
  <c r="K52" i="153" s="1"/>
  <c r="J51" i="153"/>
  <c r="K51" i="153" s="1"/>
  <c r="J50" i="153"/>
  <c r="K50" i="153" s="1"/>
  <c r="J49" i="153"/>
  <c r="K49" i="153" s="1"/>
  <c r="J48" i="153"/>
  <c r="K48" i="153" s="1"/>
  <c r="J47" i="153"/>
  <c r="K47" i="153" s="1"/>
  <c r="J46" i="153"/>
  <c r="K46" i="153" s="1"/>
  <c r="J45" i="153"/>
  <c r="K45" i="153" s="1"/>
  <c r="J44" i="153"/>
  <c r="K44" i="153" s="1"/>
  <c r="J43" i="153"/>
  <c r="K43" i="153" s="1"/>
  <c r="J42" i="153"/>
  <c r="K42" i="153" s="1"/>
  <c r="J41" i="153"/>
  <c r="K41" i="153" s="1"/>
  <c r="J40" i="153"/>
  <c r="K40" i="153" s="1"/>
  <c r="J39" i="153"/>
  <c r="K39" i="153" s="1"/>
  <c r="J38" i="153"/>
  <c r="K38" i="153" s="1"/>
  <c r="J37" i="153"/>
  <c r="K37" i="153" s="1"/>
  <c r="J36" i="153"/>
  <c r="K36" i="153" s="1"/>
  <c r="J35" i="153"/>
  <c r="K35" i="153" s="1"/>
  <c r="J34" i="153"/>
  <c r="K34" i="153" s="1"/>
  <c r="J33" i="153"/>
  <c r="K33" i="153" s="1"/>
  <c r="J32" i="153"/>
  <c r="K32" i="153" s="1"/>
  <c r="J31" i="153"/>
  <c r="K31" i="153" s="1"/>
  <c r="J30" i="153"/>
  <c r="K30" i="153" s="1"/>
  <c r="J29" i="153"/>
  <c r="K29" i="153" s="1"/>
  <c r="J28" i="153"/>
  <c r="K28" i="153" s="1"/>
  <c r="J27" i="153"/>
  <c r="K27" i="153" s="1"/>
  <c r="J26" i="153"/>
  <c r="K26" i="153" s="1"/>
  <c r="J25" i="153"/>
  <c r="K25" i="153" s="1"/>
  <c r="J24" i="153"/>
  <c r="K24" i="153" s="1"/>
  <c r="J23" i="153"/>
  <c r="K23" i="153" s="1"/>
  <c r="J22" i="153"/>
  <c r="K22" i="153" s="1"/>
  <c r="J21" i="153"/>
  <c r="K21" i="153" s="1"/>
  <c r="J20" i="153"/>
  <c r="K20" i="153" s="1"/>
  <c r="J19" i="153"/>
  <c r="K19" i="153" s="1"/>
  <c r="J18" i="153"/>
  <c r="K18" i="153" s="1"/>
  <c r="J17" i="153"/>
  <c r="K17" i="153" s="1"/>
  <c r="J16" i="153"/>
  <c r="K16" i="153" s="1"/>
  <c r="J15" i="153"/>
  <c r="K15" i="153" s="1"/>
  <c r="K14" i="153"/>
  <c r="J14" i="153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V58" i="166"/>
  <c r="U58" i="166"/>
  <c r="T58" i="166"/>
  <c r="S58" i="166"/>
  <c r="R58" i="166"/>
  <c r="Q58" i="166"/>
  <c r="N58" i="166"/>
  <c r="M58" i="166"/>
  <c r="L58" i="166"/>
  <c r="J57" i="166"/>
  <c r="K57" i="166" s="1"/>
  <c r="J56" i="166"/>
  <c r="K56" i="166" s="1"/>
  <c r="J55" i="166"/>
  <c r="K55" i="166" s="1"/>
  <c r="J54" i="166"/>
  <c r="K54" i="166" s="1"/>
  <c r="J53" i="166"/>
  <c r="K53" i="166" s="1"/>
  <c r="J52" i="166"/>
  <c r="K52" i="166" s="1"/>
  <c r="J51" i="166"/>
  <c r="K51" i="166" s="1"/>
  <c r="J50" i="166"/>
  <c r="K50" i="166" s="1"/>
  <c r="J49" i="166"/>
  <c r="K49" i="166" s="1"/>
  <c r="J48" i="166"/>
  <c r="K48" i="166" s="1"/>
  <c r="J47" i="166"/>
  <c r="K47" i="166" s="1"/>
  <c r="J46" i="166"/>
  <c r="K46" i="166" s="1"/>
  <c r="J45" i="166"/>
  <c r="K45" i="166" s="1"/>
  <c r="J44" i="166"/>
  <c r="K44" i="166" s="1"/>
  <c r="J43" i="166"/>
  <c r="K43" i="166" s="1"/>
  <c r="J42" i="166"/>
  <c r="K42" i="166" s="1"/>
  <c r="J41" i="166"/>
  <c r="K41" i="166" s="1"/>
  <c r="J40" i="166"/>
  <c r="K40" i="166" s="1"/>
  <c r="J39" i="166"/>
  <c r="K39" i="166" s="1"/>
  <c r="J38" i="166"/>
  <c r="K38" i="166" s="1"/>
  <c r="J37" i="166"/>
  <c r="K37" i="166" s="1"/>
  <c r="J36" i="166"/>
  <c r="K36" i="166" s="1"/>
  <c r="J35" i="166"/>
  <c r="K35" i="166" s="1"/>
  <c r="J34" i="166"/>
  <c r="K34" i="166" s="1"/>
  <c r="J33" i="166"/>
  <c r="K33" i="166" s="1"/>
  <c r="J32" i="166"/>
  <c r="K32" i="166" s="1"/>
  <c r="J31" i="166"/>
  <c r="K31" i="166" s="1"/>
  <c r="J30" i="166"/>
  <c r="K30" i="166" s="1"/>
  <c r="J29" i="166"/>
  <c r="K29" i="166" s="1"/>
  <c r="J28" i="166"/>
  <c r="K28" i="166" s="1"/>
  <c r="J27" i="166"/>
  <c r="K27" i="166" s="1"/>
  <c r="J26" i="166"/>
  <c r="K26" i="166" s="1"/>
  <c r="J25" i="166"/>
  <c r="K25" i="166" s="1"/>
  <c r="J24" i="166"/>
  <c r="K24" i="166" s="1"/>
  <c r="J23" i="166"/>
  <c r="K23" i="166" s="1"/>
  <c r="J22" i="166"/>
  <c r="K22" i="166" s="1"/>
  <c r="J21" i="166"/>
  <c r="K21" i="166" s="1"/>
  <c r="J20" i="166"/>
  <c r="K20" i="166" s="1"/>
  <c r="J19" i="166"/>
  <c r="K19" i="166" s="1"/>
  <c r="J18" i="166"/>
  <c r="K18" i="166" s="1"/>
  <c r="J17" i="166"/>
  <c r="K17" i="166" s="1"/>
  <c r="J16" i="166"/>
  <c r="K16" i="166" s="1"/>
  <c r="J15" i="166"/>
  <c r="K15" i="166" s="1"/>
  <c r="J14" i="166"/>
  <c r="K14" i="166" s="1"/>
  <c r="J13" i="166"/>
  <c r="K13" i="166" s="1"/>
  <c r="J12" i="166"/>
  <c r="K12" i="166" s="1"/>
  <c r="J11" i="166"/>
  <c r="K11" i="166" s="1"/>
  <c r="J10" i="166"/>
  <c r="K10" i="166" s="1"/>
  <c r="K9" i="166"/>
  <c r="J9" i="166"/>
  <c r="J8" i="166"/>
  <c r="K8" i="166" s="1"/>
  <c r="J7" i="166"/>
  <c r="K7" i="166" s="1"/>
  <c r="J6" i="166"/>
  <c r="K6" i="166" s="1"/>
  <c r="J5" i="166"/>
  <c r="K5" i="166" s="1"/>
  <c r="J4" i="166"/>
  <c r="K4" i="166" s="1"/>
  <c r="J57" i="165"/>
  <c r="K57" i="165" s="1"/>
  <c r="J56" i="165"/>
  <c r="K56" i="165" s="1"/>
  <c r="J55" i="165"/>
  <c r="K55" i="165" s="1"/>
  <c r="J54" i="165"/>
  <c r="K54" i="165" s="1"/>
  <c r="J53" i="165"/>
  <c r="K53" i="165" s="1"/>
  <c r="J52" i="165"/>
  <c r="K52" i="165" s="1"/>
  <c r="J51" i="165"/>
  <c r="K51" i="165" s="1"/>
  <c r="J50" i="165"/>
  <c r="K50" i="165" s="1"/>
  <c r="J49" i="165"/>
  <c r="K49" i="165" s="1"/>
  <c r="J48" i="165"/>
  <c r="K48" i="165" s="1"/>
  <c r="J47" i="165"/>
  <c r="K47" i="165" s="1"/>
  <c r="J46" i="165"/>
  <c r="K46" i="165" s="1"/>
  <c r="J45" i="165"/>
  <c r="K45" i="165" s="1"/>
  <c r="J44" i="165"/>
  <c r="K44" i="165" s="1"/>
  <c r="J43" i="165"/>
  <c r="K43" i="165" s="1"/>
  <c r="J42" i="165"/>
  <c r="K42" i="165" s="1"/>
  <c r="J41" i="165"/>
  <c r="K41" i="165" s="1"/>
  <c r="J40" i="165"/>
  <c r="K40" i="165" s="1"/>
  <c r="J39" i="165"/>
  <c r="K39" i="165" s="1"/>
  <c r="J38" i="165"/>
  <c r="K38" i="165" s="1"/>
  <c r="J37" i="165"/>
  <c r="K37" i="165" s="1"/>
  <c r="J36" i="165"/>
  <c r="K36" i="165" s="1"/>
  <c r="J35" i="165"/>
  <c r="K35" i="165" s="1"/>
  <c r="J34" i="165"/>
  <c r="K34" i="165" s="1"/>
  <c r="J33" i="165"/>
  <c r="K33" i="165" s="1"/>
  <c r="J32" i="165"/>
  <c r="K32" i="165" s="1"/>
  <c r="J31" i="165"/>
  <c r="K31" i="165" s="1"/>
  <c r="J30" i="165"/>
  <c r="K30" i="165" s="1"/>
  <c r="J29" i="165"/>
  <c r="K29" i="165" s="1"/>
  <c r="J28" i="165"/>
  <c r="K28" i="165" s="1"/>
  <c r="J27" i="165"/>
  <c r="K27" i="165" s="1"/>
  <c r="J26" i="165"/>
  <c r="K26" i="165" s="1"/>
  <c r="J25" i="165"/>
  <c r="K25" i="165" s="1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J57" i="156"/>
  <c r="K57" i="156" s="1"/>
  <c r="J56" i="156"/>
  <c r="K56" i="156" s="1"/>
  <c r="J55" i="156"/>
  <c r="K55" i="156" s="1"/>
  <c r="J54" i="156"/>
  <c r="K54" i="156" s="1"/>
  <c r="J53" i="156"/>
  <c r="K53" i="156" s="1"/>
  <c r="J52" i="156"/>
  <c r="K52" i="156" s="1"/>
  <c r="J51" i="156"/>
  <c r="K51" i="156" s="1"/>
  <c r="J50" i="156"/>
  <c r="K50" i="156" s="1"/>
  <c r="J49" i="156"/>
  <c r="K49" i="156" s="1"/>
  <c r="J48" i="156"/>
  <c r="K48" i="156" s="1"/>
  <c r="J47" i="156"/>
  <c r="K47" i="156" s="1"/>
  <c r="J46" i="156"/>
  <c r="K46" i="156" s="1"/>
  <c r="J45" i="156"/>
  <c r="K45" i="156" s="1"/>
  <c r="J44" i="156"/>
  <c r="K44" i="156" s="1"/>
  <c r="J43" i="156"/>
  <c r="K43" i="156" s="1"/>
  <c r="J42" i="156"/>
  <c r="K42" i="156" s="1"/>
  <c r="J41" i="156"/>
  <c r="K41" i="156" s="1"/>
  <c r="J40" i="156"/>
  <c r="K40" i="156" s="1"/>
  <c r="J39" i="156"/>
  <c r="K39" i="156" s="1"/>
  <c r="J38" i="156"/>
  <c r="K38" i="156" s="1"/>
  <c r="J37" i="156"/>
  <c r="K37" i="156" s="1"/>
  <c r="J36" i="156"/>
  <c r="K36" i="156" s="1"/>
  <c r="J35" i="156"/>
  <c r="K35" i="156" s="1"/>
  <c r="J34" i="156"/>
  <c r="K34" i="156" s="1"/>
  <c r="J33" i="156"/>
  <c r="K33" i="156" s="1"/>
  <c r="J32" i="156"/>
  <c r="K32" i="156" s="1"/>
  <c r="J31" i="156"/>
  <c r="K31" i="156" s="1"/>
  <c r="J30" i="156"/>
  <c r="K30" i="156" s="1"/>
  <c r="J29" i="156"/>
  <c r="K29" i="156" s="1"/>
  <c r="J28" i="156"/>
  <c r="K28" i="156" s="1"/>
  <c r="J27" i="156"/>
  <c r="K27" i="156" s="1"/>
  <c r="J26" i="156"/>
  <c r="K26" i="156" s="1"/>
  <c r="J25" i="156"/>
  <c r="K25" i="156" s="1"/>
  <c r="J24" i="156"/>
  <c r="K24" i="156" s="1"/>
  <c r="J23" i="156"/>
  <c r="K23" i="156" s="1"/>
  <c r="J22" i="156"/>
  <c r="K22" i="156" s="1"/>
  <c r="J21" i="156"/>
  <c r="K21" i="156" s="1"/>
  <c r="J20" i="156"/>
  <c r="K20" i="156" s="1"/>
  <c r="J19" i="156"/>
  <c r="K19" i="156" s="1"/>
  <c r="J18" i="156"/>
  <c r="K18" i="156" s="1"/>
  <c r="J17" i="156"/>
  <c r="K17" i="156" s="1"/>
  <c r="J16" i="156"/>
  <c r="K16" i="156" s="1"/>
  <c r="J15" i="156"/>
  <c r="K15" i="156" s="1"/>
  <c r="J14" i="156"/>
  <c r="K14" i="156" s="1"/>
  <c r="J13" i="156"/>
  <c r="K13" i="156" s="1"/>
  <c r="J12" i="156"/>
  <c r="K12" i="156" s="1"/>
  <c r="J11" i="156"/>
  <c r="K11" i="156" s="1"/>
  <c r="J10" i="156"/>
  <c r="K10" i="156" s="1"/>
  <c r="J9" i="156"/>
  <c r="K9" i="156" s="1"/>
  <c r="J8" i="156"/>
  <c r="K8" i="156" s="1"/>
  <c r="J7" i="156"/>
  <c r="K7" i="156" s="1"/>
  <c r="J6" i="156"/>
  <c r="K6" i="156" s="1"/>
  <c r="J5" i="156"/>
  <c r="K5" i="156" s="1"/>
  <c r="J4" i="156"/>
  <c r="J57" i="168"/>
  <c r="K57" i="168" s="1"/>
  <c r="J56" i="168"/>
  <c r="K56" i="168" s="1"/>
  <c r="J55" i="168"/>
  <c r="K55" i="168" s="1"/>
  <c r="J54" i="168"/>
  <c r="K54" i="168" s="1"/>
  <c r="J53" i="168"/>
  <c r="K53" i="168" s="1"/>
  <c r="J52" i="168"/>
  <c r="K52" i="168" s="1"/>
  <c r="J51" i="168"/>
  <c r="K51" i="168" s="1"/>
  <c r="J50" i="168"/>
  <c r="K50" i="168" s="1"/>
  <c r="J49" i="168"/>
  <c r="K49" i="168" s="1"/>
  <c r="J48" i="168"/>
  <c r="K48" i="168" s="1"/>
  <c r="J47" i="168"/>
  <c r="K47" i="168" s="1"/>
  <c r="J46" i="168"/>
  <c r="K46" i="168" s="1"/>
  <c r="J45" i="168"/>
  <c r="K45" i="168" s="1"/>
  <c r="J44" i="168"/>
  <c r="K44" i="168" s="1"/>
  <c r="J43" i="168"/>
  <c r="K43" i="168" s="1"/>
  <c r="J42" i="168"/>
  <c r="K42" i="168" s="1"/>
  <c r="J41" i="168"/>
  <c r="K41" i="168" s="1"/>
  <c r="J40" i="168"/>
  <c r="K40" i="168" s="1"/>
  <c r="J39" i="168"/>
  <c r="K39" i="168" s="1"/>
  <c r="J38" i="168"/>
  <c r="K38" i="168" s="1"/>
  <c r="J37" i="168"/>
  <c r="K37" i="168" s="1"/>
  <c r="J36" i="168"/>
  <c r="K36" i="168" s="1"/>
  <c r="J35" i="168"/>
  <c r="K35" i="168" s="1"/>
  <c r="J34" i="168"/>
  <c r="K34" i="168" s="1"/>
  <c r="J33" i="168"/>
  <c r="K33" i="168" s="1"/>
  <c r="J32" i="168"/>
  <c r="K32" i="168" s="1"/>
  <c r="J31" i="168"/>
  <c r="K31" i="168" s="1"/>
  <c r="J30" i="168"/>
  <c r="K30" i="168" s="1"/>
  <c r="J29" i="168"/>
  <c r="K29" i="168" s="1"/>
  <c r="J28" i="168"/>
  <c r="K28" i="168" s="1"/>
  <c r="J27" i="168"/>
  <c r="K27" i="168" s="1"/>
  <c r="J26" i="168"/>
  <c r="K26" i="168" s="1"/>
  <c r="J25" i="168"/>
  <c r="K25" i="168" s="1"/>
  <c r="J24" i="168"/>
  <c r="K24" i="168" s="1"/>
  <c r="J23" i="168"/>
  <c r="K23" i="168" s="1"/>
  <c r="J22" i="168"/>
  <c r="K22" i="168" s="1"/>
  <c r="J21" i="168"/>
  <c r="K21" i="168" s="1"/>
  <c r="J20" i="168"/>
  <c r="K20" i="168" s="1"/>
  <c r="J19" i="168"/>
  <c r="K19" i="168" s="1"/>
  <c r="J18" i="168"/>
  <c r="K18" i="168" s="1"/>
  <c r="J17" i="168"/>
  <c r="K17" i="168" s="1"/>
  <c r="J16" i="168"/>
  <c r="K16" i="168" s="1"/>
  <c r="J15" i="168"/>
  <c r="K15" i="168" s="1"/>
  <c r="J14" i="168"/>
  <c r="K14" i="168" s="1"/>
  <c r="J13" i="168"/>
  <c r="K13" i="168" s="1"/>
  <c r="J12" i="168"/>
  <c r="K12" i="168" s="1"/>
  <c r="J11" i="168"/>
  <c r="K11" i="168" s="1"/>
  <c r="J10" i="168"/>
  <c r="K10" i="168" s="1"/>
  <c r="J9" i="168"/>
  <c r="K9" i="168" s="1"/>
  <c r="J8" i="168"/>
  <c r="K8" i="168" s="1"/>
  <c r="J7" i="168"/>
  <c r="K7" i="168" s="1"/>
  <c r="J6" i="168"/>
  <c r="K6" i="168" s="1"/>
  <c r="J5" i="168"/>
  <c r="K5" i="168" s="1"/>
  <c r="J4" i="168"/>
  <c r="V58" i="152"/>
  <c r="U58" i="152"/>
  <c r="T58" i="152"/>
  <c r="S58" i="152"/>
  <c r="R58" i="152"/>
  <c r="Q58" i="152"/>
  <c r="P58" i="152"/>
  <c r="O58" i="152"/>
  <c r="N58" i="152"/>
  <c r="M58" i="152"/>
  <c r="L58" i="152"/>
  <c r="J57" i="152"/>
  <c r="K57" i="152" s="1"/>
  <c r="J56" i="152"/>
  <c r="K56" i="152" s="1"/>
  <c r="J55" i="152"/>
  <c r="K55" i="152" s="1"/>
  <c r="J54" i="152"/>
  <c r="K54" i="152" s="1"/>
  <c r="J53" i="152"/>
  <c r="K53" i="152" s="1"/>
  <c r="J52" i="152"/>
  <c r="K52" i="152" s="1"/>
  <c r="J51" i="152"/>
  <c r="K51" i="152" s="1"/>
  <c r="J50" i="152"/>
  <c r="K50" i="152" s="1"/>
  <c r="J49" i="152"/>
  <c r="K49" i="152" s="1"/>
  <c r="J48" i="152"/>
  <c r="K48" i="152" s="1"/>
  <c r="J47" i="152"/>
  <c r="K47" i="152" s="1"/>
  <c r="J46" i="152"/>
  <c r="K46" i="152" s="1"/>
  <c r="J45" i="152"/>
  <c r="K45" i="152" s="1"/>
  <c r="J44" i="152"/>
  <c r="K44" i="152" s="1"/>
  <c r="J43" i="152"/>
  <c r="K43" i="152" s="1"/>
  <c r="J42" i="152"/>
  <c r="K42" i="152" s="1"/>
  <c r="J41" i="152"/>
  <c r="K41" i="152" s="1"/>
  <c r="J40" i="152"/>
  <c r="K40" i="152" s="1"/>
  <c r="J39" i="152"/>
  <c r="K39" i="152" s="1"/>
  <c r="J38" i="152"/>
  <c r="K38" i="152" s="1"/>
  <c r="J37" i="152"/>
  <c r="K37" i="152" s="1"/>
  <c r="K36" i="152"/>
  <c r="J36" i="152"/>
  <c r="J35" i="152"/>
  <c r="K35" i="152" s="1"/>
  <c r="J34" i="152"/>
  <c r="K34" i="152" s="1"/>
  <c r="J33" i="152"/>
  <c r="K33" i="152" s="1"/>
  <c r="J32" i="152"/>
  <c r="K32" i="152" s="1"/>
  <c r="J31" i="152"/>
  <c r="K31" i="152" s="1"/>
  <c r="J30" i="152"/>
  <c r="K30" i="152" s="1"/>
  <c r="J29" i="152"/>
  <c r="K29" i="152" s="1"/>
  <c r="J28" i="152"/>
  <c r="K28" i="152" s="1"/>
  <c r="J27" i="152"/>
  <c r="K27" i="152" s="1"/>
  <c r="J26" i="152"/>
  <c r="K26" i="152" s="1"/>
  <c r="J25" i="152"/>
  <c r="K25" i="152" s="1"/>
  <c r="J24" i="152"/>
  <c r="K24" i="152" s="1"/>
  <c r="J23" i="152"/>
  <c r="K23" i="152" s="1"/>
  <c r="J22" i="152"/>
  <c r="K22" i="152" s="1"/>
  <c r="J21" i="152"/>
  <c r="K21" i="152" s="1"/>
  <c r="J20" i="152"/>
  <c r="K20" i="152" s="1"/>
  <c r="J19" i="152"/>
  <c r="K19" i="152" s="1"/>
  <c r="J18" i="152"/>
  <c r="K18" i="152" s="1"/>
  <c r="J17" i="152"/>
  <c r="K17" i="152" s="1"/>
  <c r="J16" i="152"/>
  <c r="K16" i="152" s="1"/>
  <c r="J15" i="152"/>
  <c r="K15" i="152" s="1"/>
  <c r="J14" i="152"/>
  <c r="K14" i="152" s="1"/>
  <c r="J13" i="152"/>
  <c r="K13" i="152" s="1"/>
  <c r="J12" i="152"/>
  <c r="K12" i="152" s="1"/>
  <c r="J11" i="152"/>
  <c r="K11" i="152" s="1"/>
  <c r="J10" i="152"/>
  <c r="K10" i="152" s="1"/>
  <c r="J9" i="152"/>
  <c r="K9" i="152" s="1"/>
  <c r="J8" i="152"/>
  <c r="K8" i="152" s="1"/>
  <c r="J7" i="152"/>
  <c r="K7" i="152" s="1"/>
  <c r="J6" i="152"/>
  <c r="K6" i="152" s="1"/>
  <c r="J5" i="152"/>
  <c r="K5" i="152" s="1"/>
  <c r="J4" i="152"/>
  <c r="K4" i="152" s="1"/>
  <c r="J57" i="159"/>
  <c r="K57" i="159" s="1"/>
  <c r="J56" i="159"/>
  <c r="K56" i="159" s="1"/>
  <c r="J55" i="159"/>
  <c r="K55" i="159" s="1"/>
  <c r="J54" i="159"/>
  <c r="K54" i="159" s="1"/>
  <c r="J53" i="159"/>
  <c r="K53" i="159" s="1"/>
  <c r="J52" i="159"/>
  <c r="K52" i="159" s="1"/>
  <c r="J51" i="159"/>
  <c r="K51" i="159" s="1"/>
  <c r="J50" i="159"/>
  <c r="K50" i="159" s="1"/>
  <c r="J49" i="159"/>
  <c r="K49" i="159" s="1"/>
  <c r="J48" i="159"/>
  <c r="K48" i="159" s="1"/>
  <c r="J47" i="159"/>
  <c r="K47" i="159" s="1"/>
  <c r="J46" i="159"/>
  <c r="K46" i="159" s="1"/>
  <c r="J45" i="159"/>
  <c r="K45" i="159" s="1"/>
  <c r="J44" i="159"/>
  <c r="K44" i="159" s="1"/>
  <c r="J43" i="159"/>
  <c r="K43" i="159" s="1"/>
  <c r="J42" i="159"/>
  <c r="K42" i="159" s="1"/>
  <c r="J41" i="159"/>
  <c r="K41" i="159" s="1"/>
  <c r="J40" i="159"/>
  <c r="K40" i="159" s="1"/>
  <c r="J39" i="159"/>
  <c r="K39" i="159" s="1"/>
  <c r="J38" i="159"/>
  <c r="K38" i="159" s="1"/>
  <c r="J37" i="159"/>
  <c r="K37" i="159" s="1"/>
  <c r="J36" i="159"/>
  <c r="K36" i="159" s="1"/>
  <c r="J35" i="159"/>
  <c r="K35" i="159" s="1"/>
  <c r="J34" i="159"/>
  <c r="K34" i="159" s="1"/>
  <c r="J33" i="159"/>
  <c r="K33" i="159" s="1"/>
  <c r="J32" i="159"/>
  <c r="K32" i="159" s="1"/>
  <c r="J31" i="159"/>
  <c r="K31" i="159" s="1"/>
  <c r="J30" i="159"/>
  <c r="K30" i="159" s="1"/>
  <c r="J29" i="159"/>
  <c r="K29" i="159" s="1"/>
  <c r="J28" i="159"/>
  <c r="K28" i="159" s="1"/>
  <c r="J27" i="159"/>
  <c r="K27" i="159" s="1"/>
  <c r="J26" i="159"/>
  <c r="K26" i="159" s="1"/>
  <c r="J25" i="159"/>
  <c r="K25" i="159" s="1"/>
  <c r="J24" i="159"/>
  <c r="K24" i="159" s="1"/>
  <c r="J23" i="159"/>
  <c r="K23" i="159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J57" i="151"/>
  <c r="K57" i="151" s="1"/>
  <c r="J56" i="151"/>
  <c r="K56" i="151" s="1"/>
  <c r="J55" i="151"/>
  <c r="K55" i="151" s="1"/>
  <c r="J54" i="151"/>
  <c r="K54" i="151" s="1"/>
  <c r="J53" i="151"/>
  <c r="K53" i="151" s="1"/>
  <c r="J52" i="151"/>
  <c r="K52" i="151" s="1"/>
  <c r="J51" i="151"/>
  <c r="K51" i="151" s="1"/>
  <c r="J50" i="151"/>
  <c r="K50" i="151" s="1"/>
  <c r="J49" i="151"/>
  <c r="K49" i="151" s="1"/>
  <c r="J48" i="151"/>
  <c r="K48" i="151" s="1"/>
  <c r="J47" i="151"/>
  <c r="K47" i="151" s="1"/>
  <c r="J46" i="151"/>
  <c r="K46" i="151" s="1"/>
  <c r="J45" i="151"/>
  <c r="K45" i="151" s="1"/>
  <c r="J44" i="151"/>
  <c r="K44" i="151" s="1"/>
  <c r="J43" i="151"/>
  <c r="K43" i="151" s="1"/>
  <c r="J42" i="151"/>
  <c r="K42" i="151" s="1"/>
  <c r="J41" i="151"/>
  <c r="K41" i="151" s="1"/>
  <c r="J40" i="151"/>
  <c r="K40" i="151" s="1"/>
  <c r="J39" i="151"/>
  <c r="K39" i="151" s="1"/>
  <c r="J38" i="151"/>
  <c r="K38" i="151" s="1"/>
  <c r="J37" i="151"/>
  <c r="K37" i="151" s="1"/>
  <c r="J36" i="151"/>
  <c r="K36" i="151" s="1"/>
  <c r="J35" i="151"/>
  <c r="K35" i="151" s="1"/>
  <c r="J34" i="151"/>
  <c r="K34" i="151" s="1"/>
  <c r="J33" i="151"/>
  <c r="K33" i="151" s="1"/>
  <c r="J32" i="151"/>
  <c r="K32" i="151" s="1"/>
  <c r="J31" i="151"/>
  <c r="K31" i="151" s="1"/>
  <c r="J30" i="151"/>
  <c r="K30" i="151" s="1"/>
  <c r="J29" i="151"/>
  <c r="K29" i="151" s="1"/>
  <c r="J28" i="151"/>
  <c r="K28" i="151" s="1"/>
  <c r="J27" i="151"/>
  <c r="K27" i="151" s="1"/>
  <c r="J26" i="151"/>
  <c r="K26" i="151" s="1"/>
  <c r="J25" i="151"/>
  <c r="K25" i="151" s="1"/>
  <c r="J24" i="151"/>
  <c r="K24" i="151" s="1"/>
  <c r="J23" i="151"/>
  <c r="K23" i="151" s="1"/>
  <c r="J22" i="151"/>
  <c r="K22" i="151" s="1"/>
  <c r="J21" i="151"/>
  <c r="K21" i="151" s="1"/>
  <c r="J20" i="151"/>
  <c r="K20" i="151" s="1"/>
  <c r="J19" i="151"/>
  <c r="K19" i="151" s="1"/>
  <c r="J18" i="151"/>
  <c r="K18" i="151" s="1"/>
  <c r="J17" i="151"/>
  <c r="J16" i="151"/>
  <c r="K16" i="151" s="1"/>
  <c r="J15" i="151"/>
  <c r="K15" i="151" s="1"/>
  <c r="J14" i="151"/>
  <c r="K14" i="151" s="1"/>
  <c r="J13" i="151"/>
  <c r="K13" i="151" s="1"/>
  <c r="J12" i="151"/>
  <c r="K12" i="151" s="1"/>
  <c r="J11" i="151"/>
  <c r="K11" i="151" s="1"/>
  <c r="J10" i="151"/>
  <c r="K10" i="151" s="1"/>
  <c r="J9" i="151"/>
  <c r="K9" i="151" s="1"/>
  <c r="J8" i="151"/>
  <c r="J7" i="151"/>
  <c r="K7" i="151" s="1"/>
  <c r="J6" i="151"/>
  <c r="K6" i="151" s="1"/>
  <c r="J5" i="151"/>
  <c r="K5" i="151" s="1"/>
  <c r="J4" i="151"/>
  <c r="K4" i="151" s="1"/>
  <c r="V58" i="167"/>
  <c r="U58" i="167"/>
  <c r="T58" i="167"/>
  <c r="S58" i="167"/>
  <c r="R58" i="167"/>
  <c r="Q58" i="167"/>
  <c r="P58" i="167"/>
  <c r="O58" i="167"/>
  <c r="N58" i="167"/>
  <c r="M58" i="167"/>
  <c r="L58" i="167"/>
  <c r="J57" i="167"/>
  <c r="K57" i="167" s="1"/>
  <c r="J56" i="167"/>
  <c r="K56" i="167" s="1"/>
  <c r="J55" i="167"/>
  <c r="K55" i="167" s="1"/>
  <c r="J54" i="167"/>
  <c r="K54" i="167" s="1"/>
  <c r="J53" i="167"/>
  <c r="K53" i="167" s="1"/>
  <c r="J52" i="167"/>
  <c r="K52" i="167" s="1"/>
  <c r="J51" i="167"/>
  <c r="K51" i="167" s="1"/>
  <c r="J50" i="167"/>
  <c r="K50" i="167" s="1"/>
  <c r="J49" i="167"/>
  <c r="K49" i="167" s="1"/>
  <c r="J48" i="167"/>
  <c r="K48" i="167" s="1"/>
  <c r="J47" i="167"/>
  <c r="K47" i="167" s="1"/>
  <c r="J46" i="167"/>
  <c r="K46" i="167" s="1"/>
  <c r="J45" i="167"/>
  <c r="K45" i="167" s="1"/>
  <c r="J44" i="167"/>
  <c r="K44" i="167" s="1"/>
  <c r="J43" i="167"/>
  <c r="K43" i="167" s="1"/>
  <c r="J42" i="167"/>
  <c r="K42" i="167" s="1"/>
  <c r="J41" i="167"/>
  <c r="K41" i="167" s="1"/>
  <c r="J40" i="167"/>
  <c r="K40" i="167" s="1"/>
  <c r="J39" i="167"/>
  <c r="K39" i="167" s="1"/>
  <c r="J38" i="167"/>
  <c r="K38" i="167" s="1"/>
  <c r="J37" i="167"/>
  <c r="K37" i="167" s="1"/>
  <c r="J36" i="167"/>
  <c r="K36" i="167" s="1"/>
  <c r="J35" i="167"/>
  <c r="K35" i="167" s="1"/>
  <c r="J34" i="167"/>
  <c r="K34" i="167" s="1"/>
  <c r="J33" i="167"/>
  <c r="K33" i="167" s="1"/>
  <c r="J32" i="167"/>
  <c r="K32" i="167" s="1"/>
  <c r="J31" i="167"/>
  <c r="K31" i="167" s="1"/>
  <c r="J30" i="167"/>
  <c r="K30" i="167" s="1"/>
  <c r="J29" i="167"/>
  <c r="K29" i="167" s="1"/>
  <c r="J28" i="167"/>
  <c r="K28" i="167" s="1"/>
  <c r="J27" i="167"/>
  <c r="K27" i="167" s="1"/>
  <c r="J26" i="167"/>
  <c r="K26" i="167" s="1"/>
  <c r="J25" i="167"/>
  <c r="K25" i="167" s="1"/>
  <c r="J24" i="167"/>
  <c r="K24" i="167" s="1"/>
  <c r="J23" i="167"/>
  <c r="K23" i="167" s="1"/>
  <c r="J22" i="167"/>
  <c r="K22" i="167" s="1"/>
  <c r="J21" i="167"/>
  <c r="K21" i="167" s="1"/>
  <c r="J20" i="167"/>
  <c r="K20" i="167" s="1"/>
  <c r="J19" i="167"/>
  <c r="K19" i="167" s="1"/>
  <c r="J18" i="167"/>
  <c r="K18" i="167" s="1"/>
  <c r="J17" i="167"/>
  <c r="K17" i="167" s="1"/>
  <c r="J16" i="167"/>
  <c r="K16" i="167" s="1"/>
  <c r="J15" i="167"/>
  <c r="K15" i="167" s="1"/>
  <c r="J14" i="167"/>
  <c r="K14" i="167" s="1"/>
  <c r="J13" i="167"/>
  <c r="K13" i="167" s="1"/>
  <c r="J12" i="167"/>
  <c r="K12" i="167" s="1"/>
  <c r="J11" i="167"/>
  <c r="K11" i="167" s="1"/>
  <c r="J10" i="167"/>
  <c r="K10" i="167" s="1"/>
  <c r="J9" i="167"/>
  <c r="K9" i="167" s="1"/>
  <c r="J8" i="167"/>
  <c r="K8" i="167" s="1"/>
  <c r="J7" i="167"/>
  <c r="K7" i="167" s="1"/>
  <c r="J6" i="167"/>
  <c r="J5" i="167"/>
  <c r="K5" i="167" s="1"/>
  <c r="J4" i="167"/>
  <c r="K4" i="167" s="1"/>
  <c r="J57" i="163"/>
  <c r="K57" i="163" s="1"/>
  <c r="J56" i="163"/>
  <c r="K56" i="163" s="1"/>
  <c r="J55" i="163"/>
  <c r="K55" i="163" s="1"/>
  <c r="J54" i="163"/>
  <c r="K54" i="163" s="1"/>
  <c r="J53" i="163"/>
  <c r="K53" i="163" s="1"/>
  <c r="J52" i="163"/>
  <c r="K52" i="163" s="1"/>
  <c r="J51" i="163"/>
  <c r="K51" i="163" s="1"/>
  <c r="J50" i="163"/>
  <c r="K50" i="163" s="1"/>
  <c r="J49" i="163"/>
  <c r="K49" i="163" s="1"/>
  <c r="J48" i="163"/>
  <c r="K48" i="163" s="1"/>
  <c r="J47" i="163"/>
  <c r="K47" i="163" s="1"/>
  <c r="J46" i="163"/>
  <c r="K46" i="163" s="1"/>
  <c r="J45" i="163"/>
  <c r="K45" i="163" s="1"/>
  <c r="J44" i="163"/>
  <c r="K44" i="163" s="1"/>
  <c r="J43" i="163"/>
  <c r="K43" i="163" s="1"/>
  <c r="J42" i="163"/>
  <c r="K42" i="163" s="1"/>
  <c r="J41" i="163"/>
  <c r="K41" i="163" s="1"/>
  <c r="J40" i="163"/>
  <c r="K40" i="163" s="1"/>
  <c r="J39" i="163"/>
  <c r="K39" i="163" s="1"/>
  <c r="J38" i="163"/>
  <c r="K38" i="163" s="1"/>
  <c r="J37" i="163"/>
  <c r="K37" i="163" s="1"/>
  <c r="J36" i="163"/>
  <c r="K36" i="163" s="1"/>
  <c r="J35" i="163"/>
  <c r="K35" i="163" s="1"/>
  <c r="J34" i="163"/>
  <c r="K34" i="163" s="1"/>
  <c r="J33" i="163"/>
  <c r="K33" i="163" s="1"/>
  <c r="J32" i="163"/>
  <c r="K32" i="163" s="1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J23" i="163"/>
  <c r="K23" i="163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J4" i="154"/>
  <c r="K4" i="154" s="1"/>
  <c r="J5" i="154"/>
  <c r="K5" i="154" s="1"/>
  <c r="J6" i="154"/>
  <c r="K6" i="154" s="1"/>
  <c r="J7" i="154"/>
  <c r="K7" i="154" s="1"/>
  <c r="J8" i="154"/>
  <c r="K8" i="154" s="1"/>
  <c r="J9" i="154"/>
  <c r="K9" i="154" s="1"/>
  <c r="J10" i="154"/>
  <c r="K10" i="154" s="1"/>
  <c r="J11" i="154"/>
  <c r="K11" i="154" s="1"/>
  <c r="J12" i="154"/>
  <c r="K12" i="154" s="1"/>
  <c r="J13" i="154"/>
  <c r="K13" i="154" s="1"/>
  <c r="J14" i="154"/>
  <c r="K14" i="154" s="1"/>
  <c r="J15" i="154"/>
  <c r="K15" i="154" s="1"/>
  <c r="J16" i="154"/>
  <c r="K16" i="154" s="1"/>
  <c r="J17" i="154"/>
  <c r="K17" i="154" s="1"/>
  <c r="J18" i="154"/>
  <c r="K18" i="154" s="1"/>
  <c r="J19" i="154"/>
  <c r="K19" i="154" s="1"/>
  <c r="J20" i="154"/>
  <c r="K20" i="154" s="1"/>
  <c r="J21" i="154"/>
  <c r="K21" i="154" s="1"/>
  <c r="K4" i="168" l="1"/>
  <c r="J58" i="168"/>
  <c r="K4" i="159"/>
  <c r="J58" i="159"/>
  <c r="K4" i="156"/>
  <c r="J58" i="156"/>
  <c r="K4" i="163"/>
  <c r="J58" i="163"/>
  <c r="K4" i="165"/>
  <c r="J58" i="165"/>
  <c r="K4" i="150"/>
  <c r="J58" i="150"/>
  <c r="K6" i="167"/>
  <c r="J58" i="167"/>
  <c r="G17" i="162"/>
  <c r="H17" i="162" s="1"/>
  <c r="G12" i="162"/>
  <c r="J12" i="162" s="1"/>
  <c r="G10" i="162"/>
  <c r="J10" i="162" s="1"/>
  <c r="K30" i="150"/>
  <c r="K45" i="150"/>
  <c r="G9" i="162"/>
  <c r="K18" i="150"/>
  <c r="K57" i="150"/>
  <c r="G14" i="162"/>
  <c r="J14" i="162" s="1"/>
  <c r="K36" i="150"/>
  <c r="G6" i="162"/>
  <c r="J6" i="162" s="1"/>
  <c r="K27" i="150"/>
  <c r="G15" i="162"/>
  <c r="G3" i="162"/>
  <c r="J3" i="162" s="1"/>
  <c r="G7" i="162"/>
  <c r="H7" i="162" s="1"/>
  <c r="G13" i="162"/>
  <c r="J13" i="162" s="1"/>
  <c r="G11" i="162"/>
  <c r="G8" i="162"/>
  <c r="J8" i="162" s="1"/>
  <c r="K8" i="151"/>
  <c r="G4" i="162"/>
  <c r="J4" i="162" s="1"/>
  <c r="G16" i="162"/>
  <c r="H16" i="162" s="1"/>
  <c r="G20" i="162"/>
  <c r="J20" i="162" s="1"/>
  <c r="I20" i="162"/>
  <c r="K17" i="151"/>
  <c r="G18" i="162"/>
  <c r="J18" i="162" s="1"/>
  <c r="G19" i="162"/>
  <c r="H19" i="162" s="1"/>
  <c r="I18" i="162"/>
  <c r="G5" i="162"/>
  <c r="J5" i="162" s="1"/>
  <c r="J17" i="162" l="1"/>
  <c r="H10" i="162"/>
  <c r="H18" i="162"/>
  <c r="H3" i="162"/>
  <c r="H12" i="162"/>
  <c r="J16" i="162"/>
  <c r="J9" i="162"/>
  <c r="H9" i="162"/>
  <c r="H15" i="162"/>
  <c r="J15" i="162"/>
  <c r="H14" i="162"/>
  <c r="J7" i="162"/>
  <c r="H6" i="162"/>
  <c r="H13" i="162"/>
  <c r="H11" i="162"/>
  <c r="J11" i="162"/>
  <c r="H8" i="162"/>
  <c r="H4" i="162"/>
  <c r="H20" i="162"/>
  <c r="J19" i="162"/>
  <c r="H5" i="162"/>
  <c r="I40" i="162"/>
  <c r="I41" i="162"/>
  <c r="I43" i="162"/>
  <c r="I44" i="162"/>
  <c r="I45" i="162"/>
  <c r="I46" i="162"/>
  <c r="I47" i="162"/>
  <c r="J57" i="154"/>
  <c r="J56" i="154"/>
  <c r="G55" i="162" s="1"/>
  <c r="J55" i="154"/>
  <c r="J54" i="154"/>
  <c r="G53" i="162" s="1"/>
  <c r="J53" i="154"/>
  <c r="J52" i="154"/>
  <c r="J51" i="154"/>
  <c r="G50" i="162" s="1"/>
  <c r="J50" i="154"/>
  <c r="J49" i="154"/>
  <c r="J48" i="154"/>
  <c r="J47" i="154"/>
  <c r="G46" i="162" s="1"/>
  <c r="J46" i="162" s="1"/>
  <c r="J46" i="154"/>
  <c r="J45" i="154"/>
  <c r="G44" i="162" s="1"/>
  <c r="J44" i="162" s="1"/>
  <c r="J44" i="154"/>
  <c r="G43" i="162" s="1"/>
  <c r="J43" i="162" s="1"/>
  <c r="J43" i="154"/>
  <c r="J42" i="154"/>
  <c r="J41" i="154"/>
  <c r="G40" i="162" s="1"/>
  <c r="J40" i="162" s="1"/>
  <c r="J40" i="154"/>
  <c r="J39" i="154"/>
  <c r="J38" i="154"/>
  <c r="G37" i="162" s="1"/>
  <c r="J37" i="154"/>
  <c r="J36" i="154"/>
  <c r="G35" i="162" s="1"/>
  <c r="J35" i="154"/>
  <c r="J34" i="154"/>
  <c r="J33" i="154"/>
  <c r="G32" i="162" s="1"/>
  <c r="J32" i="154"/>
  <c r="J31" i="154"/>
  <c r="J30" i="154"/>
  <c r="J29" i="154"/>
  <c r="G28" i="162" s="1"/>
  <c r="J28" i="154"/>
  <c r="J27" i="154"/>
  <c r="G26" i="162" s="1"/>
  <c r="J26" i="154"/>
  <c r="G25" i="162" s="1"/>
  <c r="J25" i="154"/>
  <c r="J24" i="154"/>
  <c r="J23" i="154"/>
  <c r="J22" i="154"/>
  <c r="K36" i="154" l="1"/>
  <c r="K27" i="154"/>
  <c r="K28" i="154"/>
  <c r="G27" i="162"/>
  <c r="K37" i="154"/>
  <c r="G36" i="162"/>
  <c r="K50" i="154"/>
  <c r="G49" i="162"/>
  <c r="K54" i="154"/>
  <c r="K33" i="154"/>
  <c r="K42" i="154"/>
  <c r="G41" i="162"/>
  <c r="J41" i="162" s="1"/>
  <c r="K46" i="154"/>
  <c r="G45" i="162"/>
  <c r="J45" i="162" s="1"/>
  <c r="K55" i="154"/>
  <c r="G54" i="162"/>
  <c r="K29" i="154"/>
  <c r="K34" i="154"/>
  <c r="G33" i="162"/>
  <c r="K38" i="154"/>
  <c r="K43" i="154"/>
  <c r="G42" i="162"/>
  <c r="K51" i="154"/>
  <c r="K26" i="154"/>
  <c r="K30" i="154"/>
  <c r="G29" i="162"/>
  <c r="K35" i="154"/>
  <c r="G34" i="162"/>
  <c r="K39" i="154"/>
  <c r="G38" i="162"/>
  <c r="K47" i="154"/>
  <c r="K52" i="154"/>
  <c r="G51" i="162"/>
  <c r="K56" i="154"/>
  <c r="K22" i="154"/>
  <c r="G21" i="162"/>
  <c r="K31" i="154"/>
  <c r="G30" i="162"/>
  <c r="K40" i="154"/>
  <c r="G39" i="162"/>
  <c r="K44" i="154"/>
  <c r="K48" i="154"/>
  <c r="G47" i="162"/>
  <c r="J47" i="162" s="1"/>
  <c r="K53" i="154"/>
  <c r="G52" i="162"/>
  <c r="K57" i="154"/>
  <c r="G56" i="162"/>
  <c r="K49" i="154"/>
  <c r="G48" i="162"/>
  <c r="K41" i="154"/>
  <c r="K32" i="154"/>
  <c r="G31" i="162"/>
  <c r="K23" i="154"/>
  <c r="G22" i="162"/>
  <c r="K24" i="154"/>
  <c r="G23" i="162"/>
  <c r="K45" i="154"/>
  <c r="K25" i="154"/>
  <c r="G24" i="162"/>
  <c r="I42" i="162"/>
  <c r="H43" i="162"/>
  <c r="H40" i="162"/>
  <c r="H46" i="162"/>
  <c r="H44" i="162"/>
  <c r="H47" i="162" l="1"/>
  <c r="H41" i="162"/>
  <c r="H45" i="162"/>
  <c r="H42" i="162"/>
  <c r="J42" i="162"/>
  <c r="I22" i="162"/>
  <c r="I23" i="162"/>
  <c r="I26" i="162"/>
  <c r="I27" i="162"/>
  <c r="I29" i="162"/>
  <c r="I30" i="162"/>
  <c r="I31" i="162"/>
  <c r="I33" i="162"/>
  <c r="I34" i="162"/>
  <c r="I35" i="162"/>
  <c r="I38" i="162"/>
  <c r="I39" i="162"/>
  <c r="I49" i="162"/>
  <c r="I50" i="162"/>
  <c r="I51" i="162"/>
  <c r="I54" i="162"/>
  <c r="I55" i="162"/>
  <c r="I53" i="162" l="1"/>
  <c r="I37" i="162"/>
  <c r="I25" i="162"/>
  <c r="I56" i="162"/>
  <c r="I52" i="162"/>
  <c r="I48" i="162"/>
  <c r="I36" i="162"/>
  <c r="I32" i="162"/>
  <c r="I28" i="162"/>
  <c r="I24" i="162"/>
  <c r="H21" i="162"/>
  <c r="J56" i="162" l="1"/>
  <c r="J36" i="162"/>
  <c r="J24" i="162"/>
  <c r="J28" i="162"/>
  <c r="J49" i="162"/>
  <c r="H29" i="162"/>
  <c r="J48" i="162"/>
  <c r="J53" i="162"/>
  <c r="H33" i="162"/>
  <c r="J52" i="162"/>
  <c r="J32" i="162"/>
  <c r="H37" i="162"/>
  <c r="J25" i="162"/>
  <c r="J51" i="162"/>
  <c r="H51" i="162"/>
  <c r="J35" i="162"/>
  <c r="H35" i="162"/>
  <c r="J27" i="162"/>
  <c r="H27" i="162"/>
  <c r="J54" i="162"/>
  <c r="H54" i="162"/>
  <c r="J38" i="162"/>
  <c r="H38" i="162"/>
  <c r="J34" i="162"/>
  <c r="H34" i="162"/>
  <c r="J22" i="162"/>
  <c r="H22" i="162"/>
  <c r="J55" i="162"/>
  <c r="H55" i="162"/>
  <c r="J39" i="162"/>
  <c r="H39" i="162"/>
  <c r="J31" i="162"/>
  <c r="H31" i="162"/>
  <c r="J23" i="162"/>
  <c r="H23" i="162"/>
  <c r="J50" i="162"/>
  <c r="H50" i="162"/>
  <c r="J30" i="162"/>
  <c r="H30" i="162"/>
  <c r="J26" i="162"/>
  <c r="H26" i="162"/>
  <c r="F63" i="162"/>
  <c r="F62" i="162"/>
  <c r="F61" i="162"/>
  <c r="I21" i="162"/>
  <c r="I57" i="162" l="1"/>
  <c r="J64" i="162" s="1"/>
  <c r="H52" i="162"/>
  <c r="H24" i="162"/>
  <c r="H36" i="162"/>
  <c r="H49" i="162"/>
  <c r="J33" i="162"/>
  <c r="H25" i="162"/>
  <c r="H32" i="162"/>
  <c r="J29" i="162"/>
  <c r="J37" i="162"/>
  <c r="H48" i="162"/>
  <c r="H53" i="162"/>
  <c r="H56" i="162"/>
  <c r="H28" i="162"/>
  <c r="J21" i="162" l="1"/>
  <c r="J57" i="162" l="1"/>
  <c r="J65" i="162" s="1"/>
  <c r="J67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  <author>LETÍCIA-SEGECON/FPOLIS</author>
    <author>PAULO EDISON DE LIMA</author>
  </authors>
  <commentList>
    <comment ref="I13" authorId="0" shapeId="0" xr:uid="{52739B33-0E4F-4893-89BB-FB7AC98F0D39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CEDIDO AO CEPLAN: 01.</t>
        </r>
      </text>
    </comment>
    <comment ref="I15" authorId="0" shapeId="0" xr:uid="{DFF59CE7-0199-41A4-B647-3384D1DC0D5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CEDIDO AO CEPLAN: 04.</t>
        </r>
      </text>
    </comment>
    <comment ref="I20" authorId="0" shapeId="0" xr:uid="{208B35BD-DBAD-44BA-8DE8-9D825F595485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CEDIDO AO CEPLAN: 01.</t>
        </r>
      </text>
    </comment>
    <comment ref="I21" authorId="1" shapeId="0" xr:uid="{529906C1-CAF8-4825-B117-2099E8E278E7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[PARA AJUSTE-13/03/2025: cedido a esag: 01.</t>
        </r>
      </text>
    </comment>
    <comment ref="I22" authorId="2" shapeId="0" xr:uid="{C5F2C81F-0533-43C6-A27E-B5129615470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+20 cedidos pela ESAG 14/11/2023</t>
        </r>
      </text>
    </comment>
    <comment ref="I24" authorId="0" shapeId="0" xr:uid="{BFD8868B-77F5-4F4C-8A43-AD82C16F15F6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03/04/2024: RECEBIDO DA FAED: 01.</t>
        </r>
      </text>
    </comment>
    <comment ref="I25" authorId="0" shapeId="0" xr:uid="{FAEA8195-DFE8-408B-AE08-9CB2707F4669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CEDIDO AO CEPLAN: 01.</t>
        </r>
      </text>
    </comment>
    <comment ref="O27" authorId="0" shapeId="0" xr:uid="{A10F89D1-9350-49A5-AE16-6B52CAFDD678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18/12/2023: ESTORNO.</t>
        </r>
      </text>
    </comment>
    <comment ref="Q27" authorId="0" shapeId="0" xr:uid="{FB2C1C01-6BAC-4AB4-BC05-677D42A60D47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18/12/2023:  ESTORNO.</t>
        </r>
      </text>
    </comment>
    <comment ref="I28" authorId="2" shapeId="0" xr:uid="{76363DF0-0AFB-4703-B89B-EC3C913514A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-150 cedidas a ESAG 14/11/2023.
</t>
        </r>
        <r>
          <rPr>
            <b/>
            <sz val="9"/>
            <color indexed="81"/>
            <rFont val="Segoe UI"/>
            <family val="2"/>
          </rPr>
          <t xml:space="preserve">LETÍCIA/SEGECON: </t>
        </r>
        <r>
          <rPr>
            <sz val="9"/>
            <color indexed="81"/>
            <rFont val="Segoe UI"/>
            <family val="2"/>
          </rPr>
          <t xml:space="preserve">
[para ajuste-13/03/2025: cedido a Esag: 150.]</t>
        </r>
      </text>
    </comment>
    <comment ref="I30" authorId="0" shapeId="0" xr:uid="{012DAEFD-4466-4D9E-A7EE-A9FE4598A3F0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CEDIDO AO CEPLAN: 01.
04/04/2024: RECEBIDO DO CESMO: 01.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13" authorId="0" shapeId="0" xr:uid="{BC6F7ABF-152D-4C65-9911-588CDE183DFC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RECEBIDO DO CEVEN: 01.</t>
        </r>
      </text>
    </comment>
    <comment ref="I15" authorId="0" shapeId="0" xr:uid="{A6B929AB-342B-4675-AA8B-9C9C6731980E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RECEBIDO DO CEVEN: 04.</t>
        </r>
      </text>
    </comment>
    <comment ref="I20" authorId="0" shapeId="0" xr:uid="{9EB99D86-22C2-4A96-AC9C-0F5342CA3D27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RECEBIDO DO CEVEN: 01.</t>
        </r>
      </text>
    </comment>
    <comment ref="I25" authorId="0" shapeId="0" xr:uid="{5DB1C8A8-FD8E-40E0-AF6A-558D70BCBD47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RECEBIDO DO CEVEN: 01.</t>
        </r>
      </text>
    </comment>
    <comment ref="I30" authorId="0" shapeId="0" xr:uid="{0D987066-2659-4204-B0EC-A7525536BF2F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27/02/2024: RECEBIDO DO CEVEN: 01.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4" authorId="0" shapeId="0" xr:uid="{CCEB88DD-469F-4246-A8F7-A98DA084280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+4 cedidos pela ESAG 24/10/2023</t>
        </r>
      </text>
    </comment>
    <comment ref="I5" authorId="0" shapeId="0" xr:uid="{41499453-23EE-45BA-B878-86392B273D5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pelo CEART 26/10/2023</t>
        </r>
      </text>
    </comment>
    <comment ref="I6" authorId="0" shapeId="0" xr:uid="{40163704-01F7-45D5-B6D8-59491BA8DE2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cedidos pela ESAG 24/10/2023
26/10/2023: RECEBIDO DO CEART: 01.</t>
        </r>
      </text>
    </comment>
    <comment ref="I8" authorId="0" shapeId="0" xr:uid="{A8A7366D-4C46-4993-B3B8-770CDD01AA9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cedida pelo CEART 26/10/2023</t>
        </r>
      </text>
    </comment>
    <comment ref="I9" authorId="0" shapeId="0" xr:uid="{D35ECCC3-0D68-41EF-A2DD-78D7D7B6DA3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pelo CEART 26/10/2023</t>
        </r>
      </text>
    </comment>
    <comment ref="I12" authorId="0" shapeId="0" xr:uid="{014891B6-76A7-4675-A49E-D72AA881183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pelo CEART 26/10/2023</t>
        </r>
      </text>
    </comment>
    <comment ref="I14" authorId="0" shapeId="0" xr:uid="{23FCE2E8-9449-4381-A874-29EF247A19A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pelo CEART 26/10/2023</t>
        </r>
      </text>
    </comment>
    <comment ref="I17" authorId="0" shapeId="0" xr:uid="{C8C02D6B-C2B6-4F18-BB31-7513EA3F493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cedidas pelo CEART 24/10/2023</t>
        </r>
      </text>
    </comment>
    <comment ref="I19" authorId="0" shapeId="0" xr:uid="{E9A3623D-5E9E-4A37-B8AD-39FF969570B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+5 cedidos pela ESAG 24/10/2023</t>
        </r>
      </text>
    </comment>
    <comment ref="I20" authorId="0" shapeId="0" xr:uid="{A99BEB16-3891-426F-BD33-2C7B91AE5D5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cedidos pela ESAG 24/10/2023
+3 cedidas pelo CEART 24/10/2023</t>
        </r>
      </text>
    </comment>
    <comment ref="I21" authorId="0" shapeId="0" xr:uid="{B255B065-A78F-435B-AEC5-73E54F77379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cedidas pelo CEART 24/10/2023</t>
        </r>
      </text>
    </comment>
    <comment ref="I22" authorId="0" shapeId="0" xr:uid="{4206794D-3B0A-4059-814B-8D1E716C65E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+3 cedidos pela ESAG 24/10/2023</t>
        </r>
      </text>
    </comment>
    <comment ref="I24" authorId="0" shapeId="0" xr:uid="{DC612929-7BE4-40F8-A1C8-3CBF815F39C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+3 cedidas pelo CEART 24/10/2023</t>
        </r>
      </text>
    </comment>
    <comment ref="I31" authorId="0" shapeId="0" xr:uid="{BB32066D-5A6A-4C52-98A2-C8F0855B1B7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cedidas pelo CEART 24/10/2023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I5" authorId="0" shapeId="0" xr:uid="{D2A2F38E-A672-4D18-920E-971EAD64602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CEAD 26/10/2023</t>
        </r>
      </text>
    </comment>
    <comment ref="I6" authorId="0" shapeId="0" xr:uid="{FD3D04E5-34F7-4BA9-A73C-694BE36B3BC5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CEAD 26/10/2023</t>
        </r>
      </text>
    </comment>
    <comment ref="I8" authorId="0" shapeId="0" xr:uid="{E160E77D-BF10-4D79-8B5B-1994DD549B9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cedido ao CEAD 26/10/2023</t>
        </r>
      </text>
    </comment>
    <comment ref="I9" authorId="0" shapeId="0" xr:uid="{CAC57CE4-F226-4CD3-8498-DB6DC3CC7DE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CEAD 26/10/2023</t>
        </r>
      </text>
    </comment>
    <comment ref="I12" authorId="0" shapeId="0" xr:uid="{2D951194-9EDA-4990-ABF9-76A59DE13A4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CEAD 26/10/2023</t>
        </r>
      </text>
    </comment>
    <comment ref="I14" authorId="0" shapeId="0" xr:uid="{04482CFC-6426-4940-8124-9304F87AFA9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CEAD 26/10/2023</t>
        </r>
      </text>
    </comment>
    <comment ref="I17" authorId="0" shapeId="0" xr:uid="{E5C8379E-D96E-4722-8C07-94B2641F2BD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cedidas ao CEAD 24/10/2023</t>
        </r>
      </text>
    </comment>
    <comment ref="I20" authorId="0" shapeId="0" xr:uid="{82C642B0-46A8-4747-B017-4AD5FC56DB1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 cedidas ao CEAD 24/10/2023</t>
        </r>
      </text>
    </comment>
    <comment ref="I21" authorId="0" shapeId="0" xr:uid="{DDAB30FD-7941-474D-946B-225DD6ECF0B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cedidas ao CEAD 24/10/2023</t>
        </r>
      </text>
    </comment>
    <comment ref="I24" authorId="0" shapeId="0" xr:uid="{D0834BA6-E3DC-4923-9F07-DD3755475D1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 cedidas ao CEAD 24/10/2023</t>
        </r>
      </text>
    </comment>
    <comment ref="I31" authorId="0" shapeId="0" xr:uid="{C8C6D906-383D-46E1-AC5B-202FBD55F9CD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cedidas ao CEAD 24/10/2023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LETÍCIA-SEGECON/FPOLIS</author>
  </authors>
  <commentList>
    <comment ref="I4" authorId="0" shapeId="0" xr:uid="{02A0DA61-F396-462E-851A-ED3E825DD76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-4 cedidos ao CEAD 24/10/2023</t>
        </r>
      </text>
    </comment>
    <comment ref="I6" authorId="0" shapeId="0" xr:uid="{F77066C2-0D5F-42EB-993F-5872019AECB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cedidos ao CEAD 24/10/2023</t>
        </r>
      </text>
    </comment>
    <comment ref="I19" authorId="0" shapeId="0" xr:uid="{1FE7E0FC-2B2C-442F-B43F-052F6F8FF1F0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-5 cedidos ao CEAD 24/10/2023</t>
        </r>
      </text>
    </comment>
    <comment ref="I20" authorId="0" shapeId="0" xr:uid="{CFFA5538-1DFE-46B6-8677-6DB6138D584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-1cedidos ao CEAD 24/10/2023</t>
        </r>
      </text>
    </comment>
    <comment ref="I21" authorId="1" shapeId="0" xr:uid="{5F7FCFB4-5F8F-4991-B239-156897983F43}">
      <text>
        <r>
          <rPr>
            <b/>
            <sz val="10"/>
            <color indexed="81"/>
            <rFont val="Segoe UI"/>
            <charset val="1"/>
          </rPr>
          <t>LETÍCIA-SEGECON/FPOLIS:</t>
        </r>
        <r>
          <rPr>
            <sz val="10"/>
            <color indexed="81"/>
            <rFont val="Segoe UI"/>
            <charset val="1"/>
          </rPr>
          <t xml:space="preserve">
13/03/2025: [PARA AJUSTE- recebido da Reitoria: 01]</t>
        </r>
      </text>
    </comment>
    <comment ref="I22" authorId="0" shapeId="0" xr:uid="{F48112E5-57FE-413C-8EE0-4BF2FA161D1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 cedidos ao CEAD 24/10/2023
-20 cedidos a CEVEN 14/11/2023</t>
        </r>
      </text>
    </comment>
    <comment ref="I28" authorId="0" shapeId="0" xr:uid="{3946DA35-CF78-465B-B8DD-6F5B53397B93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+150 cedidas pela CEVEN 14/11/2023
</t>
        </r>
        <r>
          <rPr>
            <b/>
            <sz val="9"/>
            <color indexed="81"/>
            <rFont val="Segoe UI"/>
            <family val="2"/>
          </rPr>
          <t>LETÍCIA/SEGECON:</t>
        </r>
        <r>
          <rPr>
            <sz val="9"/>
            <color indexed="81"/>
            <rFont val="Segoe UI"/>
            <family val="2"/>
          </rPr>
          <t xml:space="preserve">
[PARA AJUSTE-13/03/2025: Recebido da Reitoria: 150.]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KOSLOWSKY MEES MATTOS</author>
  </authors>
  <commentList>
    <comment ref="I24" authorId="0" shapeId="0" xr:uid="{6E98C510-FB29-4F40-8567-969B8C559B85}">
      <text>
        <r>
          <rPr>
            <b/>
            <sz val="9"/>
            <color indexed="81"/>
            <rFont val="Segoe UI"/>
            <family val="2"/>
          </rPr>
          <t>LETICIA KOSLOWSKY MEES MATTOS:</t>
        </r>
        <r>
          <rPr>
            <sz val="9"/>
            <color indexed="81"/>
            <rFont val="Segoe UI"/>
            <family val="2"/>
          </rPr>
          <t xml:space="preserve">
03/04/2024: CEDIDO À PROEX: 01.</t>
        </r>
      </text>
    </comment>
  </commentList>
</comments>
</file>

<file path=xl/sharedStrings.xml><?xml version="1.0" encoding="utf-8"?>
<sst xmlns="http://schemas.openxmlformats.org/spreadsheetml/2006/main" count="3898" uniqueCount="148">
  <si>
    <t>Saldo / Automático</t>
  </si>
  <si>
    <t>Preço UNITÁRIO (R$)</t>
  </si>
  <si>
    <t>ALERTA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</si>
  <si>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</si>
  <si>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</si>
  <si>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</si>
  <si>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</si>
  <si>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</si>
  <si>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</si>
  <si>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</si>
  <si>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</si>
  <si>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</si>
  <si>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</si>
  <si>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LOCAÇÃO DE SOM PARA ABERTURA DE EVENTOS E SOLENIDADES</t>
  </si>
  <si>
    <t>LOCAÇÃO DE ESTRUTURA DE FIXAÇÃO DE LUZ E SOM</t>
  </si>
  <si>
    <t>LOCAÇÃO DE EQUIPAMENTO DE ILUMINAÇÃO</t>
  </si>
  <si>
    <t>RÁDIO PARQUE COM 25 CAIXAS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</si>
  <si>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</si>
  <si>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</si>
  <si>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</si>
  <si>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</si>
  <si>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EQUIPAMENTO DE ILUMINAÇÃO BASICA PARA APRESENTAÇÃO MUSICAL</t>
  </si>
  <si>
    <t>GRID PARA FIXAÇÃO DE BANNERS DE ATÈ 6x8M</t>
  </si>
  <si>
    <t>ESTANDES EM PAINÉIS - LOCAÇÃO</t>
  </si>
  <si>
    <t>DECORAÇÃO COMPLETA AMBIENTES</t>
  </si>
  <si>
    <t>SERVIÇO DE SEGURANÇA PARA EVENTOS</t>
  </si>
  <si>
    <t>SERVIÇO DE LIMPEZA PARA EVENTOS</t>
  </si>
  <si>
    <t>Especificação, complementação no Termo de Referência</t>
  </si>
  <si>
    <t>Grupo-Classe</t>
  </si>
  <si>
    <t>Código NUC</t>
  </si>
  <si>
    <t>Detalhamento</t>
  </si>
  <si>
    <t>03-15</t>
  </si>
  <si>
    <t>50147-001</t>
  </si>
  <si>
    <t>339039-22</t>
  </si>
  <si>
    <t>50147-003</t>
  </si>
  <si>
    <t>50145-001</t>
  </si>
  <si>
    <t>02-24</t>
  </si>
  <si>
    <t>50050-002</t>
  </si>
  <si>
    <t>50146-004</t>
  </si>
  <si>
    <t>50146-002</t>
  </si>
  <si>
    <t xml:space="preserve">PREÇO </t>
  </si>
  <si>
    <t xml:space="preserve">__/__/ </t>
  </si>
  <si>
    <t>LOTE</t>
  </si>
  <si>
    <t>ITEM</t>
  </si>
  <si>
    <t>EMPRESA</t>
  </si>
  <si>
    <t>MESTRE DE CERIMÔNIA</t>
  </si>
  <si>
    <t>SERVIÇO DE TRADUÇÃO LIBRAS</t>
  </si>
  <si>
    <t>LOCAÇÃO DE GERADOR</t>
  </si>
  <si>
    <t>50127-001</t>
  </si>
  <si>
    <t>03-02</t>
  </si>
  <si>
    <t>ASSCON-PP ASSESSORIA E CONSULTORIA PUBLICA E PRIVADA LTDA - EPP</t>
  </si>
  <si>
    <t>SERVIÇOS DECORAÇÃO  PALCO SIMPLES</t>
  </si>
  <si>
    <t>LOCAÇÃO CADEIRAS</t>
  </si>
  <si>
    <t>LOCAÇÃO  MESAS</t>
  </si>
  <si>
    <t>PROCESSO: 688/2023/UDESC</t>
  </si>
  <si>
    <t>VIGÊNCIA DA ATA: 30/05/2023 até 30/05/2024</t>
  </si>
  <si>
    <t xml:space="preserve"> OS nº  /2023 Qtde. DT</t>
  </si>
  <si>
    <t>CONTRATAÇÃO DE EMPRESA ESPECIALIZADA PARA PRESTAÇÃO DE SERVIÇOS DE SONORIZAÇÃO, ILUMINAÇÃO, PALCO, TENDA, PROJEÇÃO DE IMAGENS E SERVIÇOS RELACIONADOS PARA ATENDER AOS EVENTOS DA UDESC,</t>
  </si>
  <si>
    <t>Som para evento de 1200 pessoas abertura e encerramento</t>
  </si>
  <si>
    <t>Telão de 6 x 3m</t>
  </si>
  <si>
    <t>placas de delegações 60x40 em PVC</t>
  </si>
  <si>
    <t xml:space="preserve">Mestre de cerimonia- sendo 01 para Abertura e 01 para o encerramento </t>
  </si>
  <si>
    <t>Iluminação compatível com o local (moving light no chão,  canhões decorativos)</t>
  </si>
  <si>
    <t>Máquinas de fumaça</t>
  </si>
  <si>
    <t xml:space="preserve">Pira e tocha olímpica   </t>
  </si>
  <si>
    <t>Operador de som</t>
  </si>
  <si>
    <t>Operador de iluminação/telão</t>
  </si>
  <si>
    <t>Suporte de mastro; Suporte para três bandeiras com altura aproximada do mastro com bola: 2,10m. Mastro para bandeiras nos tamanhos mínimos de 0.90x1.28m e 1.12x1.60m.</t>
  </si>
  <si>
    <t>Wind banners (213x75cm) acompanha Haste, base e terá impressão dupla face em tecido;</t>
  </si>
  <si>
    <t xml:space="preserve">Placas de PVC 90x50cm  </t>
  </si>
  <si>
    <t xml:space="preserve">Banners 0,90x1,20m </t>
  </si>
  <si>
    <t>Banner com ilhoses de 4x2m</t>
  </si>
  <si>
    <t xml:space="preserve">Backdrop externo medidas de 3,5x2,4m </t>
  </si>
  <si>
    <t xml:space="preserve">Banners de 4,5x3,6m instalado em parede </t>
  </si>
  <si>
    <t xml:space="preserve">Banner de 4,5x2m instalados na parede </t>
  </si>
  <si>
    <t>Backdrop aéreo (altura da coluna de aproximadamente 4m tamanho 5x1,5m instalada sobre a entrada,</t>
  </si>
  <si>
    <t xml:space="preserve">Banner com ilhoses de 3,5x2,4m </t>
  </si>
  <si>
    <t>Backdrop de 6,5x2,7m</t>
  </si>
  <si>
    <t>Pódio com largura de 6m e 3 diferentes alturas para campeão, vice e terceiro lugar</t>
  </si>
  <si>
    <t xml:space="preserve">Placas de 0,4mx0,4m de PVC  </t>
  </si>
  <si>
    <t xml:space="preserve">Caixa de som e microfone sem fio -  </t>
  </si>
  <si>
    <t>Iluminação para o palco com 4 moving light</t>
  </si>
  <si>
    <t xml:space="preserve">Fotógrafos para os dias do evento, com entrega de fotos e tomadas de vídeos “editadas” </t>
  </si>
  <si>
    <t>Sistema de radioparque com 10 caixas</t>
  </si>
  <si>
    <t>50147-002</t>
  </si>
  <si>
    <t>50261-001</t>
  </si>
  <si>
    <t>50146-009</t>
  </si>
  <si>
    <t>GRID PARA FIXAÇÃO DE TELA OU BANNER (2,43m x 1,52m)</t>
  </si>
  <si>
    <t>LOCAÇÃO DE TENDA 5x5m.</t>
  </si>
  <si>
    <t>50146-005</t>
  </si>
  <si>
    <t>LOCAÇÃO DE TENDA 10x10m.</t>
  </si>
  <si>
    <t>LOCAÇÃO DE PAVILHÃO 20x40m</t>
  </si>
  <si>
    <t>SERVIÇO DE EXPOSIÇÃO DE TELAS E FOTOS</t>
  </si>
  <si>
    <t xml:space="preserve">TELÃO E SERVIÇO DE PROJEÇÃO </t>
  </si>
  <si>
    <t>PROJEÇÃO COM PAINEL DE LED 10 mm (DIMENSÕES 6,00 x 4,00 metros)</t>
  </si>
  <si>
    <t>FILMAGEM E TRANSMISSÃO SIMULTÂNEA INTERNA</t>
  </si>
  <si>
    <t>50147-0-005</t>
  </si>
  <si>
    <t xml:space="preserve"> OS nº  2581/2023 Qtde. DT</t>
  </si>
  <si>
    <t xml:space="preserve"> OS nº  2583/2023 Qtde. DT</t>
  </si>
  <si>
    <t xml:space="preserve"> OS nº  1687/2023 Qtde. DT</t>
  </si>
  <si>
    <t xml:space="preserve"> OS nº  2183/2023 Qtde. DT</t>
  </si>
  <si>
    <t xml:space="preserve"> OS nº 2443 /2023 Qtde. DT</t>
  </si>
  <si>
    <t xml:space="preserve"> OS nº  2253/2023 Qtde. DT</t>
  </si>
  <si>
    <t xml:space="preserve"> OS nº  2530/2023 Qtde. DT</t>
  </si>
  <si>
    <t xml:space="preserve"> OS nº  1957/2023 Qtde. DT</t>
  </si>
  <si>
    <t xml:space="preserve"> OS nº  2022/2023 Qtde. DT</t>
  </si>
  <si>
    <t xml:space="preserve"> OS nº  2069/2023 Qtde. DT</t>
  </si>
  <si>
    <t xml:space="preserve"> OS nº 2260/2023 Qtde. DT</t>
  </si>
  <si>
    <t xml:space="preserve"> OS nº  2364/2023</t>
  </si>
  <si>
    <t xml:space="preserve"> OS nº 2497/2023</t>
  </si>
  <si>
    <t xml:space="preserve"> OS nº  2123/2023 Qtde. DT</t>
  </si>
  <si>
    <t xml:space="preserve"> OS nº 2126/2023 Qtde. DT</t>
  </si>
  <si>
    <t xml:space="preserve"> OS nº 2304/2023 Qtde. DT</t>
  </si>
  <si>
    <t xml:space="preserve"> OS nº 1088/2023 Qtde. DT</t>
  </si>
  <si>
    <t xml:space="preserve"> OS nº 1099/2023 Qtde. DT</t>
  </si>
  <si>
    <t xml:space="preserve"> OS nº 1383/2023 Qtde. DT</t>
  </si>
  <si>
    <t xml:space="preserve"> OS nº 1710/2023 Qtde. DT</t>
  </si>
  <si>
    <t xml:space="preserve"> OS nº 2425/2023 Qtde. DT</t>
  </si>
  <si>
    <t xml:space="preserve"> OS nº 2568/2023 Qtde. DT</t>
  </si>
  <si>
    <t xml:space="preserve"> OS nº2015  /2023 Qtde. DT</t>
  </si>
  <si>
    <t xml:space="preserve"> OS nº  1194/2023 Qtde. DT</t>
  </si>
  <si>
    <t xml:space="preserve"> OS nº  2280/2023 Qtde. DT</t>
  </si>
  <si>
    <t xml:space="preserve"> OS nº  2638/2023 Qtde. DT</t>
  </si>
  <si>
    <t xml:space="preserve"> OS nº 2117 /2023 Qtde. DT</t>
  </si>
  <si>
    <t xml:space="preserve"> OS nº 2701/2023 Qtde. DT</t>
  </si>
  <si>
    <t xml:space="preserve"> OS nº  /2024 Qtde. DT</t>
  </si>
  <si>
    <r>
      <t xml:space="preserve">VIGÊNCIA DA ATA: 30/05/2023 até </t>
    </r>
    <r>
      <rPr>
        <b/>
        <sz val="11"/>
        <rFont val="Calibri"/>
        <family val="2"/>
        <scheme val="minor"/>
      </rPr>
      <t>30/05/2024</t>
    </r>
  </si>
  <si>
    <t xml:space="preserve"> OS nº  447/2024 Qtde. DT</t>
  </si>
  <si>
    <t xml:space="preserve"> OS nº 519/2024 Qtde. DT</t>
  </si>
  <si>
    <t>CONTRATAÇÃO DE EMPRESA ESPECIALIZADA PARA PRESTAÇÃO DE SERVIÇOS DE SONORIZAÇÃO, ILUMINAÇÃO, PALCO,TENDA, PROJEÇÃO DE IMAGENS E SERVIÇOS RELACIONADOS PARA ATENDER AOS EVENTOS DA UDESC</t>
  </si>
  <si>
    <t xml:space="preserve"> OS nº  577/2024 Qtde. DT</t>
  </si>
  <si>
    <r>
      <t xml:space="preserve">CENTRO PARTICIPANTE: </t>
    </r>
    <r>
      <rPr>
        <b/>
        <sz val="11"/>
        <rFont val="Calibri"/>
        <family val="2"/>
        <scheme val="minor"/>
      </rPr>
      <t>PROEX-CEVEN</t>
    </r>
  </si>
  <si>
    <r>
      <t xml:space="preserve">OS nº 1291/2023 Qtde. DT </t>
    </r>
    <r>
      <rPr>
        <sz val="11"/>
        <color rgb="FFFF0000"/>
        <rFont val="Calibri"/>
        <family val="2"/>
        <scheme val="minor"/>
      </rPr>
      <t>(DEMANDA MESC)</t>
    </r>
  </si>
  <si>
    <t xml:space="preserve"> OS nº  2702/2023 Qtde. DT</t>
  </si>
  <si>
    <t xml:space="preserve"> OS nº  955/2024 Qtde. DT</t>
  </si>
  <si>
    <t xml:space="preserve"> OS nº 569/2024 Qtde. DT</t>
  </si>
  <si>
    <t xml:space="preserve"> OS nº 0416/2024 Qtde. DT</t>
  </si>
  <si>
    <t xml:space="preserve"> OS nº  2864/2023 Qtde. DT</t>
  </si>
  <si>
    <t xml:space="preserve"> OS nº  237/2024 Qtde. DT</t>
  </si>
  <si>
    <t xml:space="preserve"> OS nº 326/2024 Qtde. DT</t>
  </si>
  <si>
    <t xml:space="preserve"> OS nº  350/2023 Qtde. DT</t>
  </si>
  <si>
    <t xml:space="preserve"> OS nº  2017/2023 Qtde. DT</t>
  </si>
  <si>
    <t xml:space="preserve"> OS nº  2659/2023 Qtde. DT</t>
  </si>
  <si>
    <t xml:space="preserve"> OS nº  /2023 Mari - biblioteca</t>
  </si>
  <si>
    <t xml:space="preserve"> OS nº  /2023 DEX</t>
  </si>
  <si>
    <t>29/02/2023</t>
  </si>
  <si>
    <t xml:space="preserve"> OS nº  258/2024 Qtde. DT</t>
  </si>
  <si>
    <t>Resumo Atualizado em 13/03/2025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</si>
</sst>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1"/>
      <name val="Segoe UI"/>
      <charset val="1"/>
    </font>
    <font>
      <b/>
      <sz val="10"/>
      <color indexed="81"/>
      <name val="Segoe UI"/>
      <charset val="1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2" fillId="0" borderId="0" applyFill="0" applyBorder="0" applyAlignment="0" applyProtection="0"/>
  </cellStyleXfs>
  <cellXfs count="249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7" fillId="7" borderId="2" xfId="1" applyNumberFormat="1" applyFont="1" applyFill="1" applyBorder="1" applyAlignment="1" applyProtection="1">
      <alignment horizontal="right"/>
      <protection locked="0"/>
    </xf>
    <xf numFmtId="168" fontId="7" fillId="7" borderId="7" xfId="1" applyNumberFormat="1" applyFont="1" applyFill="1" applyBorder="1" applyAlignment="1" applyProtection="1">
      <alignment horizontal="right"/>
      <protection locked="0"/>
    </xf>
    <xf numFmtId="9" fontId="7" fillId="7" borderId="3" xfId="12" applyFont="1" applyFill="1" applyBorder="1" applyAlignment="1" applyProtection="1">
      <alignment horizontal="right"/>
      <protection locked="0"/>
    </xf>
    <xf numFmtId="2" fontId="7" fillId="7" borderId="7" xfId="1" applyNumberFormat="1" applyFont="1" applyFill="1" applyBorder="1" applyAlignment="1">
      <alignment horizontal="right"/>
    </xf>
    <xf numFmtId="0" fontId="7" fillId="7" borderId="8" xfId="1" applyFont="1" applyFill="1" applyBorder="1" applyAlignment="1" applyProtection="1">
      <alignment horizontal="left"/>
      <protection locked="0"/>
    </xf>
    <xf numFmtId="0" fontId="7" fillId="7" borderId="12" xfId="1" applyFont="1" applyFill="1" applyBorder="1" applyAlignment="1" applyProtection="1">
      <alignment horizontal="left"/>
      <protection locked="0"/>
    </xf>
    <xf numFmtId="0" fontId="7" fillId="7" borderId="9" xfId="1" applyFont="1" applyFill="1" applyBorder="1" applyAlignment="1" applyProtection="1">
      <alignment horizontal="left"/>
      <protection locked="0"/>
    </xf>
    <xf numFmtId="0" fontId="7" fillId="7" borderId="0" xfId="1" applyFont="1" applyFill="1" applyBorder="1" applyAlignment="1" applyProtection="1">
      <alignment horizontal="left"/>
      <protection locked="0"/>
    </xf>
    <xf numFmtId="0" fontId="7" fillId="7" borderId="10" xfId="1" applyFont="1" applyFill="1" applyBorder="1" applyAlignment="1" applyProtection="1">
      <alignment horizontal="left"/>
      <protection locked="0"/>
    </xf>
    <xf numFmtId="0" fontId="7" fillId="7" borderId="11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9" fillId="10" borderId="1" xfId="1" applyFont="1" applyFill="1" applyBorder="1" applyAlignment="1">
      <alignment horizontal="center" vertical="center" wrapText="1"/>
    </xf>
    <xf numFmtId="0" fontId="0" fillId="10" borderId="1" xfId="1" applyFont="1" applyFill="1" applyBorder="1" applyAlignment="1">
      <alignment vertical="center" wrapText="1"/>
    </xf>
    <xf numFmtId="0" fontId="0" fillId="10" borderId="1" xfId="1" applyFont="1" applyFill="1" applyBorder="1" applyAlignment="1">
      <alignment horizontal="center" vertical="center" wrapText="1"/>
    </xf>
    <xf numFmtId="49" fontId="0" fillId="10" borderId="1" xfId="1" applyNumberFormat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vertical="center" wrapText="1"/>
    </xf>
    <xf numFmtId="0" fontId="8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9" fillId="13" borderId="1" xfId="1" applyFont="1" applyFill="1" applyBorder="1" applyAlignment="1">
      <alignment horizontal="center" vertical="center" wrapText="1"/>
    </xf>
    <xf numFmtId="0" fontId="0" fillId="13" borderId="1" xfId="1" applyFont="1" applyFill="1" applyBorder="1" applyAlignment="1">
      <alignment horizontal="center" vertical="center" wrapText="1"/>
    </xf>
    <xf numFmtId="49" fontId="0" fillId="13" borderId="1" xfId="1" applyNumberFormat="1" applyFont="1" applyFill="1" applyBorder="1" applyAlignment="1">
      <alignment horizontal="center" vertical="center" wrapText="1"/>
    </xf>
    <xf numFmtId="0" fontId="0" fillId="13" borderId="1" xfId="1" applyFont="1" applyFill="1" applyBorder="1" applyAlignment="1">
      <alignment vertical="center" wrapText="1"/>
    </xf>
    <xf numFmtId="0" fontId="8" fillId="13" borderId="1" xfId="1" applyFont="1" applyFill="1" applyBorder="1" applyAlignment="1">
      <alignment vertical="center" wrapText="1"/>
    </xf>
    <xf numFmtId="0" fontId="9" fillId="14" borderId="1" xfId="1" applyFont="1" applyFill="1" applyBorder="1" applyAlignment="1">
      <alignment horizontal="center" vertical="center" wrapText="1"/>
    </xf>
    <xf numFmtId="165" fontId="4" fillId="14" borderId="1" xfId="3" applyFont="1" applyFill="1" applyBorder="1" applyAlignment="1" applyProtection="1">
      <alignment horizontal="center" vertical="center" wrapText="1"/>
    </xf>
    <xf numFmtId="1" fontId="4" fillId="14" borderId="1" xfId="1" applyNumberFormat="1" applyFont="1" applyFill="1" applyBorder="1" applyAlignment="1" applyProtection="1">
      <alignment horizontal="center" vertical="center" wrapText="1"/>
    </xf>
    <xf numFmtId="166" fontId="4" fillId="14" borderId="1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 applyProtection="1">
      <alignment horizontal="center" vertical="center" wrapText="1"/>
      <protection locked="0"/>
    </xf>
    <xf numFmtId="44" fontId="4" fillId="0" borderId="1" xfId="8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44" fontId="4" fillId="0" borderId="0" xfId="8" applyFont="1" applyAlignment="1" applyProtection="1">
      <alignment wrapText="1"/>
      <protection locked="0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44" fontId="4" fillId="10" borderId="1" xfId="13" applyFont="1" applyFill="1" applyBorder="1" applyAlignment="1">
      <alignment horizontal="center" vertical="center" wrapText="1"/>
    </xf>
    <xf numFmtId="0" fontId="0" fillId="10" borderId="1" xfId="0" applyFill="1" applyBorder="1"/>
    <xf numFmtId="44" fontId="2" fillId="13" borderId="1" xfId="13" applyFont="1" applyFill="1" applyBorder="1"/>
    <xf numFmtId="44" fontId="4" fillId="13" borderId="1" xfId="13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10" borderId="0" xfId="1" applyFont="1" applyFill="1" applyBorder="1" applyAlignment="1">
      <alignment wrapText="1"/>
    </xf>
    <xf numFmtId="44" fontId="4" fillId="10" borderId="1" xfId="8" applyFont="1" applyFill="1" applyBorder="1" applyAlignment="1">
      <alignment horizontal="center" vertical="center" wrapText="1"/>
    </xf>
    <xf numFmtId="44" fontId="2" fillId="13" borderId="1" xfId="8" applyFont="1" applyFill="1" applyBorder="1"/>
    <xf numFmtId="44" fontId="4" fillId="13" borderId="1" xfId="8" applyFont="1" applyFill="1" applyBorder="1" applyAlignment="1">
      <alignment horizontal="center" vertical="center" wrapText="1"/>
    </xf>
    <xf numFmtId="1" fontId="4" fillId="6" borderId="1" xfId="1" applyNumberFormat="1" applyFont="1" applyFill="1" applyBorder="1" applyAlignment="1" applyProtection="1">
      <alignment horizontal="center" vertical="center" wrapText="1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10" borderId="1" xfId="1" applyFont="1" applyFill="1" applyBorder="1" applyAlignment="1">
      <alignment vertical="center" wrapText="1"/>
    </xf>
    <xf numFmtId="0" fontId="2" fillId="10" borderId="1" xfId="1" applyFont="1" applyFill="1" applyBorder="1" applyAlignment="1">
      <alignment horizontal="center" vertical="center" wrapText="1"/>
    </xf>
    <xf numFmtId="44" fontId="2" fillId="0" borderId="1" xfId="13" applyFont="1" applyFill="1" applyBorder="1" applyAlignment="1">
      <alignment horizontal="center" vertical="center"/>
    </xf>
    <xf numFmtId="41" fontId="4" fillId="6" borderId="1" xfId="0" applyNumberFormat="1" applyFont="1" applyFill="1" applyBorder="1" applyAlignment="1">
      <alignment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11" fillId="10" borderId="1" xfId="1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justify" vertical="center" wrapText="1"/>
    </xf>
    <xf numFmtId="0" fontId="11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44" fontId="13" fillId="0" borderId="0" xfId="1" applyNumberFormat="1" applyFont="1" applyFill="1" applyAlignment="1">
      <alignment wrapText="1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1" xfId="1" applyNumberFormat="1" applyFont="1" applyFill="1" applyBorder="1" applyAlignment="1" applyProtection="1">
      <alignment horizontal="center" wrapText="1"/>
      <protection locked="0"/>
    </xf>
    <xf numFmtId="1" fontId="4" fillId="10" borderId="1" xfId="1" applyNumberFormat="1" applyFont="1" applyFill="1" applyBorder="1" applyAlignment="1" applyProtection="1">
      <alignment wrapText="1"/>
      <protection locked="0"/>
    </xf>
    <xf numFmtId="1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NumberFormat="1" applyFont="1" applyFill="1" applyBorder="1" applyAlignment="1">
      <alignment horizontal="center" vertical="center" wrapText="1"/>
    </xf>
    <xf numFmtId="0" fontId="4" fillId="10" borderId="1" xfId="1" applyNumberFormat="1" applyFont="1" applyFill="1" applyBorder="1" applyAlignment="1">
      <alignment vertical="center" wrapText="1"/>
    </xf>
    <xf numFmtId="0" fontId="4" fillId="10" borderId="1" xfId="1" applyNumberFormat="1" applyFont="1" applyFill="1" applyBorder="1" applyAlignment="1" applyProtection="1">
      <alignment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>
      <alignment horizontal="center" vertical="center" wrapText="1"/>
    </xf>
    <xf numFmtId="1" fontId="4" fillId="10" borderId="1" xfId="1" applyNumberFormat="1" applyFont="1" applyFill="1" applyBorder="1" applyAlignment="1">
      <alignment horizontal="center" wrapText="1"/>
    </xf>
    <xf numFmtId="1" fontId="4" fillId="10" borderId="1" xfId="1" applyNumberFormat="1" applyFont="1" applyFill="1" applyBorder="1" applyAlignment="1">
      <alignment wrapText="1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10" borderId="1" xfId="1" applyNumberFormat="1" applyFont="1" applyFill="1" applyBorder="1" applyAlignment="1" applyProtection="1">
      <alignment horizontal="center" wrapText="1"/>
      <protection locked="0"/>
    </xf>
    <xf numFmtId="0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NumberFormat="1" applyFont="1" applyFill="1" applyBorder="1" applyAlignment="1" applyProtection="1">
      <alignment horizont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0" borderId="1" xfId="1" applyNumberFormat="1" applyFont="1" applyFill="1" applyBorder="1" applyAlignment="1" applyProtection="1">
      <alignment horizontal="center" wrapText="1"/>
      <protection locked="0"/>
    </xf>
    <xf numFmtId="3" fontId="4" fillId="10" borderId="1" xfId="1" applyNumberFormat="1" applyFont="1" applyFill="1" applyBorder="1" applyAlignment="1" applyProtection="1">
      <alignment wrapText="1"/>
      <protection locked="0"/>
    </xf>
    <xf numFmtId="3" fontId="13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>
      <alignment horizontal="center" wrapText="1"/>
    </xf>
    <xf numFmtId="1" fontId="4" fillId="10" borderId="1" xfId="1" applyNumberFormat="1" applyFont="1" applyFill="1" applyBorder="1" applyAlignment="1" applyProtection="1">
      <alignment horizontal="center" wrapText="1"/>
      <protection locked="0"/>
    </xf>
    <xf numFmtId="1" fontId="4" fillId="10" borderId="1" xfId="1" applyNumberFormat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6" borderId="1" xfId="0" applyNumberFormat="1" applyFont="1" applyFill="1" applyBorder="1" applyAlignment="1">
      <alignment horizontal="center" vertical="center" wrapText="1"/>
    </xf>
    <xf numFmtId="0" fontId="13" fillId="6" borderId="1" xfId="1" applyFont="1" applyFill="1" applyBorder="1" applyAlignment="1" applyProtection="1">
      <alignment horizontal="center" wrapText="1"/>
      <protection locked="0"/>
    </xf>
    <xf numFmtId="0" fontId="13" fillId="10" borderId="1" xfId="1" applyFont="1" applyFill="1" applyBorder="1" applyAlignment="1" applyProtection="1">
      <alignment horizontal="center" wrapText="1"/>
      <protection locked="0"/>
    </xf>
    <xf numFmtId="0" fontId="13" fillId="0" borderId="0" xfId="1" applyFont="1" applyAlignment="1">
      <alignment wrapText="1"/>
    </xf>
    <xf numFmtId="0" fontId="13" fillId="10" borderId="1" xfId="1" applyFont="1" applyFill="1" applyBorder="1" applyAlignment="1">
      <alignment horizontal="center" wrapText="1"/>
    </xf>
    <xf numFmtId="1" fontId="13" fillId="6" borderId="1" xfId="1" applyNumberFormat="1" applyFont="1" applyFill="1" applyBorder="1" applyAlignment="1" applyProtection="1">
      <alignment horizontal="center" vertical="center" wrapText="1"/>
    </xf>
    <xf numFmtId="14" fontId="1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1" fillId="10" borderId="1" xfId="1" applyFont="1" applyFill="1" applyBorder="1" applyAlignment="1">
      <alignment horizontal="center" vertical="center" wrapText="1"/>
    </xf>
    <xf numFmtId="0" fontId="1" fillId="13" borderId="1" xfId="1" applyFont="1" applyFill="1" applyBorder="1" applyAlignment="1">
      <alignment horizontal="center" vertical="center" wrapText="1"/>
    </xf>
    <xf numFmtId="0" fontId="1" fillId="13" borderId="1" xfId="1" applyFont="1" applyFill="1" applyBorder="1" applyAlignment="1">
      <alignment vertical="center" wrapText="1"/>
    </xf>
    <xf numFmtId="0" fontId="2" fillId="13" borderId="1" xfId="1" applyFont="1" applyFill="1" applyBorder="1" applyAlignment="1">
      <alignment horizontal="center" vertical="center" wrapText="1"/>
    </xf>
    <xf numFmtId="49" fontId="2" fillId="13" borderId="1" xfId="1" applyNumberFormat="1" applyFont="1" applyFill="1" applyBorder="1" applyAlignment="1">
      <alignment horizontal="center" vertical="center" wrapText="1"/>
    </xf>
    <xf numFmtId="0" fontId="2" fillId="13" borderId="1" xfId="1" applyFont="1" applyFill="1" applyBorder="1" applyAlignment="1">
      <alignment vertical="center" wrapText="1"/>
    </xf>
    <xf numFmtId="44" fontId="2" fillId="10" borderId="1" xfId="13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wrapText="1"/>
    </xf>
    <xf numFmtId="49" fontId="2" fillId="10" borderId="1" xfId="1" applyNumberFormat="1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center" wrapText="1"/>
    </xf>
    <xf numFmtId="0" fontId="2" fillId="10" borderId="1" xfId="0" applyFont="1" applyFill="1" applyBorder="1"/>
    <xf numFmtId="0" fontId="1" fillId="14" borderId="1" xfId="1" applyFont="1" applyFill="1" applyBorder="1" applyAlignment="1">
      <alignment horizontal="center" vertical="center" wrapText="1"/>
    </xf>
    <xf numFmtId="44" fontId="13" fillId="0" borderId="0" xfId="8" applyFont="1" applyAlignment="1" applyProtection="1">
      <alignment wrapText="1"/>
      <protection locked="0"/>
    </xf>
    <xf numFmtId="44" fontId="4" fillId="10" borderId="1" xfId="1" applyNumberFormat="1" applyFont="1" applyFill="1" applyBorder="1" applyAlignment="1" applyProtection="1">
      <alignment horizont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2" xfId="1" applyFont="1" applyFill="1" applyBorder="1" applyAlignment="1">
      <alignment horizontal="center" vertical="center" wrapText="1"/>
    </xf>
    <xf numFmtId="0" fontId="4" fillId="10" borderId="7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10" fillId="13" borderId="2" xfId="1" applyFont="1" applyFill="1" applyBorder="1" applyAlignment="1">
      <alignment horizontal="center" vertical="center" wrapText="1"/>
    </xf>
    <xf numFmtId="0" fontId="10" fillId="13" borderId="7" xfId="1" applyFont="1" applyFill="1" applyBorder="1" applyAlignment="1">
      <alignment horizontal="center" vertical="center" wrapText="1"/>
    </xf>
    <xf numFmtId="0" fontId="10" fillId="13" borderId="3" xfId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1" fillId="13" borderId="7" xfId="1" applyFont="1" applyFill="1" applyBorder="1" applyAlignment="1">
      <alignment horizontal="center" vertical="center" wrapText="1"/>
    </xf>
    <xf numFmtId="0" fontId="1" fillId="13" borderId="3" xfId="1" applyFont="1" applyFill="1" applyBorder="1" applyAlignment="1">
      <alignment horizontal="center" vertical="center" wrapText="1"/>
    </xf>
    <xf numFmtId="0" fontId="1" fillId="10" borderId="2" xfId="1" applyFont="1" applyFill="1" applyBorder="1" applyAlignment="1">
      <alignment horizontal="center" vertical="center" wrapText="1"/>
    </xf>
    <xf numFmtId="0" fontId="1" fillId="10" borderId="7" xfId="1" applyFont="1" applyFill="1" applyBorder="1" applyAlignment="1">
      <alignment horizontal="center" vertical="center" wrapText="1"/>
    </xf>
    <xf numFmtId="0" fontId="1" fillId="10" borderId="3" xfId="1" applyFont="1" applyFill="1" applyBorder="1" applyAlignment="1">
      <alignment horizontal="center" vertical="center" wrapText="1"/>
    </xf>
    <xf numFmtId="0" fontId="12" fillId="10" borderId="2" xfId="1" applyFont="1" applyFill="1" applyBorder="1" applyAlignment="1">
      <alignment horizontal="center" vertical="center" wrapText="1"/>
    </xf>
    <xf numFmtId="0" fontId="12" fillId="10" borderId="7" xfId="1" applyFont="1" applyFill="1" applyBorder="1" applyAlignment="1">
      <alignment horizontal="center" vertical="center" wrapText="1"/>
    </xf>
    <xf numFmtId="0" fontId="12" fillId="10" borderId="3" xfId="1" applyFont="1" applyFill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NumberFormat="1" applyFont="1" applyFill="1" applyBorder="1" applyAlignment="1">
      <alignment horizontal="left" vertical="center" wrapText="1"/>
    </xf>
    <xf numFmtId="3" fontId="1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3" borderId="2" xfId="1" applyFont="1" applyFill="1" applyBorder="1" applyAlignment="1">
      <alignment horizontal="center" vertical="center" wrapText="1"/>
    </xf>
    <xf numFmtId="0" fontId="18" fillId="13" borderId="7" xfId="1" applyFont="1" applyFill="1" applyBorder="1" applyAlignment="1">
      <alignment horizontal="center" vertical="center" wrapText="1"/>
    </xf>
    <xf numFmtId="0" fontId="18" fillId="13" borderId="3" xfId="1" applyFont="1" applyFill="1" applyBorder="1" applyAlignment="1">
      <alignment horizontal="center" vertical="center" wrapText="1"/>
    </xf>
    <xf numFmtId="0" fontId="17" fillId="10" borderId="2" xfId="1" applyFont="1" applyFill="1" applyBorder="1" applyAlignment="1">
      <alignment horizontal="center" vertical="center" wrapText="1"/>
    </xf>
    <xf numFmtId="0" fontId="17" fillId="10" borderId="7" xfId="1" applyFont="1" applyFill="1" applyBorder="1" applyAlignment="1">
      <alignment horizontal="center" vertical="center" wrapText="1"/>
    </xf>
    <xf numFmtId="0" fontId="17" fillId="10" borderId="3" xfId="1" applyFont="1" applyFill="1" applyBorder="1" applyAlignment="1">
      <alignment horizontal="center" vertical="center" wrapText="1"/>
    </xf>
    <xf numFmtId="0" fontId="9" fillId="10" borderId="2" xfId="1" applyFont="1" applyFill="1" applyBorder="1" applyAlignment="1">
      <alignment horizontal="center" vertical="center" wrapText="1"/>
    </xf>
    <xf numFmtId="0" fontId="9" fillId="10" borderId="7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10" borderId="7" xfId="1" applyFont="1" applyFill="1" applyBorder="1" applyAlignment="1">
      <alignment horizontal="center" vertical="center" wrapText="1"/>
    </xf>
    <xf numFmtId="0" fontId="13" fillId="10" borderId="3" xfId="1" applyFont="1" applyFill="1" applyBorder="1" applyAlignment="1">
      <alignment horizontal="center" vertical="center" wrapText="1"/>
    </xf>
    <xf numFmtId="0" fontId="9" fillId="13" borderId="2" xfId="1" applyFont="1" applyFill="1" applyBorder="1" applyAlignment="1">
      <alignment horizontal="center" vertical="center" wrapText="1"/>
    </xf>
    <xf numFmtId="0" fontId="9" fillId="13" borderId="7" xfId="1" applyFont="1" applyFill="1" applyBorder="1" applyAlignment="1">
      <alignment horizontal="center" vertical="center" wrapText="1"/>
    </xf>
    <xf numFmtId="0" fontId="9" fillId="13" borderId="3" xfId="1" applyFont="1" applyFill="1" applyBorder="1" applyAlignment="1">
      <alignment horizontal="center" vertical="center" wrapText="1"/>
    </xf>
    <xf numFmtId="1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4" xfId="1" applyFont="1" applyFill="1" applyBorder="1" applyAlignment="1" applyProtection="1">
      <alignment horizontal="left"/>
      <protection locked="0"/>
    </xf>
    <xf numFmtId="0" fontId="7" fillId="7" borderId="5" xfId="1" applyFont="1" applyFill="1" applyBorder="1" applyAlignment="1" applyProtection="1">
      <alignment horizontal="left"/>
      <protection locked="0"/>
    </xf>
    <xf numFmtId="0" fontId="7" fillId="7" borderId="6" xfId="1" applyFont="1" applyFill="1" applyBorder="1" applyAlignment="1" applyProtection="1">
      <alignment horizontal="left"/>
      <protection locked="0"/>
    </xf>
    <xf numFmtId="0" fontId="7" fillId="7" borderId="1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10" borderId="7" xfId="1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center" vertical="center" wrapText="1"/>
    </xf>
    <xf numFmtId="3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4" fontId="16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10" borderId="1" xfId="1" applyNumberFormat="1" applyFont="1" applyFill="1" applyBorder="1" applyAlignment="1">
      <alignment wrapText="1"/>
    </xf>
    <xf numFmtId="2" fontId="4" fillId="10" borderId="1" xfId="1" applyNumberFormat="1" applyFont="1" applyFill="1" applyBorder="1" applyAlignment="1" applyProtection="1">
      <alignment wrapText="1"/>
      <protection locked="0"/>
    </xf>
    <xf numFmtId="14" fontId="19" fillId="10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6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 applyProtection="1">
      <alignment wrapText="1"/>
      <protection locked="0"/>
    </xf>
    <xf numFmtId="44" fontId="4" fillId="0" borderId="0" xfId="1" applyNumberFormat="1" applyFont="1" applyAlignment="1" applyProtection="1">
      <alignment wrapText="1"/>
      <protection locked="0"/>
    </xf>
    <xf numFmtId="44" fontId="13" fillId="0" borderId="0" xfId="1" applyNumberFormat="1" applyFont="1" applyAlignment="1" applyProtection="1">
      <alignment wrapText="1"/>
      <protection locked="0"/>
    </xf>
    <xf numFmtId="1" fontId="4" fillId="0" borderId="0" xfId="1" applyNumberFormat="1" applyFont="1" applyAlignment="1" applyProtection="1">
      <alignment wrapText="1"/>
      <protection locked="0"/>
    </xf>
    <xf numFmtId="44" fontId="4" fillId="0" borderId="0" xfId="13" applyFont="1" applyAlignment="1" applyProtection="1">
      <alignment wrapText="1"/>
      <protection locked="0"/>
    </xf>
    <xf numFmtId="0" fontId="9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</cellXfs>
  <cellStyles count="80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7" xr:uid="{00000000-0005-0000-0000-000003000000}"/>
    <cellStyle name="Moeda 3 2 3" xfId="55" xr:uid="{00000000-0005-0000-0000-000003000000}"/>
    <cellStyle name="Moeda 3 2 4" xfId="73" xr:uid="{00000000-0005-0000-0000-000003000000}"/>
    <cellStyle name="Moeda 3 3" xfId="28" xr:uid="{00000000-0005-0000-0000-000003000000}"/>
    <cellStyle name="Moeda 3 4" xfId="46" xr:uid="{00000000-0005-0000-0000-000003000000}"/>
    <cellStyle name="Moeda 3 5" xfId="64" xr:uid="{00000000-0005-0000-0000-000003000000}"/>
    <cellStyle name="Moeda 4" xfId="14" xr:uid="{00000000-0005-0000-0000-000004000000}"/>
    <cellStyle name="Moeda 4 2" xfId="23" xr:uid="{00000000-0005-0000-0000-000004000000}"/>
    <cellStyle name="Moeda 4 2 2" xfId="41" xr:uid="{00000000-0005-0000-0000-000004000000}"/>
    <cellStyle name="Moeda 4 2 3" xfId="59" xr:uid="{00000000-0005-0000-0000-000004000000}"/>
    <cellStyle name="Moeda 4 2 4" xfId="77" xr:uid="{00000000-0005-0000-0000-000004000000}"/>
    <cellStyle name="Moeda 4 3" xfId="32" xr:uid="{00000000-0005-0000-0000-000004000000}"/>
    <cellStyle name="Moeda 4 4" xfId="50" xr:uid="{00000000-0005-0000-0000-000004000000}"/>
    <cellStyle name="Moeda 4 5" xfId="68" xr:uid="{00000000-0005-0000-0000-000004000000}"/>
    <cellStyle name="Moeda 5" xfId="22" xr:uid="{00000000-0005-0000-0000-00003E000000}"/>
    <cellStyle name="Moeda 5 2" xfId="40" xr:uid="{00000000-0005-0000-0000-00003E000000}"/>
    <cellStyle name="Moeda 5 3" xfId="58" xr:uid="{00000000-0005-0000-0000-00003E000000}"/>
    <cellStyle name="Moeda 5 4" xfId="76" xr:uid="{00000000-0005-0000-0000-00003E000000}"/>
    <cellStyle name="Moeda 6" xfId="31" xr:uid="{00000000-0005-0000-0000-000047000000}"/>
    <cellStyle name="Moeda 7" xfId="49" xr:uid="{00000000-0005-0000-0000-000059000000}"/>
    <cellStyle name="Moeda 8" xfId="67" xr:uid="{00000000-0005-0000-0000-00006B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9" xr:uid="{00000000-0005-0000-0000-00000A000000}"/>
    <cellStyle name="Separador de milhares 2 2 2 2 3" xfId="57" xr:uid="{00000000-0005-0000-0000-00000A000000}"/>
    <cellStyle name="Separador de milhares 2 2 2 2 4" xfId="75" xr:uid="{00000000-0005-0000-0000-00000A000000}"/>
    <cellStyle name="Separador de milhares 2 2 2 3" xfId="30" xr:uid="{00000000-0005-0000-0000-00000A000000}"/>
    <cellStyle name="Separador de milhares 2 2 2 4" xfId="48" xr:uid="{00000000-0005-0000-0000-00000A000000}"/>
    <cellStyle name="Separador de milhares 2 2 2 5" xfId="66" xr:uid="{00000000-0005-0000-0000-00000A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2 2" xfId="43" xr:uid="{00000000-0005-0000-0000-00000B000000}"/>
    <cellStyle name="Separador de milhares 2 2 3 2 3" xfId="61" xr:uid="{00000000-0005-0000-0000-00000B000000}"/>
    <cellStyle name="Separador de milhares 2 2 3 2 4" xfId="79" xr:uid="{00000000-0005-0000-0000-00000B000000}"/>
    <cellStyle name="Separador de milhares 2 2 3 3" xfId="34" xr:uid="{00000000-0005-0000-0000-00000B000000}"/>
    <cellStyle name="Separador de milhares 2 2 3 4" xfId="52" xr:uid="{00000000-0005-0000-0000-00000B000000}"/>
    <cellStyle name="Separador de milhares 2 2 3 5" xfId="70" xr:uid="{00000000-0005-0000-0000-00000B000000}"/>
    <cellStyle name="Separador de milhares 2 2 4" xfId="18" xr:uid="{00000000-0005-0000-0000-000009000000}"/>
    <cellStyle name="Separador de milhares 2 2 4 2" xfId="36" xr:uid="{00000000-0005-0000-0000-000009000000}"/>
    <cellStyle name="Separador de milhares 2 2 4 3" xfId="54" xr:uid="{00000000-0005-0000-0000-000009000000}"/>
    <cellStyle name="Separador de milhares 2 2 4 4" xfId="72" xr:uid="{00000000-0005-0000-0000-000009000000}"/>
    <cellStyle name="Separador de milhares 2 2 5" xfId="27" xr:uid="{00000000-0005-0000-0000-000009000000}"/>
    <cellStyle name="Separador de milhares 2 2 6" xfId="45" xr:uid="{00000000-0005-0000-0000-000009000000}"/>
    <cellStyle name="Separador de milhares 2 2 7" xfId="63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8" xr:uid="{00000000-0005-0000-0000-00000D000000}"/>
    <cellStyle name="Separador de milhares 2 3 2 2 3" xfId="56" xr:uid="{00000000-0005-0000-0000-00000D000000}"/>
    <cellStyle name="Separador de milhares 2 3 2 2 4" xfId="74" xr:uid="{00000000-0005-0000-0000-00000D000000}"/>
    <cellStyle name="Separador de milhares 2 3 2 3" xfId="29" xr:uid="{00000000-0005-0000-0000-00000D000000}"/>
    <cellStyle name="Separador de milhares 2 3 2 4" xfId="47" xr:uid="{00000000-0005-0000-0000-00000D000000}"/>
    <cellStyle name="Separador de milhares 2 3 2 5" xfId="65" xr:uid="{00000000-0005-0000-0000-00000D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2 2" xfId="42" xr:uid="{00000000-0005-0000-0000-00000E000000}"/>
    <cellStyle name="Separador de milhares 2 3 3 2 3" xfId="60" xr:uid="{00000000-0005-0000-0000-00000E000000}"/>
    <cellStyle name="Separador de milhares 2 3 3 2 4" xfId="78" xr:uid="{00000000-0005-0000-0000-00000E000000}"/>
    <cellStyle name="Separador de milhares 2 3 3 3" xfId="33" xr:uid="{00000000-0005-0000-0000-00000E000000}"/>
    <cellStyle name="Separador de milhares 2 3 3 4" xfId="51" xr:uid="{00000000-0005-0000-0000-00000E000000}"/>
    <cellStyle name="Separador de milhares 2 3 3 5" xfId="69" xr:uid="{00000000-0005-0000-0000-00000E000000}"/>
    <cellStyle name="Separador de milhares 2 3 4" xfId="17" xr:uid="{00000000-0005-0000-0000-00000C000000}"/>
    <cellStyle name="Separador de milhares 2 3 4 2" xfId="35" xr:uid="{00000000-0005-0000-0000-00000C000000}"/>
    <cellStyle name="Separador de milhares 2 3 4 3" xfId="53" xr:uid="{00000000-0005-0000-0000-00000C000000}"/>
    <cellStyle name="Separador de milhares 2 3 4 4" xfId="71" xr:uid="{00000000-0005-0000-0000-00000C000000}"/>
    <cellStyle name="Separador de milhares 2 3 5" xfId="26" xr:uid="{00000000-0005-0000-0000-00000C000000}"/>
    <cellStyle name="Separador de milhares 2 3 6" xfId="44" xr:uid="{00000000-0005-0000-0000-00000C000000}"/>
    <cellStyle name="Separador de milhares 2 3 7" xfId="62" xr:uid="{00000000-0005-0000-0000-00000C000000}"/>
    <cellStyle name="Separador de milhares 3" xfId="3" xr:uid="{00000000-0005-0000-0000-00000F000000}"/>
    <cellStyle name="Título 5" xfId="4" xr:uid="{00000000-0005-0000-0000-000010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DC6DAD08-B176-414B-97CB-ECF8A04BC478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D6075FB-0D2E-40A5-9C22-A87AB4A18659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8731600-D0A0-40D3-AC7D-B4113BDEADCB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W58"/>
  <sheetViews>
    <sheetView zoomScale="90" zoomScaleNormal="90" workbookViewId="0">
      <pane xSplit="10" ySplit="2" topLeftCell="K21" activePane="bottomRight" state="frozen"/>
      <selection pane="topRight" activeCell="K1" sqref="K1"/>
      <selection pane="bottomLeft" activeCell="A3" sqref="A3"/>
      <selection pane="bottomRight" activeCell="I28" sqref="I2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16.42578125" style="26" customWidth="1"/>
    <col min="4" max="4" width="43.28515625" style="1" customWidth="1"/>
    <col min="5" max="5" width="14.85546875" style="1" customWidth="1"/>
    <col min="6" max="6" width="8.28515625" style="1" customWidth="1"/>
    <col min="7" max="7" width="7.7109375" style="1" customWidth="1"/>
    <col min="8" max="8" width="1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5.7109375" style="5" customWidth="1"/>
    <col min="15" max="15" width="13.140625" style="5" customWidth="1"/>
    <col min="16" max="16" width="13.28515625" style="5" customWidth="1"/>
    <col min="17" max="18" width="15.140625" style="5" customWidth="1"/>
    <col min="19" max="19" width="15.2851562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41.45" customHeight="1" x14ac:dyDescent="0.25">
      <c r="A1" s="205" t="s">
        <v>54</v>
      </c>
      <c r="B1" s="205"/>
      <c r="C1" s="205"/>
      <c r="D1" s="205" t="s">
        <v>129</v>
      </c>
      <c r="E1" s="205"/>
      <c r="F1" s="205"/>
      <c r="G1" s="205"/>
      <c r="H1" s="205"/>
      <c r="I1" s="205" t="s">
        <v>126</v>
      </c>
      <c r="J1" s="205"/>
      <c r="K1" s="205"/>
      <c r="L1" s="204" t="s">
        <v>113</v>
      </c>
      <c r="M1" s="204" t="s">
        <v>114</v>
      </c>
      <c r="N1" s="204" t="s">
        <v>132</v>
      </c>
      <c r="O1" s="204" t="s">
        <v>115</v>
      </c>
      <c r="P1" s="204" t="s">
        <v>116</v>
      </c>
      <c r="Q1" s="204" t="s">
        <v>117</v>
      </c>
      <c r="R1" s="204" t="s">
        <v>118</v>
      </c>
      <c r="S1" s="204" t="s">
        <v>124</v>
      </c>
      <c r="T1" s="204" t="s">
        <v>127</v>
      </c>
      <c r="U1" s="204" t="s">
        <v>128</v>
      </c>
      <c r="V1" s="206" t="s">
        <v>130</v>
      </c>
      <c r="W1" s="204" t="s">
        <v>125</v>
      </c>
    </row>
    <row r="2" spans="1:23" ht="21.75" customHeight="1" x14ac:dyDescent="0.25">
      <c r="A2" s="205" t="s">
        <v>131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6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40">
        <v>45078</v>
      </c>
      <c r="M3" s="140">
        <v>45079</v>
      </c>
      <c r="N3" s="140">
        <v>45105</v>
      </c>
      <c r="O3" s="140">
        <v>45112</v>
      </c>
      <c r="P3" s="140">
        <v>45145</v>
      </c>
      <c r="Q3" s="164">
        <v>45219</v>
      </c>
      <c r="R3" s="164">
        <v>45230</v>
      </c>
      <c r="S3" s="164">
        <v>45244</v>
      </c>
      <c r="T3" s="164">
        <v>45371</v>
      </c>
      <c r="U3" s="164">
        <v>45378</v>
      </c>
      <c r="V3" s="188">
        <v>45386</v>
      </c>
      <c r="W3" s="58" t="s">
        <v>41</v>
      </c>
    </row>
    <row r="4" spans="1:23" s="3" customFormat="1" ht="25.5" x14ac:dyDescent="0.25">
      <c r="A4" s="201">
        <v>1</v>
      </c>
      <c r="B4" s="174">
        <v>1</v>
      </c>
      <c r="C4" s="189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180">
        <v>2300</v>
      </c>
      <c r="I4" s="70">
        <v>20</v>
      </c>
      <c r="J4" s="24">
        <f t="shared" ref="J4:J35" si="0">I4-(SUM(L4:W4))</f>
        <v>16</v>
      </c>
      <c r="K4" s="25" t="str">
        <f>IF(J4&lt;0,"ATENÇÃO","OK")</f>
        <v>OK</v>
      </c>
      <c r="L4" s="143"/>
      <c r="M4" s="143"/>
      <c r="N4" s="143"/>
      <c r="O4" s="163"/>
      <c r="P4" s="143"/>
      <c r="Q4" s="165"/>
      <c r="R4" s="144">
        <v>1</v>
      </c>
      <c r="S4" s="144">
        <v>1</v>
      </c>
      <c r="T4" s="144">
        <v>2</v>
      </c>
      <c r="U4" s="187"/>
      <c r="V4" s="163"/>
      <c r="W4" s="163"/>
    </row>
    <row r="5" spans="1:23" s="3" customFormat="1" ht="25.5" x14ac:dyDescent="0.25">
      <c r="A5" s="202"/>
      <c r="B5" s="174">
        <v>2</v>
      </c>
      <c r="C5" s="190"/>
      <c r="D5" s="72" t="s">
        <v>14</v>
      </c>
      <c r="E5" s="73" t="s">
        <v>33</v>
      </c>
      <c r="F5" s="73" t="s">
        <v>32</v>
      </c>
      <c r="G5" s="73" t="s">
        <v>31</v>
      </c>
      <c r="H5" s="180">
        <v>2500</v>
      </c>
      <c r="I5" s="70">
        <v>25</v>
      </c>
      <c r="J5" s="24">
        <f t="shared" si="0"/>
        <v>17</v>
      </c>
      <c r="K5" s="25" t="str">
        <f t="shared" ref="K5:K57" si="1">IF(J5&lt;0,"ATENÇÃO","OK")</f>
        <v>OK</v>
      </c>
      <c r="L5" s="143"/>
      <c r="M5" s="143"/>
      <c r="N5" s="143"/>
      <c r="O5" s="144">
        <v>2</v>
      </c>
      <c r="P5" s="143"/>
      <c r="Q5" s="144">
        <v>1</v>
      </c>
      <c r="R5" s="144">
        <v>2</v>
      </c>
      <c r="S5" s="144">
        <v>3</v>
      </c>
      <c r="T5" s="163"/>
      <c r="U5" s="163"/>
      <c r="V5" s="163"/>
      <c r="W5" s="163"/>
    </row>
    <row r="6" spans="1:23" s="3" customFormat="1" ht="30.6" customHeight="1" x14ac:dyDescent="0.25">
      <c r="A6" s="202"/>
      <c r="B6" s="174">
        <v>3</v>
      </c>
      <c r="C6" s="190"/>
      <c r="D6" s="72" t="s">
        <v>15</v>
      </c>
      <c r="E6" s="73" t="s">
        <v>33</v>
      </c>
      <c r="F6" s="73" t="s">
        <v>84</v>
      </c>
      <c r="G6" s="73" t="s">
        <v>31</v>
      </c>
      <c r="H6" s="180">
        <v>2400</v>
      </c>
      <c r="I6" s="70">
        <v>25</v>
      </c>
      <c r="J6" s="24">
        <f t="shared" si="0"/>
        <v>19</v>
      </c>
      <c r="K6" s="25" t="str">
        <f t="shared" si="1"/>
        <v>OK</v>
      </c>
      <c r="L6" s="143"/>
      <c r="M6" s="143"/>
      <c r="N6" s="143"/>
      <c r="O6" s="144">
        <v>2</v>
      </c>
      <c r="P6" s="143"/>
      <c r="Q6" s="163"/>
      <c r="R6" s="144">
        <v>2</v>
      </c>
      <c r="S6" s="163"/>
      <c r="T6" s="144">
        <v>2</v>
      </c>
      <c r="U6" s="187"/>
      <c r="V6" s="163"/>
      <c r="W6" s="163"/>
    </row>
    <row r="7" spans="1:23" s="3" customFormat="1" ht="25.5" x14ac:dyDescent="0.25">
      <c r="A7" s="202"/>
      <c r="B7" s="174">
        <v>4</v>
      </c>
      <c r="C7" s="190"/>
      <c r="D7" s="72" t="s">
        <v>16</v>
      </c>
      <c r="E7" s="73" t="s">
        <v>33</v>
      </c>
      <c r="F7" s="73" t="s">
        <v>32</v>
      </c>
      <c r="G7" s="73" t="s">
        <v>31</v>
      </c>
      <c r="H7" s="180">
        <v>5000</v>
      </c>
      <c r="I7" s="70">
        <v>5</v>
      </c>
      <c r="J7" s="24">
        <f t="shared" si="0"/>
        <v>4</v>
      </c>
      <c r="K7" s="25" t="str">
        <f t="shared" si="1"/>
        <v>OK</v>
      </c>
      <c r="L7" s="143"/>
      <c r="M7" s="143"/>
      <c r="N7" s="143"/>
      <c r="O7" s="144">
        <v>1</v>
      </c>
      <c r="P7" s="143"/>
      <c r="Q7" s="163"/>
      <c r="R7" s="139"/>
      <c r="S7" s="163"/>
      <c r="T7" s="163"/>
      <c r="U7" s="163"/>
      <c r="V7" s="163"/>
      <c r="W7" s="163"/>
    </row>
    <row r="8" spans="1:23" s="3" customFormat="1" ht="25.5" x14ac:dyDescent="0.25">
      <c r="A8" s="202"/>
      <c r="B8" s="174">
        <v>5</v>
      </c>
      <c r="C8" s="190"/>
      <c r="D8" s="72" t="s">
        <v>17</v>
      </c>
      <c r="E8" s="73" t="s">
        <v>33</v>
      </c>
      <c r="F8" s="73" t="s">
        <v>32</v>
      </c>
      <c r="G8" s="73" t="s">
        <v>31</v>
      </c>
      <c r="H8" s="180">
        <v>2400</v>
      </c>
      <c r="I8" s="70">
        <v>26</v>
      </c>
      <c r="J8" s="24">
        <f t="shared" si="0"/>
        <v>23</v>
      </c>
      <c r="K8" s="25" t="str">
        <f t="shared" si="1"/>
        <v>OK</v>
      </c>
      <c r="L8" s="143"/>
      <c r="M8" s="143"/>
      <c r="N8" s="143"/>
      <c r="O8" s="163"/>
      <c r="P8" s="143"/>
      <c r="Q8" s="163"/>
      <c r="R8" s="144">
        <v>1</v>
      </c>
      <c r="S8" s="144">
        <v>2</v>
      </c>
      <c r="T8" s="163"/>
      <c r="U8" s="163"/>
      <c r="V8" s="163"/>
      <c r="W8" s="163"/>
    </row>
    <row r="9" spans="1:23" s="3" customFormat="1" ht="25.5" x14ac:dyDescent="0.25">
      <c r="A9" s="202"/>
      <c r="B9" s="174">
        <v>6</v>
      </c>
      <c r="C9" s="190"/>
      <c r="D9" s="72" t="s">
        <v>18</v>
      </c>
      <c r="E9" s="73" t="s">
        <v>33</v>
      </c>
      <c r="F9" s="73" t="s">
        <v>32</v>
      </c>
      <c r="G9" s="73" t="s">
        <v>31</v>
      </c>
      <c r="H9" s="180">
        <v>2700</v>
      </c>
      <c r="I9" s="70">
        <v>18</v>
      </c>
      <c r="J9" s="24">
        <f t="shared" si="0"/>
        <v>13</v>
      </c>
      <c r="K9" s="25" t="str">
        <f t="shared" si="1"/>
        <v>OK</v>
      </c>
      <c r="L9" s="143"/>
      <c r="M9" s="143"/>
      <c r="N9" s="143"/>
      <c r="O9" s="144">
        <v>2</v>
      </c>
      <c r="P9" s="143"/>
      <c r="Q9" s="144">
        <v>1</v>
      </c>
      <c r="R9" s="144">
        <v>2</v>
      </c>
      <c r="S9" s="163"/>
      <c r="T9" s="163"/>
      <c r="U9" s="163"/>
      <c r="V9" s="163"/>
      <c r="W9" s="163"/>
    </row>
    <row r="10" spans="1:23" s="3" customFormat="1" ht="25.5" x14ac:dyDescent="0.25">
      <c r="A10" s="202"/>
      <c r="B10" s="174">
        <v>7</v>
      </c>
      <c r="C10" s="190"/>
      <c r="D10" s="72" t="s">
        <v>19</v>
      </c>
      <c r="E10" s="73" t="s">
        <v>33</v>
      </c>
      <c r="F10" s="73" t="s">
        <v>85</v>
      </c>
      <c r="G10" s="73" t="s">
        <v>31</v>
      </c>
      <c r="H10" s="180">
        <v>5200</v>
      </c>
      <c r="I10" s="70">
        <v>9</v>
      </c>
      <c r="J10" s="24">
        <f t="shared" si="0"/>
        <v>9</v>
      </c>
      <c r="K10" s="25" t="str">
        <f t="shared" si="1"/>
        <v>OK</v>
      </c>
      <c r="L10" s="143"/>
      <c r="M10" s="143"/>
      <c r="N10" s="143"/>
      <c r="O10" s="163"/>
      <c r="P10" s="143"/>
      <c r="Q10" s="163"/>
      <c r="R10" s="139"/>
      <c r="S10" s="163"/>
      <c r="T10" s="163"/>
      <c r="U10" s="163"/>
      <c r="V10" s="163"/>
      <c r="W10" s="163"/>
    </row>
    <row r="11" spans="1:23" s="3" customFormat="1" ht="25.5" x14ac:dyDescent="0.25">
      <c r="A11" s="202"/>
      <c r="B11" s="174">
        <v>8</v>
      </c>
      <c r="C11" s="190"/>
      <c r="D11" s="72" t="s">
        <v>20</v>
      </c>
      <c r="E11" s="73" t="s">
        <v>33</v>
      </c>
      <c r="F11" s="73" t="s">
        <v>85</v>
      </c>
      <c r="G11" s="73" t="s">
        <v>31</v>
      </c>
      <c r="H11" s="180">
        <v>2700</v>
      </c>
      <c r="I11" s="70">
        <v>7</v>
      </c>
      <c r="J11" s="24">
        <f t="shared" si="0"/>
        <v>7</v>
      </c>
      <c r="K11" s="25" t="str">
        <f t="shared" si="1"/>
        <v>OK</v>
      </c>
      <c r="L11" s="143"/>
      <c r="M11" s="143"/>
      <c r="N11" s="143"/>
      <c r="O11" s="163"/>
      <c r="P11" s="143"/>
      <c r="Q11" s="163"/>
      <c r="R11" s="139"/>
      <c r="S11" s="163"/>
      <c r="T11" s="163"/>
      <c r="U11" s="163"/>
      <c r="V11" s="163"/>
      <c r="W11" s="163"/>
    </row>
    <row r="12" spans="1:23" s="3" customFormat="1" ht="25.5" x14ac:dyDescent="0.25">
      <c r="A12" s="202"/>
      <c r="B12" s="174">
        <v>9</v>
      </c>
      <c r="C12" s="190"/>
      <c r="D12" s="72" t="s">
        <v>21</v>
      </c>
      <c r="E12" s="73" t="s">
        <v>33</v>
      </c>
      <c r="F12" s="73" t="s">
        <v>84</v>
      </c>
      <c r="G12" s="73" t="s">
        <v>31</v>
      </c>
      <c r="H12" s="180">
        <v>2500</v>
      </c>
      <c r="I12" s="70">
        <v>25</v>
      </c>
      <c r="J12" s="24">
        <f t="shared" si="0"/>
        <v>23</v>
      </c>
      <c r="K12" s="25" t="str">
        <f t="shared" si="1"/>
        <v>OK</v>
      </c>
      <c r="L12" s="143"/>
      <c r="M12" s="143"/>
      <c r="N12" s="143"/>
      <c r="O12" s="163"/>
      <c r="P12" s="143"/>
      <c r="Q12" s="144">
        <v>1</v>
      </c>
      <c r="R12" s="139"/>
      <c r="S12" s="163"/>
      <c r="T12" s="144">
        <v>1</v>
      </c>
      <c r="U12" s="187"/>
      <c r="V12" s="163"/>
      <c r="W12" s="163"/>
    </row>
    <row r="13" spans="1:23" s="173" customFormat="1" ht="25.5" x14ac:dyDescent="0.25">
      <c r="A13" s="202"/>
      <c r="B13" s="174">
        <v>10</v>
      </c>
      <c r="C13" s="190"/>
      <c r="D13" s="72" t="s">
        <v>22</v>
      </c>
      <c r="E13" s="73" t="s">
        <v>33</v>
      </c>
      <c r="F13" s="73" t="s">
        <v>86</v>
      </c>
      <c r="G13" s="73" t="s">
        <v>31</v>
      </c>
      <c r="H13" s="180">
        <v>900</v>
      </c>
      <c r="I13" s="171">
        <f>13-1</f>
        <v>12</v>
      </c>
      <c r="J13" s="24">
        <f t="shared" si="0"/>
        <v>0</v>
      </c>
      <c r="K13" s="25" t="str">
        <f t="shared" si="1"/>
        <v>OK</v>
      </c>
      <c r="L13" s="172"/>
      <c r="M13" s="172"/>
      <c r="N13" s="172"/>
      <c r="O13" s="144">
        <v>5</v>
      </c>
      <c r="P13" s="172"/>
      <c r="Q13" s="163"/>
      <c r="R13" s="167">
        <v>5</v>
      </c>
      <c r="S13" s="144">
        <v>2</v>
      </c>
      <c r="T13" s="163"/>
      <c r="U13" s="163"/>
      <c r="V13" s="163"/>
      <c r="W13" s="163"/>
    </row>
    <row r="14" spans="1:23" s="3" customFormat="1" ht="25.5" x14ac:dyDescent="0.25">
      <c r="A14" s="202"/>
      <c r="B14" s="174">
        <v>11</v>
      </c>
      <c r="C14" s="190"/>
      <c r="D14" s="72" t="s">
        <v>87</v>
      </c>
      <c r="E14" s="73" t="s">
        <v>33</v>
      </c>
      <c r="F14" s="73" t="s">
        <v>86</v>
      </c>
      <c r="G14" s="73" t="s">
        <v>31</v>
      </c>
      <c r="H14" s="180">
        <v>1000</v>
      </c>
      <c r="I14" s="70">
        <v>23</v>
      </c>
      <c r="J14" s="24">
        <f t="shared" si="0"/>
        <v>23</v>
      </c>
      <c r="K14" s="25" t="str">
        <f t="shared" si="1"/>
        <v>OK</v>
      </c>
      <c r="L14" s="143"/>
      <c r="M14" s="143"/>
      <c r="N14" s="143"/>
      <c r="O14" s="163"/>
      <c r="P14" s="143"/>
      <c r="Q14" s="163"/>
      <c r="R14" s="139"/>
      <c r="S14" s="163"/>
      <c r="T14" s="163"/>
      <c r="U14" s="163"/>
      <c r="V14" s="163"/>
      <c r="W14" s="163"/>
    </row>
    <row r="15" spans="1:23" s="173" customFormat="1" ht="25.5" x14ac:dyDescent="0.25">
      <c r="A15" s="202"/>
      <c r="B15" s="174">
        <v>12</v>
      </c>
      <c r="C15" s="190"/>
      <c r="D15" s="72" t="s">
        <v>88</v>
      </c>
      <c r="E15" s="73" t="s">
        <v>33</v>
      </c>
      <c r="F15" s="73" t="s">
        <v>89</v>
      </c>
      <c r="G15" s="73" t="s">
        <v>31</v>
      </c>
      <c r="H15" s="180">
        <v>1200</v>
      </c>
      <c r="I15" s="171">
        <f>13-4</f>
        <v>9</v>
      </c>
      <c r="J15" s="24">
        <f t="shared" si="0"/>
        <v>9</v>
      </c>
      <c r="K15" s="25" t="str">
        <f t="shared" si="1"/>
        <v>OK</v>
      </c>
      <c r="L15" s="172"/>
      <c r="M15" s="172"/>
      <c r="N15" s="172"/>
      <c r="O15" s="163"/>
      <c r="P15" s="172"/>
      <c r="Q15" s="163"/>
      <c r="R15" s="168"/>
      <c r="S15" s="163"/>
      <c r="T15" s="163"/>
      <c r="U15" s="163"/>
      <c r="V15" s="163"/>
      <c r="W15" s="163"/>
    </row>
    <row r="16" spans="1:23" s="3" customFormat="1" ht="25.5" x14ac:dyDescent="0.25">
      <c r="A16" s="202"/>
      <c r="B16" s="174">
        <v>13</v>
      </c>
      <c r="C16" s="190"/>
      <c r="D16" s="72" t="s">
        <v>90</v>
      </c>
      <c r="E16" s="73" t="s">
        <v>33</v>
      </c>
      <c r="F16" s="73" t="s">
        <v>89</v>
      </c>
      <c r="G16" s="73" t="s">
        <v>31</v>
      </c>
      <c r="H16" s="180">
        <v>1700</v>
      </c>
      <c r="I16" s="70">
        <v>10</v>
      </c>
      <c r="J16" s="24">
        <f t="shared" si="0"/>
        <v>6</v>
      </c>
      <c r="K16" s="25" t="str">
        <f t="shared" si="1"/>
        <v>OK</v>
      </c>
      <c r="L16" s="165"/>
      <c r="M16" s="165"/>
      <c r="N16" s="165"/>
      <c r="O16" s="144">
        <v>2</v>
      </c>
      <c r="P16" s="165"/>
      <c r="Q16" s="163"/>
      <c r="R16" s="163"/>
      <c r="S16" s="163"/>
      <c r="T16" s="163"/>
      <c r="U16" s="144">
        <v>2</v>
      </c>
      <c r="V16" s="163"/>
      <c r="W16" s="163"/>
    </row>
    <row r="17" spans="1:23" s="3" customFormat="1" ht="25.5" x14ac:dyDescent="0.25">
      <c r="A17" s="202"/>
      <c r="B17" s="174">
        <v>14</v>
      </c>
      <c r="C17" s="190"/>
      <c r="D17" s="72" t="s">
        <v>91</v>
      </c>
      <c r="E17" s="73" t="s">
        <v>33</v>
      </c>
      <c r="F17" s="73" t="s">
        <v>89</v>
      </c>
      <c r="G17" s="73" t="s">
        <v>31</v>
      </c>
      <c r="H17" s="180">
        <v>18000</v>
      </c>
      <c r="I17" s="70">
        <v>5</v>
      </c>
      <c r="J17" s="24">
        <f t="shared" si="0"/>
        <v>5</v>
      </c>
      <c r="K17" s="25" t="str">
        <f t="shared" si="1"/>
        <v>OK</v>
      </c>
      <c r="L17" s="143"/>
      <c r="M17" s="143"/>
      <c r="N17" s="143"/>
      <c r="O17" s="163"/>
      <c r="P17" s="143"/>
      <c r="Q17" s="163"/>
      <c r="R17" s="139"/>
      <c r="S17" s="163"/>
      <c r="T17" s="163"/>
      <c r="U17" s="163"/>
      <c r="V17" s="163"/>
      <c r="W17" s="163"/>
    </row>
    <row r="18" spans="1:23" s="3" customFormat="1" ht="25.5" x14ac:dyDescent="0.25">
      <c r="A18" s="202"/>
      <c r="B18" s="174">
        <v>15</v>
      </c>
      <c r="C18" s="190"/>
      <c r="D18" s="72" t="s">
        <v>92</v>
      </c>
      <c r="E18" s="73" t="s">
        <v>33</v>
      </c>
      <c r="F18" s="73" t="s">
        <v>86</v>
      </c>
      <c r="G18" s="73" t="s">
        <v>31</v>
      </c>
      <c r="H18" s="180">
        <v>1500</v>
      </c>
      <c r="I18" s="70">
        <v>21</v>
      </c>
      <c r="J18" s="24">
        <f t="shared" si="0"/>
        <v>21</v>
      </c>
      <c r="K18" s="25" t="str">
        <f t="shared" si="1"/>
        <v>OK</v>
      </c>
      <c r="L18" s="143"/>
      <c r="M18" s="143"/>
      <c r="N18" s="143"/>
      <c r="O18" s="163"/>
      <c r="P18" s="143"/>
      <c r="Q18" s="163"/>
      <c r="R18" s="139"/>
      <c r="S18" s="163"/>
      <c r="T18" s="163"/>
      <c r="U18" s="163"/>
      <c r="V18" s="163"/>
      <c r="W18" s="163"/>
    </row>
    <row r="19" spans="1:23" s="3" customFormat="1" ht="25.5" x14ac:dyDescent="0.25">
      <c r="A19" s="202"/>
      <c r="B19" s="174">
        <v>16</v>
      </c>
      <c r="C19" s="190"/>
      <c r="D19" s="72" t="s">
        <v>93</v>
      </c>
      <c r="E19" s="73" t="s">
        <v>33</v>
      </c>
      <c r="F19" s="73" t="s">
        <v>34</v>
      </c>
      <c r="G19" s="73" t="s">
        <v>31</v>
      </c>
      <c r="H19" s="180">
        <v>1500</v>
      </c>
      <c r="I19" s="70">
        <v>13</v>
      </c>
      <c r="J19" s="24">
        <f t="shared" si="0"/>
        <v>13</v>
      </c>
      <c r="K19" s="25" t="str">
        <f t="shared" si="1"/>
        <v>OK</v>
      </c>
      <c r="L19" s="143"/>
      <c r="M19" s="143"/>
      <c r="N19" s="143"/>
      <c r="O19" s="163"/>
      <c r="P19" s="143"/>
      <c r="Q19" s="163"/>
      <c r="R19" s="139"/>
      <c r="S19" s="163"/>
      <c r="T19" s="163"/>
      <c r="U19" s="163"/>
      <c r="V19" s="163"/>
      <c r="W19" s="163"/>
    </row>
    <row r="20" spans="1:23" s="173" customFormat="1" ht="25.5" x14ac:dyDescent="0.25">
      <c r="A20" s="202"/>
      <c r="B20" s="174">
        <v>17</v>
      </c>
      <c r="C20" s="190"/>
      <c r="D20" s="72" t="s">
        <v>94</v>
      </c>
      <c r="E20" s="73" t="s">
        <v>33</v>
      </c>
      <c r="F20" s="73" t="s">
        <v>34</v>
      </c>
      <c r="G20" s="73" t="s">
        <v>31</v>
      </c>
      <c r="H20" s="180">
        <v>7190</v>
      </c>
      <c r="I20" s="171">
        <f>7-1</f>
        <v>6</v>
      </c>
      <c r="J20" s="24">
        <f t="shared" si="0"/>
        <v>1</v>
      </c>
      <c r="K20" s="25" t="str">
        <f t="shared" si="1"/>
        <v>OK</v>
      </c>
      <c r="L20" s="172"/>
      <c r="M20" s="172"/>
      <c r="N20" s="172"/>
      <c r="O20" s="144">
        <v>1</v>
      </c>
      <c r="P20" s="172"/>
      <c r="Q20" s="163"/>
      <c r="R20" s="167">
        <v>2</v>
      </c>
      <c r="S20" s="144">
        <v>2</v>
      </c>
      <c r="T20" s="163"/>
      <c r="U20" s="163"/>
      <c r="V20" s="163"/>
      <c r="W20" s="163"/>
    </row>
    <row r="21" spans="1:23" s="3" customFormat="1" ht="25.5" x14ac:dyDescent="0.25">
      <c r="A21" s="203"/>
      <c r="B21" s="174">
        <v>18</v>
      </c>
      <c r="C21" s="191"/>
      <c r="D21" s="72" t="s">
        <v>95</v>
      </c>
      <c r="E21" s="73" t="s">
        <v>33</v>
      </c>
      <c r="F21" s="73" t="s">
        <v>96</v>
      </c>
      <c r="G21" s="73" t="s">
        <v>31</v>
      </c>
      <c r="H21" s="180">
        <v>4000</v>
      </c>
      <c r="I21" s="70">
        <f>5-1</f>
        <v>4</v>
      </c>
      <c r="J21" s="24">
        <f t="shared" si="0"/>
        <v>2</v>
      </c>
      <c r="K21" s="25" t="str">
        <f t="shared" si="1"/>
        <v>OK</v>
      </c>
      <c r="L21" s="143"/>
      <c r="M21" s="143"/>
      <c r="N21" s="143"/>
      <c r="O21" s="163"/>
      <c r="P21" s="143"/>
      <c r="Q21" s="163"/>
      <c r="R21" s="139"/>
      <c r="S21" s="144">
        <v>2</v>
      </c>
      <c r="T21" s="163"/>
      <c r="U21" s="163"/>
      <c r="V21" s="163"/>
      <c r="W21" s="163"/>
    </row>
    <row r="22" spans="1:23" ht="35.1" customHeight="1" x14ac:dyDescent="0.25">
      <c r="A22" s="192">
        <v>2</v>
      </c>
      <c r="B22" s="175">
        <v>19</v>
      </c>
      <c r="C22" s="195" t="s">
        <v>50</v>
      </c>
      <c r="D22" s="179" t="s">
        <v>23</v>
      </c>
      <c r="E22" s="177" t="s">
        <v>33</v>
      </c>
      <c r="F22" s="178" t="s">
        <v>35</v>
      </c>
      <c r="G22" s="178" t="s">
        <v>31</v>
      </c>
      <c r="H22" s="63">
        <v>2700</v>
      </c>
      <c r="I22" s="76">
        <f>26+20</f>
        <v>46</v>
      </c>
      <c r="J22" s="24">
        <f t="shared" si="0"/>
        <v>10</v>
      </c>
      <c r="K22" s="25" t="str">
        <f t="shared" si="1"/>
        <v>OK</v>
      </c>
      <c r="L22" s="139"/>
      <c r="M22" s="139"/>
      <c r="N22" s="144">
        <v>1</v>
      </c>
      <c r="O22" s="163"/>
      <c r="P22" s="144">
        <v>25</v>
      </c>
      <c r="Q22" s="163"/>
      <c r="R22" s="139"/>
      <c r="S22" s="144">
        <v>10</v>
      </c>
      <c r="T22" s="163"/>
      <c r="U22" s="163"/>
      <c r="V22" s="163"/>
      <c r="W22" s="163"/>
    </row>
    <row r="23" spans="1:23" ht="35.1" customHeight="1" x14ac:dyDescent="0.25">
      <c r="A23" s="193"/>
      <c r="B23" s="175">
        <v>20</v>
      </c>
      <c r="C23" s="196"/>
      <c r="D23" s="179" t="s">
        <v>51</v>
      </c>
      <c r="E23" s="177" t="s">
        <v>33</v>
      </c>
      <c r="F23" s="178" t="s">
        <v>37</v>
      </c>
      <c r="G23" s="178" t="s">
        <v>36</v>
      </c>
      <c r="H23" s="63">
        <v>3900</v>
      </c>
      <c r="I23" s="76">
        <v>8</v>
      </c>
      <c r="J23" s="24">
        <f t="shared" si="0"/>
        <v>0</v>
      </c>
      <c r="K23" s="25" t="str">
        <f t="shared" si="1"/>
        <v>OK</v>
      </c>
      <c r="L23" s="139"/>
      <c r="M23" s="139"/>
      <c r="N23" s="144">
        <v>1</v>
      </c>
      <c r="O23" s="144">
        <v>2</v>
      </c>
      <c r="P23" s="139"/>
      <c r="Q23" s="163"/>
      <c r="R23" s="144">
        <v>3</v>
      </c>
      <c r="S23" s="144">
        <v>1</v>
      </c>
      <c r="T23" s="144">
        <v>1</v>
      </c>
      <c r="U23" s="187"/>
      <c r="V23" s="163"/>
      <c r="W23" s="163"/>
    </row>
    <row r="24" spans="1:23" ht="35.1" customHeight="1" x14ac:dyDescent="0.25">
      <c r="A24" s="193"/>
      <c r="B24" s="175">
        <v>21</v>
      </c>
      <c r="C24" s="196"/>
      <c r="D24" s="179" t="s">
        <v>24</v>
      </c>
      <c r="E24" s="177" t="s">
        <v>33</v>
      </c>
      <c r="F24" s="178" t="s">
        <v>37</v>
      </c>
      <c r="G24" s="178" t="s">
        <v>36</v>
      </c>
      <c r="H24" s="64">
        <v>5200</v>
      </c>
      <c r="I24" s="76">
        <f>7+1</f>
        <v>8</v>
      </c>
      <c r="J24" s="24">
        <f t="shared" si="0"/>
        <v>1</v>
      </c>
      <c r="K24" s="25" t="str">
        <f t="shared" si="1"/>
        <v>OK</v>
      </c>
      <c r="L24" s="139"/>
      <c r="M24" s="145">
        <v>1</v>
      </c>
      <c r="N24" s="145">
        <v>1</v>
      </c>
      <c r="O24" s="144">
        <v>2</v>
      </c>
      <c r="P24" s="142"/>
      <c r="Q24" s="163"/>
      <c r="R24" s="139"/>
      <c r="S24" s="144">
        <v>1</v>
      </c>
      <c r="T24" s="144">
        <v>1</v>
      </c>
      <c r="U24" s="187"/>
      <c r="V24" s="144">
        <v>1</v>
      </c>
      <c r="W24" s="163"/>
    </row>
    <row r="25" spans="1:23" s="169" customFormat="1" ht="35.1" customHeight="1" x14ac:dyDescent="0.25">
      <c r="A25" s="193"/>
      <c r="B25" s="175">
        <v>22</v>
      </c>
      <c r="C25" s="196"/>
      <c r="D25" s="176" t="s">
        <v>45</v>
      </c>
      <c r="E25" s="177" t="s">
        <v>33</v>
      </c>
      <c r="F25" s="178" t="s">
        <v>37</v>
      </c>
      <c r="G25" s="178" t="s">
        <v>36</v>
      </c>
      <c r="H25" s="64">
        <v>1000</v>
      </c>
      <c r="I25" s="76">
        <f>20-1</f>
        <v>19</v>
      </c>
      <c r="J25" s="24">
        <f t="shared" si="0"/>
        <v>11</v>
      </c>
      <c r="K25" s="25" t="str">
        <f t="shared" si="1"/>
        <v>OK</v>
      </c>
      <c r="L25" s="168"/>
      <c r="M25" s="170"/>
      <c r="N25" s="170"/>
      <c r="O25" s="144">
        <v>4</v>
      </c>
      <c r="P25" s="170"/>
      <c r="Q25" s="163"/>
      <c r="R25" s="168"/>
      <c r="S25" s="144">
        <v>2</v>
      </c>
      <c r="T25" s="144">
        <v>2</v>
      </c>
      <c r="U25" s="187"/>
      <c r="V25" s="163"/>
      <c r="W25" s="163"/>
    </row>
    <row r="26" spans="1:23" ht="35.1" customHeight="1" x14ac:dyDescent="0.25">
      <c r="A26" s="193"/>
      <c r="B26" s="175">
        <v>23</v>
      </c>
      <c r="C26" s="196"/>
      <c r="D26" s="179" t="s">
        <v>25</v>
      </c>
      <c r="E26" s="177" t="s">
        <v>33</v>
      </c>
      <c r="F26" s="178" t="s">
        <v>37</v>
      </c>
      <c r="G26" s="178" t="s">
        <v>36</v>
      </c>
      <c r="H26" s="64">
        <v>3000</v>
      </c>
      <c r="I26" s="76">
        <v>7</v>
      </c>
      <c r="J26" s="24">
        <f t="shared" si="0"/>
        <v>7</v>
      </c>
      <c r="K26" s="25" t="str">
        <f t="shared" si="1"/>
        <v>OK</v>
      </c>
      <c r="L26" s="138"/>
      <c r="M26" s="142"/>
      <c r="N26" s="142"/>
      <c r="O26" s="163"/>
      <c r="P26" s="142"/>
      <c r="Q26" s="163"/>
      <c r="R26" s="139"/>
      <c r="S26" s="163"/>
      <c r="T26" s="163"/>
      <c r="U26" s="163"/>
      <c r="V26" s="163"/>
      <c r="W26" s="163"/>
    </row>
    <row r="27" spans="1:23" ht="35.1" customHeight="1" x14ac:dyDescent="0.25">
      <c r="A27" s="193"/>
      <c r="B27" s="175">
        <v>24</v>
      </c>
      <c r="C27" s="196"/>
      <c r="D27" s="179" t="s">
        <v>26</v>
      </c>
      <c r="E27" s="177" t="s">
        <v>33</v>
      </c>
      <c r="F27" s="178" t="s">
        <v>37</v>
      </c>
      <c r="G27" s="178" t="s">
        <v>36</v>
      </c>
      <c r="H27" s="64">
        <v>3000</v>
      </c>
      <c r="I27" s="76">
        <v>7</v>
      </c>
      <c r="J27" s="24">
        <f t="shared" si="0"/>
        <v>7</v>
      </c>
      <c r="K27" s="25" t="str">
        <f t="shared" si="1"/>
        <v>OK</v>
      </c>
      <c r="L27" s="139"/>
      <c r="M27" s="142"/>
      <c r="N27" s="142"/>
      <c r="O27" s="144">
        <f>4-4</f>
        <v>0</v>
      </c>
      <c r="P27" s="142"/>
      <c r="Q27" s="144">
        <f>1-1</f>
        <v>0</v>
      </c>
      <c r="R27" s="139"/>
      <c r="S27" s="163"/>
      <c r="T27" s="163"/>
      <c r="U27" s="163"/>
      <c r="V27" s="163"/>
      <c r="W27" s="163"/>
    </row>
    <row r="28" spans="1:23" ht="35.1" customHeight="1" x14ac:dyDescent="0.25">
      <c r="A28" s="193"/>
      <c r="B28" s="175">
        <v>25</v>
      </c>
      <c r="C28" s="196"/>
      <c r="D28" s="179" t="s">
        <v>52</v>
      </c>
      <c r="E28" s="177" t="s">
        <v>33</v>
      </c>
      <c r="F28" s="178" t="s">
        <v>38</v>
      </c>
      <c r="G28" s="178" t="s">
        <v>31</v>
      </c>
      <c r="H28" s="64">
        <v>8.35</v>
      </c>
      <c r="I28" s="76">
        <f>1040-150-150</f>
        <v>740</v>
      </c>
      <c r="J28" s="24">
        <f t="shared" si="0"/>
        <v>740</v>
      </c>
      <c r="K28" s="25" t="str">
        <f t="shared" si="1"/>
        <v>OK</v>
      </c>
      <c r="L28" s="137"/>
      <c r="M28" s="142"/>
      <c r="N28" s="142"/>
      <c r="O28" s="163"/>
      <c r="P28" s="142"/>
      <c r="Q28" s="163"/>
      <c r="R28" s="139"/>
      <c r="S28" s="163"/>
      <c r="T28" s="163"/>
      <c r="U28" s="163"/>
      <c r="V28" s="163"/>
      <c r="W28" s="163"/>
    </row>
    <row r="29" spans="1:23" ht="35.1" customHeight="1" x14ac:dyDescent="0.25">
      <c r="A29" s="193"/>
      <c r="B29" s="175">
        <v>26</v>
      </c>
      <c r="C29" s="196"/>
      <c r="D29" s="179" t="s">
        <v>53</v>
      </c>
      <c r="E29" s="177" t="s">
        <v>33</v>
      </c>
      <c r="F29" s="178" t="s">
        <v>39</v>
      </c>
      <c r="G29" s="178" t="s">
        <v>31</v>
      </c>
      <c r="H29" s="64">
        <v>12.2</v>
      </c>
      <c r="I29" s="76">
        <v>104</v>
      </c>
      <c r="J29" s="24">
        <f t="shared" si="0"/>
        <v>104</v>
      </c>
      <c r="K29" s="25" t="str">
        <f t="shared" si="1"/>
        <v>OK</v>
      </c>
      <c r="L29" s="137"/>
      <c r="M29" s="142"/>
      <c r="N29" s="142"/>
      <c r="O29" s="163"/>
      <c r="P29" s="142"/>
      <c r="Q29" s="163"/>
      <c r="R29" s="139"/>
      <c r="S29" s="163"/>
      <c r="T29" s="163"/>
      <c r="U29" s="163"/>
      <c r="V29" s="163"/>
      <c r="W29" s="163"/>
    </row>
    <row r="30" spans="1:23" s="169" customFormat="1" ht="35.1" customHeight="1" x14ac:dyDescent="0.25">
      <c r="A30" s="193"/>
      <c r="B30" s="175">
        <v>27</v>
      </c>
      <c r="C30" s="196"/>
      <c r="D30" s="179" t="s">
        <v>46</v>
      </c>
      <c r="E30" s="177" t="s">
        <v>33</v>
      </c>
      <c r="F30" s="178" t="s">
        <v>37</v>
      </c>
      <c r="G30" s="178" t="s">
        <v>36</v>
      </c>
      <c r="H30" s="64">
        <v>5965.71</v>
      </c>
      <c r="I30" s="76">
        <f>4-1+1</f>
        <v>4</v>
      </c>
      <c r="J30" s="24">
        <f t="shared" si="0"/>
        <v>0</v>
      </c>
      <c r="K30" s="25" t="str">
        <f t="shared" si="1"/>
        <v>OK</v>
      </c>
      <c r="L30" s="168"/>
      <c r="M30" s="170"/>
      <c r="N30" s="170"/>
      <c r="O30" s="163"/>
      <c r="P30" s="170"/>
      <c r="Q30" s="163"/>
      <c r="R30" s="168"/>
      <c r="S30" s="144">
        <v>2</v>
      </c>
      <c r="T30" s="144">
        <v>1</v>
      </c>
      <c r="U30" s="187"/>
      <c r="V30" s="144">
        <v>1</v>
      </c>
      <c r="W30" s="163"/>
    </row>
    <row r="31" spans="1:23" ht="35.1" customHeight="1" x14ac:dyDescent="0.25">
      <c r="A31" s="194"/>
      <c r="B31" s="175">
        <v>28</v>
      </c>
      <c r="C31" s="197"/>
      <c r="D31" s="176" t="s">
        <v>47</v>
      </c>
      <c r="E31" s="177" t="s">
        <v>33</v>
      </c>
      <c r="F31" s="178" t="s">
        <v>48</v>
      </c>
      <c r="G31" s="178" t="s">
        <v>49</v>
      </c>
      <c r="H31" s="64">
        <v>3300</v>
      </c>
      <c r="I31" s="76">
        <v>3</v>
      </c>
      <c r="J31" s="24">
        <f t="shared" si="0"/>
        <v>2</v>
      </c>
      <c r="K31" s="25" t="str">
        <f t="shared" si="1"/>
        <v>OK</v>
      </c>
      <c r="L31" s="137"/>
      <c r="M31" s="142"/>
      <c r="N31" s="142"/>
      <c r="O31" s="163"/>
      <c r="P31" s="142"/>
      <c r="Q31" s="144">
        <v>1</v>
      </c>
      <c r="R31" s="139"/>
      <c r="S31" s="163"/>
      <c r="T31" s="163"/>
      <c r="U31" s="163"/>
      <c r="V31" s="163"/>
      <c r="W31" s="163"/>
    </row>
    <row r="32" spans="1:23" ht="35.1" customHeight="1" x14ac:dyDescent="0.25">
      <c r="A32" s="192">
        <v>3</v>
      </c>
      <c r="B32" s="174">
        <v>29</v>
      </c>
      <c r="C32" s="198" t="s">
        <v>50</v>
      </c>
      <c r="D32" s="181" t="s">
        <v>58</v>
      </c>
      <c r="E32" s="73" t="s">
        <v>33</v>
      </c>
      <c r="F32" s="182" t="s">
        <v>32</v>
      </c>
      <c r="G32" s="182" t="s">
        <v>31</v>
      </c>
      <c r="H32" s="61">
        <v>3000</v>
      </c>
      <c r="I32" s="76">
        <v>2</v>
      </c>
      <c r="J32" s="24">
        <f t="shared" si="0"/>
        <v>0</v>
      </c>
      <c r="K32" s="25" t="str">
        <f t="shared" si="1"/>
        <v>OK</v>
      </c>
      <c r="L32" s="144">
        <v>2</v>
      </c>
      <c r="M32" s="141"/>
      <c r="N32" s="142"/>
      <c r="O32" s="163"/>
      <c r="P32" s="141"/>
      <c r="Q32" s="163"/>
      <c r="R32" s="139"/>
      <c r="S32" s="163"/>
      <c r="T32" s="163"/>
      <c r="U32" s="163"/>
      <c r="V32" s="163"/>
      <c r="W32" s="163"/>
    </row>
    <row r="33" spans="1:23" ht="35.1" customHeight="1" x14ac:dyDescent="0.25">
      <c r="A33" s="193"/>
      <c r="B33" s="174">
        <v>30</v>
      </c>
      <c r="C33" s="199"/>
      <c r="D33" s="181" t="s">
        <v>59</v>
      </c>
      <c r="E33" s="73" t="s">
        <v>33</v>
      </c>
      <c r="F33" s="182" t="s">
        <v>34</v>
      </c>
      <c r="G33" s="182" t="s">
        <v>31</v>
      </c>
      <c r="H33" s="61">
        <v>1000</v>
      </c>
      <c r="I33" s="76">
        <v>1</v>
      </c>
      <c r="J33" s="24">
        <f t="shared" si="0"/>
        <v>0</v>
      </c>
      <c r="K33" s="25" t="str">
        <f t="shared" si="1"/>
        <v>OK</v>
      </c>
      <c r="L33" s="144">
        <v>1</v>
      </c>
      <c r="M33" s="137"/>
      <c r="N33" s="139"/>
      <c r="O33" s="163"/>
      <c r="P33" s="137"/>
      <c r="Q33" s="163"/>
      <c r="R33" s="139"/>
      <c r="S33" s="163"/>
      <c r="T33" s="163"/>
      <c r="U33" s="163"/>
      <c r="V33" s="163"/>
      <c r="W33" s="163"/>
    </row>
    <row r="34" spans="1:23" ht="35.1" customHeight="1" x14ac:dyDescent="0.25">
      <c r="A34" s="193"/>
      <c r="B34" s="174">
        <v>31</v>
      </c>
      <c r="C34" s="199"/>
      <c r="D34" s="40" t="s">
        <v>60</v>
      </c>
      <c r="E34" s="73" t="s">
        <v>33</v>
      </c>
      <c r="F34" s="182" t="s">
        <v>32</v>
      </c>
      <c r="G34" s="182" t="s">
        <v>31</v>
      </c>
      <c r="H34" s="61">
        <v>100</v>
      </c>
      <c r="I34" s="76">
        <v>12</v>
      </c>
      <c r="J34" s="24">
        <f t="shared" si="0"/>
        <v>0</v>
      </c>
      <c r="K34" s="25" t="str">
        <f t="shared" si="1"/>
        <v>OK</v>
      </c>
      <c r="L34" s="144">
        <v>12</v>
      </c>
      <c r="M34" s="137"/>
      <c r="N34" s="139"/>
      <c r="O34" s="163"/>
      <c r="P34" s="137"/>
      <c r="Q34" s="163"/>
      <c r="R34" s="139"/>
      <c r="S34" s="163"/>
      <c r="T34" s="163"/>
      <c r="U34" s="163"/>
      <c r="V34" s="163"/>
      <c r="W34" s="163"/>
    </row>
    <row r="35" spans="1:23" ht="35.1" customHeight="1" x14ac:dyDescent="0.25">
      <c r="A35" s="193"/>
      <c r="B35" s="174">
        <v>32</v>
      </c>
      <c r="C35" s="199"/>
      <c r="D35" s="40" t="s">
        <v>61</v>
      </c>
      <c r="E35" s="73" t="s">
        <v>33</v>
      </c>
      <c r="F35" s="182" t="s">
        <v>37</v>
      </c>
      <c r="G35" s="182" t="s">
        <v>36</v>
      </c>
      <c r="H35" s="61">
        <v>1000</v>
      </c>
      <c r="I35" s="76">
        <v>2</v>
      </c>
      <c r="J35" s="24">
        <f t="shared" si="0"/>
        <v>0</v>
      </c>
      <c r="K35" s="25" t="str">
        <f t="shared" si="1"/>
        <v>OK</v>
      </c>
      <c r="L35" s="144">
        <v>2</v>
      </c>
      <c r="M35" s="137"/>
      <c r="N35" s="137"/>
      <c r="O35" s="163"/>
      <c r="P35" s="137"/>
      <c r="Q35" s="163"/>
      <c r="R35" s="139"/>
      <c r="S35" s="163"/>
      <c r="T35" s="163"/>
      <c r="U35" s="163"/>
      <c r="V35" s="163"/>
      <c r="W35" s="163"/>
    </row>
    <row r="36" spans="1:23" ht="35.1" customHeight="1" x14ac:dyDescent="0.25">
      <c r="A36" s="193"/>
      <c r="B36" s="174">
        <v>33</v>
      </c>
      <c r="C36" s="199"/>
      <c r="D36" s="181" t="s">
        <v>62</v>
      </c>
      <c r="E36" s="73" t="s">
        <v>33</v>
      </c>
      <c r="F36" s="182" t="s">
        <v>32</v>
      </c>
      <c r="G36" s="182" t="s">
        <v>31</v>
      </c>
      <c r="H36" s="61">
        <v>1000</v>
      </c>
      <c r="I36" s="76">
        <v>1</v>
      </c>
      <c r="J36" s="24">
        <f t="shared" ref="J36:J57" si="2">I36-(SUM(L36:W36))</f>
        <v>0</v>
      </c>
      <c r="K36" s="25" t="str">
        <f t="shared" si="1"/>
        <v>OK</v>
      </c>
      <c r="L36" s="144">
        <v>1</v>
      </c>
      <c r="M36" s="137"/>
      <c r="N36" s="137"/>
      <c r="O36" s="163"/>
      <c r="P36" s="137"/>
      <c r="Q36" s="163"/>
      <c r="R36" s="139"/>
      <c r="S36" s="163"/>
      <c r="T36" s="163"/>
      <c r="U36" s="163"/>
      <c r="V36" s="163"/>
      <c r="W36" s="163"/>
    </row>
    <row r="37" spans="1:23" ht="35.1" customHeight="1" x14ac:dyDescent="0.25">
      <c r="A37" s="193"/>
      <c r="B37" s="174">
        <v>34</v>
      </c>
      <c r="C37" s="199"/>
      <c r="D37" s="183" t="s">
        <v>63</v>
      </c>
      <c r="E37" s="73" t="s">
        <v>33</v>
      </c>
      <c r="F37" s="182" t="s">
        <v>32</v>
      </c>
      <c r="G37" s="182" t="s">
        <v>31</v>
      </c>
      <c r="H37" s="61">
        <v>216.66</v>
      </c>
      <c r="I37" s="76">
        <v>4</v>
      </c>
      <c r="J37" s="24">
        <f t="shared" si="2"/>
        <v>0</v>
      </c>
      <c r="K37" s="25" t="str">
        <f t="shared" si="1"/>
        <v>OK</v>
      </c>
      <c r="L37" s="144">
        <v>4</v>
      </c>
      <c r="M37" s="137"/>
      <c r="N37" s="137"/>
      <c r="O37" s="163"/>
      <c r="P37" s="137"/>
      <c r="Q37" s="163"/>
      <c r="R37" s="139"/>
      <c r="S37" s="163"/>
      <c r="T37" s="163"/>
      <c r="U37" s="163"/>
      <c r="V37" s="163"/>
      <c r="W37" s="163"/>
    </row>
    <row r="38" spans="1:23" ht="35.1" customHeight="1" x14ac:dyDescent="0.25">
      <c r="A38" s="193"/>
      <c r="B38" s="174">
        <v>35</v>
      </c>
      <c r="C38" s="199"/>
      <c r="D38" s="183" t="s">
        <v>64</v>
      </c>
      <c r="E38" s="73" t="s">
        <v>33</v>
      </c>
      <c r="F38" s="182" t="s">
        <v>32</v>
      </c>
      <c r="G38" s="182" t="s">
        <v>31</v>
      </c>
      <c r="H38" s="61">
        <v>1000</v>
      </c>
      <c r="I38" s="76">
        <v>1</v>
      </c>
      <c r="J38" s="24">
        <f t="shared" si="2"/>
        <v>0</v>
      </c>
      <c r="K38" s="25" t="str">
        <f t="shared" si="1"/>
        <v>OK</v>
      </c>
      <c r="L38" s="144">
        <v>1</v>
      </c>
      <c r="M38" s="137"/>
      <c r="N38" s="137"/>
      <c r="O38" s="163"/>
      <c r="P38" s="137"/>
      <c r="Q38" s="163"/>
      <c r="R38" s="139"/>
      <c r="S38" s="163"/>
      <c r="T38" s="163"/>
      <c r="U38" s="163"/>
      <c r="V38" s="163"/>
      <c r="W38" s="163"/>
    </row>
    <row r="39" spans="1:23" ht="35.1" customHeight="1" x14ac:dyDescent="0.25">
      <c r="A39" s="193"/>
      <c r="B39" s="174">
        <v>36</v>
      </c>
      <c r="C39" s="199"/>
      <c r="D39" s="40" t="s">
        <v>65</v>
      </c>
      <c r="E39" s="73" t="s">
        <v>33</v>
      </c>
      <c r="F39" s="182" t="s">
        <v>37</v>
      </c>
      <c r="G39" s="182" t="s">
        <v>36</v>
      </c>
      <c r="H39" s="61">
        <v>1000</v>
      </c>
      <c r="I39" s="76">
        <v>1</v>
      </c>
      <c r="J39" s="24">
        <f t="shared" si="2"/>
        <v>0</v>
      </c>
      <c r="K39" s="25" t="str">
        <f t="shared" si="1"/>
        <v>OK</v>
      </c>
      <c r="L39" s="144">
        <v>1</v>
      </c>
      <c r="M39" s="137"/>
      <c r="N39" s="137"/>
      <c r="O39" s="163"/>
      <c r="P39" s="137"/>
      <c r="Q39" s="163"/>
      <c r="R39" s="139"/>
      <c r="S39" s="163"/>
      <c r="T39" s="163"/>
      <c r="U39" s="163"/>
      <c r="V39" s="163"/>
      <c r="W39" s="163"/>
    </row>
    <row r="40" spans="1:23" ht="35.1" customHeight="1" x14ac:dyDescent="0.25">
      <c r="A40" s="193"/>
      <c r="B40" s="174">
        <v>37</v>
      </c>
      <c r="C40" s="199"/>
      <c r="D40" s="40" t="s">
        <v>66</v>
      </c>
      <c r="E40" s="73" t="s">
        <v>33</v>
      </c>
      <c r="F40" s="182" t="s">
        <v>37</v>
      </c>
      <c r="G40" s="182" t="s">
        <v>36</v>
      </c>
      <c r="H40" s="61">
        <v>900</v>
      </c>
      <c r="I40" s="76">
        <v>1</v>
      </c>
      <c r="J40" s="24">
        <f t="shared" si="2"/>
        <v>0</v>
      </c>
      <c r="K40" s="25" t="str">
        <f t="shared" si="1"/>
        <v>OK</v>
      </c>
      <c r="L40" s="144">
        <v>1</v>
      </c>
      <c r="M40" s="139"/>
      <c r="N40" s="139"/>
      <c r="O40" s="163"/>
      <c r="P40" s="139"/>
      <c r="Q40" s="163"/>
      <c r="R40" s="139"/>
      <c r="S40" s="163"/>
      <c r="T40" s="163"/>
      <c r="U40" s="163"/>
      <c r="V40" s="163"/>
      <c r="W40" s="163"/>
    </row>
    <row r="41" spans="1:23" ht="75" x14ac:dyDescent="0.25">
      <c r="A41" s="193"/>
      <c r="B41" s="174">
        <v>38</v>
      </c>
      <c r="C41" s="199"/>
      <c r="D41" s="40" t="s">
        <v>67</v>
      </c>
      <c r="E41" s="73" t="s">
        <v>33</v>
      </c>
      <c r="F41" s="182" t="s">
        <v>32</v>
      </c>
      <c r="G41" s="182" t="s">
        <v>31</v>
      </c>
      <c r="H41" s="61">
        <v>500</v>
      </c>
      <c r="I41" s="76">
        <v>1</v>
      </c>
      <c r="J41" s="24">
        <f t="shared" si="2"/>
        <v>0</v>
      </c>
      <c r="K41" s="25" t="str">
        <f t="shared" si="1"/>
        <v>OK</v>
      </c>
      <c r="L41" s="144">
        <v>1</v>
      </c>
      <c r="M41" s="139"/>
      <c r="N41" s="139"/>
      <c r="O41" s="163"/>
      <c r="P41" s="139"/>
      <c r="Q41" s="163"/>
      <c r="R41" s="139"/>
      <c r="S41" s="163"/>
      <c r="T41" s="163"/>
      <c r="U41" s="163"/>
      <c r="V41" s="163"/>
      <c r="W41" s="163"/>
    </row>
    <row r="42" spans="1:23" ht="35.1" customHeight="1" x14ac:dyDescent="0.25">
      <c r="A42" s="193"/>
      <c r="B42" s="174">
        <v>39</v>
      </c>
      <c r="C42" s="199"/>
      <c r="D42" s="40" t="s">
        <v>68</v>
      </c>
      <c r="E42" s="73" t="s">
        <v>33</v>
      </c>
      <c r="F42" s="182" t="s">
        <v>32</v>
      </c>
      <c r="G42" s="182" t="s">
        <v>31</v>
      </c>
      <c r="H42" s="61">
        <v>400</v>
      </c>
      <c r="I42" s="76">
        <v>32</v>
      </c>
      <c r="J42" s="24">
        <f t="shared" si="2"/>
        <v>0</v>
      </c>
      <c r="K42" s="25" t="str">
        <f t="shared" si="1"/>
        <v>OK</v>
      </c>
      <c r="L42" s="144">
        <v>32</v>
      </c>
      <c r="M42" s="139"/>
      <c r="N42" s="139"/>
      <c r="O42" s="163"/>
      <c r="P42" s="139"/>
      <c r="Q42" s="163"/>
      <c r="R42" s="139"/>
      <c r="S42" s="163"/>
      <c r="T42" s="163"/>
      <c r="U42" s="163"/>
      <c r="V42" s="163"/>
      <c r="W42" s="163"/>
    </row>
    <row r="43" spans="1:23" ht="35.1" customHeight="1" x14ac:dyDescent="0.25">
      <c r="A43" s="193"/>
      <c r="B43" s="174">
        <v>40</v>
      </c>
      <c r="C43" s="199"/>
      <c r="D43" s="40" t="s">
        <v>69</v>
      </c>
      <c r="E43" s="73" t="s">
        <v>33</v>
      </c>
      <c r="F43" s="182" t="s">
        <v>32</v>
      </c>
      <c r="G43" s="182" t="s">
        <v>31</v>
      </c>
      <c r="H43" s="61">
        <v>200</v>
      </c>
      <c r="I43" s="76">
        <v>4</v>
      </c>
      <c r="J43" s="24">
        <f t="shared" si="2"/>
        <v>0</v>
      </c>
      <c r="K43" s="25" t="str">
        <f t="shared" si="1"/>
        <v>OK</v>
      </c>
      <c r="L43" s="144">
        <v>4</v>
      </c>
      <c r="M43" s="139"/>
      <c r="N43" s="139"/>
      <c r="O43" s="163"/>
      <c r="P43" s="139"/>
      <c r="Q43" s="163"/>
      <c r="R43" s="139"/>
      <c r="S43" s="163"/>
      <c r="T43" s="163"/>
      <c r="U43" s="163"/>
      <c r="V43" s="163"/>
      <c r="W43" s="163"/>
    </row>
    <row r="44" spans="1:23" ht="35.1" customHeight="1" x14ac:dyDescent="0.25">
      <c r="A44" s="193"/>
      <c r="B44" s="174">
        <v>41</v>
      </c>
      <c r="C44" s="199"/>
      <c r="D44" s="40" t="s">
        <v>70</v>
      </c>
      <c r="E44" s="73" t="s">
        <v>33</v>
      </c>
      <c r="F44" s="182" t="s">
        <v>32</v>
      </c>
      <c r="G44" s="182" t="s">
        <v>31</v>
      </c>
      <c r="H44" s="61">
        <v>250</v>
      </c>
      <c r="I44" s="76">
        <v>2</v>
      </c>
      <c r="J44" s="24">
        <f t="shared" si="2"/>
        <v>0</v>
      </c>
      <c r="K44" s="25" t="str">
        <f t="shared" si="1"/>
        <v>OK</v>
      </c>
      <c r="L44" s="144">
        <v>2</v>
      </c>
      <c r="M44" s="139"/>
      <c r="N44" s="139"/>
      <c r="O44" s="163"/>
      <c r="P44" s="139"/>
      <c r="Q44" s="163"/>
      <c r="R44" s="139"/>
      <c r="S44" s="163"/>
      <c r="T44" s="163"/>
      <c r="U44" s="163"/>
      <c r="V44" s="163"/>
      <c r="W44" s="163"/>
    </row>
    <row r="45" spans="1:23" s="169" customFormat="1" ht="35.1" customHeight="1" x14ac:dyDescent="0.25">
      <c r="A45" s="193"/>
      <c r="B45" s="174">
        <v>42</v>
      </c>
      <c r="C45" s="199"/>
      <c r="D45" s="40" t="s">
        <v>71</v>
      </c>
      <c r="E45" s="73" t="s">
        <v>33</v>
      </c>
      <c r="F45" s="182" t="s">
        <v>32</v>
      </c>
      <c r="G45" s="182" t="s">
        <v>31</v>
      </c>
      <c r="H45" s="61">
        <v>1500</v>
      </c>
      <c r="I45" s="166">
        <v>1</v>
      </c>
      <c r="J45" s="24">
        <f t="shared" si="2"/>
        <v>0</v>
      </c>
      <c r="K45" s="25" t="str">
        <f t="shared" si="1"/>
        <v>OK</v>
      </c>
      <c r="L45" s="167">
        <v>1</v>
      </c>
      <c r="M45" s="168"/>
      <c r="N45" s="168"/>
      <c r="O45" s="163"/>
      <c r="P45" s="168"/>
      <c r="Q45" s="163"/>
      <c r="R45" s="168"/>
      <c r="S45" s="163"/>
      <c r="T45" s="163"/>
      <c r="U45" s="163"/>
      <c r="V45" s="163"/>
      <c r="W45" s="163"/>
    </row>
    <row r="46" spans="1:23" ht="35.1" customHeight="1" x14ac:dyDescent="0.25">
      <c r="A46" s="193"/>
      <c r="B46" s="174">
        <v>43</v>
      </c>
      <c r="C46" s="199"/>
      <c r="D46" s="40" t="s">
        <v>72</v>
      </c>
      <c r="E46" s="73" t="s">
        <v>33</v>
      </c>
      <c r="F46" s="182" t="s">
        <v>32</v>
      </c>
      <c r="G46" s="182" t="s">
        <v>31</v>
      </c>
      <c r="H46" s="61">
        <v>1500</v>
      </c>
      <c r="I46" s="76">
        <v>1</v>
      </c>
      <c r="J46" s="24">
        <f t="shared" si="2"/>
        <v>0</v>
      </c>
      <c r="K46" s="25" t="str">
        <f t="shared" si="1"/>
        <v>OK</v>
      </c>
      <c r="L46" s="144">
        <v>1</v>
      </c>
      <c r="M46" s="139"/>
      <c r="N46" s="139"/>
      <c r="O46" s="163"/>
      <c r="P46" s="139"/>
      <c r="Q46" s="163"/>
      <c r="R46" s="139"/>
      <c r="S46" s="163"/>
      <c r="T46" s="163"/>
      <c r="U46" s="163"/>
      <c r="V46" s="163"/>
      <c r="W46" s="163"/>
    </row>
    <row r="47" spans="1:23" ht="35.1" customHeight="1" x14ac:dyDescent="0.25">
      <c r="A47" s="193"/>
      <c r="B47" s="174">
        <v>44</v>
      </c>
      <c r="C47" s="199"/>
      <c r="D47" s="40" t="s">
        <v>73</v>
      </c>
      <c r="E47" s="73" t="s">
        <v>33</v>
      </c>
      <c r="F47" s="182" t="s">
        <v>32</v>
      </c>
      <c r="G47" s="182" t="s">
        <v>31</v>
      </c>
      <c r="H47" s="61">
        <v>1500</v>
      </c>
      <c r="I47" s="76">
        <v>2</v>
      </c>
      <c r="J47" s="24">
        <f t="shared" si="2"/>
        <v>0</v>
      </c>
      <c r="K47" s="25" t="str">
        <f t="shared" si="1"/>
        <v>OK</v>
      </c>
      <c r="L47" s="144">
        <v>2</v>
      </c>
      <c r="M47" s="139"/>
      <c r="N47" s="139"/>
      <c r="O47" s="163"/>
      <c r="P47" s="139"/>
      <c r="Q47" s="163"/>
      <c r="R47" s="139"/>
      <c r="S47" s="163"/>
      <c r="T47" s="163"/>
      <c r="U47" s="163"/>
      <c r="V47" s="163"/>
      <c r="W47" s="163"/>
    </row>
    <row r="48" spans="1:23" ht="35.1" customHeight="1" x14ac:dyDescent="0.25">
      <c r="A48" s="193"/>
      <c r="B48" s="174">
        <v>45</v>
      </c>
      <c r="C48" s="199"/>
      <c r="D48" s="40" t="s">
        <v>74</v>
      </c>
      <c r="E48" s="73" t="s">
        <v>33</v>
      </c>
      <c r="F48" s="182" t="s">
        <v>32</v>
      </c>
      <c r="G48" s="182" t="s">
        <v>31</v>
      </c>
      <c r="H48" s="61">
        <v>1500</v>
      </c>
      <c r="I48" s="76">
        <v>1</v>
      </c>
      <c r="J48" s="24">
        <f t="shared" si="2"/>
        <v>0</v>
      </c>
      <c r="K48" s="25" t="str">
        <f t="shared" si="1"/>
        <v>OK</v>
      </c>
      <c r="L48" s="144">
        <v>1</v>
      </c>
      <c r="M48" s="139"/>
      <c r="N48" s="139"/>
      <c r="O48" s="163"/>
      <c r="P48" s="139"/>
      <c r="Q48" s="163"/>
      <c r="R48" s="139"/>
      <c r="S48" s="163"/>
      <c r="T48" s="163"/>
      <c r="U48" s="163"/>
      <c r="V48" s="163"/>
      <c r="W48" s="163"/>
    </row>
    <row r="49" spans="1:23" ht="35.1" customHeight="1" x14ac:dyDescent="0.25">
      <c r="A49" s="193"/>
      <c r="B49" s="174">
        <v>46</v>
      </c>
      <c r="C49" s="199"/>
      <c r="D49" s="72" t="s">
        <v>75</v>
      </c>
      <c r="E49" s="73" t="s">
        <v>33</v>
      </c>
      <c r="F49" s="182" t="s">
        <v>32</v>
      </c>
      <c r="G49" s="182" t="s">
        <v>31</v>
      </c>
      <c r="H49" s="61">
        <v>1500</v>
      </c>
      <c r="I49" s="76">
        <v>1</v>
      </c>
      <c r="J49" s="24">
        <f t="shared" si="2"/>
        <v>0</v>
      </c>
      <c r="K49" s="25" t="str">
        <f t="shared" si="1"/>
        <v>OK</v>
      </c>
      <c r="L49" s="144">
        <v>1</v>
      </c>
      <c r="M49" s="139"/>
      <c r="N49" s="139"/>
      <c r="O49" s="163"/>
      <c r="P49" s="139"/>
      <c r="Q49" s="163"/>
      <c r="R49" s="139"/>
      <c r="S49" s="163"/>
      <c r="T49" s="163"/>
      <c r="U49" s="163"/>
      <c r="V49" s="163"/>
      <c r="W49" s="163"/>
    </row>
    <row r="50" spans="1:23" s="169" customFormat="1" ht="35.1" customHeight="1" x14ac:dyDescent="0.25">
      <c r="A50" s="193"/>
      <c r="B50" s="174">
        <v>47</v>
      </c>
      <c r="C50" s="199"/>
      <c r="D50" s="40" t="s">
        <v>76</v>
      </c>
      <c r="E50" s="73" t="s">
        <v>33</v>
      </c>
      <c r="F50" s="182" t="s">
        <v>32</v>
      </c>
      <c r="G50" s="182" t="s">
        <v>31</v>
      </c>
      <c r="H50" s="61">
        <v>1500</v>
      </c>
      <c r="I50" s="166">
        <v>1</v>
      </c>
      <c r="J50" s="24">
        <f t="shared" si="2"/>
        <v>0</v>
      </c>
      <c r="K50" s="25" t="str">
        <f t="shared" si="1"/>
        <v>OK</v>
      </c>
      <c r="L50" s="167">
        <v>1</v>
      </c>
      <c r="M50" s="168"/>
      <c r="N50" s="168"/>
      <c r="O50" s="163"/>
      <c r="P50" s="168"/>
      <c r="Q50" s="163"/>
      <c r="R50" s="168"/>
      <c r="S50" s="163"/>
      <c r="T50" s="163"/>
      <c r="U50" s="163"/>
      <c r="V50" s="163"/>
      <c r="W50" s="163"/>
    </row>
    <row r="51" spans="1:23" ht="35.1" customHeight="1" x14ac:dyDescent="0.25">
      <c r="A51" s="193"/>
      <c r="B51" s="174">
        <v>48</v>
      </c>
      <c r="C51" s="199"/>
      <c r="D51" s="72" t="s">
        <v>77</v>
      </c>
      <c r="E51" s="73" t="s">
        <v>33</v>
      </c>
      <c r="F51" s="182" t="s">
        <v>32</v>
      </c>
      <c r="G51" s="182" t="s">
        <v>31</v>
      </c>
      <c r="H51" s="61">
        <v>2300</v>
      </c>
      <c r="I51" s="76">
        <v>1</v>
      </c>
      <c r="J51" s="24">
        <f t="shared" si="2"/>
        <v>0</v>
      </c>
      <c r="K51" s="25" t="str">
        <f t="shared" si="1"/>
        <v>OK</v>
      </c>
      <c r="L51" s="144">
        <v>1</v>
      </c>
      <c r="M51" s="139"/>
      <c r="N51" s="139"/>
      <c r="O51" s="163"/>
      <c r="P51" s="139"/>
      <c r="Q51" s="163"/>
      <c r="R51" s="139"/>
      <c r="S51" s="163"/>
      <c r="T51" s="163"/>
      <c r="U51" s="163"/>
      <c r="V51" s="163"/>
      <c r="W51" s="163"/>
    </row>
    <row r="52" spans="1:23" ht="35.1" customHeight="1" x14ac:dyDescent="0.25">
      <c r="A52" s="193"/>
      <c r="B52" s="174">
        <v>49</v>
      </c>
      <c r="C52" s="199"/>
      <c r="D52" s="183" t="s">
        <v>78</v>
      </c>
      <c r="E52" s="73" t="s">
        <v>33</v>
      </c>
      <c r="F52" s="182" t="s">
        <v>32</v>
      </c>
      <c r="G52" s="182" t="s">
        <v>31</v>
      </c>
      <c r="H52" s="61">
        <v>1400</v>
      </c>
      <c r="I52" s="76">
        <v>1</v>
      </c>
      <c r="J52" s="24">
        <f t="shared" si="2"/>
        <v>0</v>
      </c>
      <c r="K52" s="25" t="str">
        <f t="shared" si="1"/>
        <v>OK</v>
      </c>
      <c r="L52" s="144">
        <v>1</v>
      </c>
      <c r="M52" s="137"/>
      <c r="N52" s="137"/>
      <c r="O52" s="163"/>
      <c r="P52" s="137"/>
      <c r="Q52" s="163"/>
      <c r="R52" s="139"/>
      <c r="S52" s="163"/>
      <c r="T52" s="163"/>
      <c r="U52" s="163"/>
      <c r="V52" s="163"/>
      <c r="W52" s="163"/>
    </row>
    <row r="53" spans="1:23" ht="35.1" customHeight="1" x14ac:dyDescent="0.25">
      <c r="A53" s="193"/>
      <c r="B53" s="174">
        <v>50</v>
      </c>
      <c r="C53" s="199"/>
      <c r="D53" s="183" t="s">
        <v>79</v>
      </c>
      <c r="E53" s="73" t="s">
        <v>33</v>
      </c>
      <c r="F53" s="182" t="s">
        <v>32</v>
      </c>
      <c r="G53" s="182" t="s">
        <v>31</v>
      </c>
      <c r="H53" s="61">
        <v>100</v>
      </c>
      <c r="I53" s="76">
        <v>3</v>
      </c>
      <c r="J53" s="24">
        <f t="shared" si="2"/>
        <v>0</v>
      </c>
      <c r="K53" s="25" t="str">
        <f t="shared" si="1"/>
        <v>OK</v>
      </c>
      <c r="L53" s="144">
        <v>3</v>
      </c>
      <c r="M53" s="139"/>
      <c r="N53" s="137"/>
      <c r="O53" s="163"/>
      <c r="P53" s="137"/>
      <c r="Q53" s="163"/>
      <c r="R53" s="139"/>
      <c r="S53" s="163"/>
      <c r="T53" s="163"/>
      <c r="U53" s="163"/>
      <c r="V53" s="163"/>
      <c r="W53" s="163"/>
    </row>
    <row r="54" spans="1:23" ht="35.1" customHeight="1" x14ac:dyDescent="0.25">
      <c r="A54" s="193"/>
      <c r="B54" s="174">
        <v>51</v>
      </c>
      <c r="C54" s="199"/>
      <c r="D54" s="183" t="s">
        <v>80</v>
      </c>
      <c r="E54" s="73" t="s">
        <v>33</v>
      </c>
      <c r="F54" s="182" t="s">
        <v>32</v>
      </c>
      <c r="G54" s="182" t="s">
        <v>31</v>
      </c>
      <c r="H54" s="61">
        <v>500</v>
      </c>
      <c r="I54" s="76">
        <v>1</v>
      </c>
      <c r="J54" s="24">
        <f t="shared" si="2"/>
        <v>0</v>
      </c>
      <c r="K54" s="25" t="str">
        <f t="shared" si="1"/>
        <v>OK</v>
      </c>
      <c r="L54" s="144">
        <v>1</v>
      </c>
      <c r="M54" s="137"/>
      <c r="N54" s="137"/>
      <c r="O54" s="163"/>
      <c r="P54" s="137"/>
      <c r="Q54" s="163"/>
      <c r="R54" s="139"/>
      <c r="S54" s="163"/>
      <c r="T54" s="163"/>
      <c r="U54" s="163"/>
      <c r="V54" s="163"/>
      <c r="W54" s="163"/>
    </row>
    <row r="55" spans="1:23" ht="35.1" customHeight="1" x14ac:dyDescent="0.25">
      <c r="A55" s="193"/>
      <c r="B55" s="174">
        <v>52</v>
      </c>
      <c r="C55" s="199"/>
      <c r="D55" s="181" t="s">
        <v>81</v>
      </c>
      <c r="E55" s="73" t="s">
        <v>33</v>
      </c>
      <c r="F55" s="182" t="s">
        <v>32</v>
      </c>
      <c r="G55" s="182" t="s">
        <v>31</v>
      </c>
      <c r="H55" s="61">
        <v>1000</v>
      </c>
      <c r="I55" s="76">
        <v>1</v>
      </c>
      <c r="J55" s="24">
        <f t="shared" si="2"/>
        <v>0</v>
      </c>
      <c r="K55" s="25" t="str">
        <f t="shared" si="1"/>
        <v>OK</v>
      </c>
      <c r="L55" s="144">
        <v>1</v>
      </c>
      <c r="M55" s="137"/>
      <c r="N55" s="137"/>
      <c r="O55" s="163"/>
      <c r="P55" s="137"/>
      <c r="Q55" s="163"/>
      <c r="R55" s="139"/>
      <c r="S55" s="163"/>
      <c r="T55" s="163"/>
      <c r="U55" s="163"/>
      <c r="V55" s="163"/>
      <c r="W55" s="163"/>
    </row>
    <row r="56" spans="1:23" ht="35.1" customHeight="1" x14ac:dyDescent="0.25">
      <c r="A56" s="193"/>
      <c r="B56" s="174">
        <v>53</v>
      </c>
      <c r="C56" s="199"/>
      <c r="D56" s="72" t="s">
        <v>82</v>
      </c>
      <c r="E56" s="73" t="s">
        <v>33</v>
      </c>
      <c r="F56" s="182" t="s">
        <v>37</v>
      </c>
      <c r="G56" s="182" t="s">
        <v>36</v>
      </c>
      <c r="H56" s="61">
        <v>2000</v>
      </c>
      <c r="I56" s="76">
        <v>2</v>
      </c>
      <c r="J56" s="24">
        <f t="shared" si="2"/>
        <v>0</v>
      </c>
      <c r="K56" s="25" t="str">
        <f t="shared" si="1"/>
        <v>OK</v>
      </c>
      <c r="L56" s="144">
        <v>2</v>
      </c>
      <c r="M56" s="137"/>
      <c r="N56" s="137"/>
      <c r="O56" s="163"/>
      <c r="P56" s="137"/>
      <c r="Q56" s="163"/>
      <c r="R56" s="139"/>
      <c r="S56" s="163"/>
      <c r="T56" s="163"/>
      <c r="U56" s="163"/>
      <c r="V56" s="163"/>
      <c r="W56" s="163"/>
    </row>
    <row r="57" spans="1:23" ht="35.1" customHeight="1" x14ac:dyDescent="0.25">
      <c r="A57" s="194"/>
      <c r="B57" s="174">
        <v>54</v>
      </c>
      <c r="C57" s="200"/>
      <c r="D57" s="184" t="s">
        <v>83</v>
      </c>
      <c r="E57" s="73" t="s">
        <v>33</v>
      </c>
      <c r="F57" s="73" t="s">
        <v>32</v>
      </c>
      <c r="G57" s="182" t="s">
        <v>31</v>
      </c>
      <c r="H57" s="61">
        <v>4933.3599999999997</v>
      </c>
      <c r="I57" s="76">
        <v>1</v>
      </c>
      <c r="J57" s="24">
        <f t="shared" si="2"/>
        <v>0</v>
      </c>
      <c r="K57" s="25" t="str">
        <f t="shared" si="1"/>
        <v>OK</v>
      </c>
      <c r="L57" s="144">
        <v>1</v>
      </c>
      <c r="M57" s="137"/>
      <c r="N57" s="137"/>
      <c r="O57" s="163"/>
      <c r="P57" s="137"/>
      <c r="Q57" s="163"/>
      <c r="R57" s="139"/>
      <c r="S57" s="163"/>
      <c r="T57" s="163"/>
      <c r="U57" s="163"/>
      <c r="V57" s="163"/>
      <c r="W57" s="163"/>
    </row>
    <row r="58" spans="1:23" x14ac:dyDescent="0.25">
      <c r="L58" s="53">
        <f t="shared" ref="L58:W58" si="3">SUMPRODUCT($H$4:$H$57,L4:L57)</f>
        <v>54500</v>
      </c>
      <c r="M58" s="53">
        <f t="shared" si="3"/>
        <v>5200</v>
      </c>
      <c r="N58" s="53">
        <f t="shared" si="3"/>
        <v>11800</v>
      </c>
      <c r="O58" s="53">
        <f t="shared" si="3"/>
        <v>57490</v>
      </c>
      <c r="P58" s="53">
        <f t="shared" si="3"/>
        <v>67500</v>
      </c>
      <c r="Q58" s="53">
        <f t="shared" si="3"/>
        <v>11000</v>
      </c>
      <c r="R58" s="53">
        <f t="shared" si="3"/>
        <v>50480</v>
      </c>
      <c r="S58" s="53">
        <f t="shared" si="3"/>
        <v>88811.42</v>
      </c>
      <c r="T58" s="53">
        <f>SUMPRODUCT(H4:H57,T4:T57)</f>
        <v>28965.71</v>
      </c>
      <c r="U58" s="186">
        <f t="shared" si="3"/>
        <v>3400</v>
      </c>
      <c r="V58" s="53">
        <f t="shared" si="3"/>
        <v>11165.71</v>
      </c>
      <c r="W58" s="53">
        <f t="shared" si="3"/>
        <v>0</v>
      </c>
    </row>
  </sheetData>
  <autoFilter ref="A3:W58" xr:uid="{00000000-0001-0000-0000-000000000000}"/>
  <mergeCells count="22">
    <mergeCell ref="W1:W2"/>
    <mergeCell ref="U1:U2"/>
    <mergeCell ref="D1:H1"/>
    <mergeCell ref="A2:K2"/>
    <mergeCell ref="A1:C1"/>
    <mergeCell ref="I1:K1"/>
    <mergeCell ref="S1:S2"/>
    <mergeCell ref="T1:T2"/>
    <mergeCell ref="V1:V2"/>
    <mergeCell ref="P1:P2"/>
    <mergeCell ref="Q1:Q2"/>
    <mergeCell ref="R1:R2"/>
    <mergeCell ref="L1:L2"/>
    <mergeCell ref="N1:N2"/>
    <mergeCell ref="O1:O2"/>
    <mergeCell ref="M1:M2"/>
    <mergeCell ref="C4:C21"/>
    <mergeCell ref="A22:A31"/>
    <mergeCell ref="C22:C31"/>
    <mergeCell ref="A32:A57"/>
    <mergeCell ref="C32:C57"/>
    <mergeCell ref="A4:A2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58"/>
  <sheetViews>
    <sheetView topLeftCell="A49" zoomScale="80" zoomScaleNormal="80" workbookViewId="0">
      <selection activeCell="K66" sqref="K6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1.570312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111</v>
      </c>
      <c r="M1" s="204" t="s">
        <v>112</v>
      </c>
      <c r="N1" s="204" t="s">
        <v>136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64">
        <v>45184</v>
      </c>
      <c r="M3" s="164">
        <v>45201</v>
      </c>
      <c r="N3" s="164">
        <v>45376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0</v>
      </c>
      <c r="J4" s="24">
        <f t="shared" ref="J4:J21" si="0">I4-(SUM(L4:W4))</f>
        <v>0</v>
      </c>
      <c r="K4" s="25" t="str">
        <f t="shared" ref="K4:K57" si="1">IF(J4&lt;0,"ATENÇÃO","OK")</f>
        <v>OK</v>
      </c>
      <c r="L4" s="165"/>
      <c r="M4" s="165"/>
      <c r="N4" s="162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0</v>
      </c>
      <c r="J5" s="24">
        <f t="shared" si="0"/>
        <v>0</v>
      </c>
      <c r="K5" s="25" t="str">
        <f t="shared" si="1"/>
        <v>OK</v>
      </c>
      <c r="L5" s="165"/>
      <c r="M5" s="165"/>
      <c r="N5" s="162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2</v>
      </c>
      <c r="J6" s="24">
        <f t="shared" si="0"/>
        <v>2</v>
      </c>
      <c r="K6" s="25" t="str">
        <f t="shared" si="1"/>
        <v>OK</v>
      </c>
      <c r="L6" s="165"/>
      <c r="M6" s="165"/>
      <c r="N6" s="162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65"/>
      <c r="M7" s="165"/>
      <c r="N7" s="162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11</v>
      </c>
      <c r="J8" s="24">
        <f t="shared" si="0"/>
        <v>10</v>
      </c>
      <c r="K8" s="25" t="str">
        <f t="shared" si="1"/>
        <v>OK</v>
      </c>
      <c r="L8" s="165"/>
      <c r="M8" s="165"/>
      <c r="N8" s="136">
        <v>1</v>
      </c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5</v>
      </c>
      <c r="J9" s="24">
        <f t="shared" si="0"/>
        <v>5</v>
      </c>
      <c r="K9" s="25" t="str">
        <f t="shared" si="1"/>
        <v>OK</v>
      </c>
      <c r="L9" s="165"/>
      <c r="M9" s="165"/>
      <c r="N9" s="162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3</v>
      </c>
      <c r="J10" s="24">
        <f t="shared" si="0"/>
        <v>3</v>
      </c>
      <c r="K10" s="25" t="str">
        <f t="shared" si="1"/>
        <v>OK</v>
      </c>
      <c r="L10" s="165"/>
      <c r="M10" s="165"/>
      <c r="N10" s="162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3</v>
      </c>
      <c r="J11" s="24">
        <f t="shared" si="0"/>
        <v>3</v>
      </c>
      <c r="K11" s="25" t="str">
        <f t="shared" si="1"/>
        <v>OK</v>
      </c>
      <c r="L11" s="165"/>
      <c r="M11" s="165"/>
      <c r="N11" s="162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0</v>
      </c>
      <c r="J12" s="24">
        <f t="shared" si="0"/>
        <v>0</v>
      </c>
      <c r="K12" s="25" t="str">
        <f t="shared" si="1"/>
        <v>OK</v>
      </c>
      <c r="L12" s="165"/>
      <c r="M12" s="165"/>
      <c r="N12" s="162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0</v>
      </c>
      <c r="J13" s="24">
        <f t="shared" si="0"/>
        <v>0</v>
      </c>
      <c r="K13" s="25" t="str">
        <f t="shared" si="1"/>
        <v>OK</v>
      </c>
      <c r="L13" s="165"/>
      <c r="M13" s="165"/>
      <c r="N13" s="162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0</v>
      </c>
      <c r="J14" s="24">
        <f t="shared" si="0"/>
        <v>0</v>
      </c>
      <c r="K14" s="25" t="str">
        <f t="shared" si="1"/>
        <v>OK</v>
      </c>
      <c r="L14" s="165"/>
      <c r="M14" s="165"/>
      <c r="N14" s="162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18</v>
      </c>
      <c r="J15" s="24">
        <f t="shared" si="0"/>
        <v>16</v>
      </c>
      <c r="K15" s="25" t="str">
        <f t="shared" si="1"/>
        <v>OK</v>
      </c>
      <c r="L15" s="165"/>
      <c r="M15" s="136">
        <v>1</v>
      </c>
      <c r="N15" s="136">
        <v>1</v>
      </c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3</v>
      </c>
      <c r="J16" s="24">
        <f t="shared" si="0"/>
        <v>2</v>
      </c>
      <c r="K16" s="25" t="str">
        <f t="shared" si="1"/>
        <v>OK</v>
      </c>
      <c r="L16" s="136">
        <v>1</v>
      </c>
      <c r="M16" s="165"/>
      <c r="N16" s="162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65"/>
      <c r="M17" s="165"/>
      <c r="N17" s="162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0</v>
      </c>
      <c r="J18" s="24">
        <f t="shared" si="0"/>
        <v>0</v>
      </c>
      <c r="K18" s="25" t="str">
        <f t="shared" si="1"/>
        <v>OK</v>
      </c>
      <c r="L18" s="165"/>
      <c r="M18" s="165"/>
      <c r="N18" s="162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0</v>
      </c>
      <c r="J19" s="24">
        <f t="shared" si="0"/>
        <v>0</v>
      </c>
      <c r="K19" s="25" t="str">
        <f t="shared" si="1"/>
        <v>OK</v>
      </c>
      <c r="L19" s="165"/>
      <c r="M19" s="165"/>
      <c r="N19" s="162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0</v>
      </c>
      <c r="J20" s="24">
        <f t="shared" si="0"/>
        <v>0</v>
      </c>
      <c r="K20" s="25" t="str">
        <f t="shared" si="1"/>
        <v>OK</v>
      </c>
      <c r="L20" s="165"/>
      <c r="M20" s="165"/>
      <c r="N20" s="162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0</v>
      </c>
      <c r="J21" s="24">
        <f t="shared" si="0"/>
        <v>0</v>
      </c>
      <c r="K21" s="25" t="str">
        <f t="shared" si="1"/>
        <v>OK</v>
      </c>
      <c r="L21" s="165"/>
      <c r="M21" s="165"/>
      <c r="N21" s="162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163"/>
      <c r="M22" s="163"/>
      <c r="N22" s="163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6</v>
      </c>
      <c r="J23" s="24">
        <f t="shared" ref="J23:J57" si="2">I23-(SUM(L23:W23))</f>
        <v>5</v>
      </c>
      <c r="K23" s="25" t="str">
        <f t="shared" si="1"/>
        <v>OK</v>
      </c>
      <c r="L23" s="163"/>
      <c r="M23" s="163"/>
      <c r="N23" s="136">
        <v>1</v>
      </c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0</v>
      </c>
      <c r="J24" s="24">
        <f>I24-(SUM(L24:W24))</f>
        <v>0</v>
      </c>
      <c r="K24" s="25" t="str">
        <f t="shared" si="1"/>
        <v>OK</v>
      </c>
      <c r="L24" s="163"/>
      <c r="M24" s="158"/>
      <c r="N24" s="158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8</v>
      </c>
      <c r="J25" s="24">
        <f t="shared" si="2"/>
        <v>8</v>
      </c>
      <c r="K25" s="25" t="str">
        <f t="shared" si="1"/>
        <v>OK</v>
      </c>
      <c r="L25" s="163"/>
      <c r="M25" s="158"/>
      <c r="N25" s="158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162"/>
      <c r="M26" s="158"/>
      <c r="N26" s="158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0</v>
      </c>
      <c r="J27" s="24">
        <f t="shared" si="2"/>
        <v>0</v>
      </c>
      <c r="K27" s="25" t="str">
        <f t="shared" si="1"/>
        <v>OK</v>
      </c>
      <c r="L27" s="163"/>
      <c r="M27" s="158"/>
      <c r="N27" s="158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0</v>
      </c>
      <c r="J28" s="24">
        <f t="shared" si="2"/>
        <v>0</v>
      </c>
      <c r="K28" s="25" t="str">
        <f t="shared" si="1"/>
        <v>OK</v>
      </c>
      <c r="L28" s="161"/>
      <c r="M28" s="158"/>
      <c r="N28" s="158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0</v>
      </c>
      <c r="J29" s="24">
        <f t="shared" si="2"/>
        <v>0</v>
      </c>
      <c r="K29" s="25" t="str">
        <f t="shared" si="1"/>
        <v>OK</v>
      </c>
      <c r="L29" s="161"/>
      <c r="M29" s="158"/>
      <c r="N29" s="158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0</v>
      </c>
      <c r="J30" s="24">
        <f t="shared" si="2"/>
        <v>0</v>
      </c>
      <c r="K30" s="25" t="str">
        <f t="shared" si="1"/>
        <v>OK</v>
      </c>
      <c r="L30" s="163"/>
      <c r="M30" s="158"/>
      <c r="N30" s="158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0</v>
      </c>
      <c r="J31" s="24">
        <f t="shared" si="2"/>
        <v>0</v>
      </c>
      <c r="K31" s="25" t="str">
        <f t="shared" si="1"/>
        <v>OK</v>
      </c>
      <c r="L31" s="161"/>
      <c r="M31" s="158"/>
      <c r="N31" s="158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61"/>
      <c r="M32" s="157"/>
      <c r="N32" s="158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61"/>
      <c r="M33" s="161"/>
      <c r="N33" s="163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63"/>
      <c r="M34" s="161"/>
      <c r="N34" s="163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61"/>
      <c r="M35" s="161"/>
      <c r="N35" s="161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61"/>
      <c r="M36" s="161"/>
      <c r="N36" s="161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61"/>
      <c r="M37" s="161"/>
      <c r="N37" s="161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63"/>
      <c r="M38" s="161"/>
      <c r="N38" s="161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63"/>
      <c r="M39" s="161"/>
      <c r="N39" s="161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61"/>
      <c r="M40" s="163"/>
      <c r="N40" s="163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61"/>
      <c r="M41" s="163"/>
      <c r="N41" s="163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61"/>
      <c r="M42" s="163"/>
      <c r="N42" s="163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61"/>
      <c r="M43" s="163"/>
      <c r="N43" s="163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61"/>
      <c r="M44" s="163"/>
      <c r="N44" s="163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61"/>
      <c r="M45" s="163"/>
      <c r="N45" s="163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61"/>
      <c r="M46" s="163"/>
      <c r="N46" s="163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61"/>
      <c r="M47" s="163"/>
      <c r="N47" s="163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61"/>
      <c r="M48" s="163"/>
      <c r="N48" s="163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61"/>
      <c r="M49" s="163"/>
      <c r="N49" s="163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61"/>
      <c r="M50" s="163"/>
      <c r="N50" s="163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61"/>
      <c r="M51" s="163"/>
      <c r="N51" s="163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61"/>
      <c r="M52" s="161"/>
      <c r="N52" s="161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61"/>
      <c r="M53" s="163"/>
      <c r="N53" s="161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61"/>
      <c r="M54" s="161"/>
      <c r="N54" s="161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61"/>
      <c r="M55" s="161"/>
      <c r="N55" s="161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63"/>
      <c r="M56" s="161"/>
      <c r="N56" s="161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63"/>
      <c r="M57" s="161"/>
      <c r="N57" s="161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59</v>
      </c>
      <c r="J58" s="6">
        <f>SUM(J4:J57)</f>
        <v>54</v>
      </c>
      <c r="L58" s="53">
        <f>SUMPRODUCT($H$4:$H$57,L4:L57)</f>
        <v>1700</v>
      </c>
      <c r="M58" s="53">
        <f t="shared" ref="M58:W58" si="3">SUMPRODUCT($H$4:$H$57,M4:M57)</f>
        <v>1200</v>
      </c>
      <c r="N58" s="53">
        <f t="shared" si="3"/>
        <v>7500</v>
      </c>
      <c r="O58" s="53">
        <f t="shared" si="3"/>
        <v>0</v>
      </c>
      <c r="P58" s="53">
        <f t="shared" si="3"/>
        <v>0</v>
      </c>
      <c r="Q58" s="53">
        <f t="shared" si="3"/>
        <v>0</v>
      </c>
      <c r="R58" s="53">
        <f t="shared" si="3"/>
        <v>0</v>
      </c>
      <c r="S58" s="53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</row>
  </sheetData>
  <mergeCells count="22">
    <mergeCell ref="W1:W2"/>
    <mergeCell ref="U1:U2"/>
    <mergeCell ref="A4:A21"/>
    <mergeCell ref="C4:C21"/>
    <mergeCell ref="A2:K2"/>
    <mergeCell ref="R1:R2"/>
    <mergeCell ref="S1:S2"/>
    <mergeCell ref="T1:T2"/>
    <mergeCell ref="N1:N2"/>
    <mergeCell ref="A1:C1"/>
    <mergeCell ref="D1:H1"/>
    <mergeCell ref="I1:K1"/>
    <mergeCell ref="O1:O2"/>
    <mergeCell ref="P1:P2"/>
    <mergeCell ref="A22:A31"/>
    <mergeCell ref="C22:C31"/>
    <mergeCell ref="A32:A57"/>
    <mergeCell ref="C32:C57"/>
    <mergeCell ref="V1:V2"/>
    <mergeCell ref="Q1:Q2"/>
    <mergeCell ref="M1:M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13CE-FC34-4C91-98C5-C9502E8867F5}">
  <dimension ref="A1:W58"/>
  <sheetViews>
    <sheetView topLeftCell="A10" zoomScale="80" zoomScaleNormal="80" workbookViewId="0">
      <selection activeCell="E35" sqref="E35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6" t="s">
        <v>120</v>
      </c>
      <c r="M1" s="206" t="s">
        <v>121</v>
      </c>
      <c r="N1" s="206" t="s">
        <v>122</v>
      </c>
      <c r="O1" s="232" t="s">
        <v>133</v>
      </c>
      <c r="P1" s="232" t="s">
        <v>134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6"/>
      <c r="M2" s="206"/>
      <c r="N2" s="206"/>
      <c r="O2" s="232"/>
      <c r="P2" s="232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88">
        <v>45096</v>
      </c>
      <c r="M3" s="188">
        <v>45196</v>
      </c>
      <c r="N3" s="188">
        <v>45238</v>
      </c>
      <c r="O3" s="233">
        <v>45246</v>
      </c>
      <c r="P3" s="233">
        <v>45426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f>6-4</f>
        <v>2</v>
      </c>
      <c r="J4" s="24">
        <f t="shared" ref="J4:J21" si="0">I4-(SUM(L4:W4))</f>
        <v>1</v>
      </c>
      <c r="K4" s="25" t="str">
        <f t="shared" ref="K4:K57" si="1">IF(J4&lt;0,"ATENÇÃO","OK")</f>
        <v>OK</v>
      </c>
      <c r="L4" s="159"/>
      <c r="M4" s="159"/>
      <c r="N4" s="160">
        <v>1</v>
      </c>
      <c r="O4" s="165"/>
      <c r="P4" s="160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4</v>
      </c>
      <c r="J5" s="24">
        <f t="shared" si="0"/>
        <v>3</v>
      </c>
      <c r="K5" s="25" t="str">
        <f t="shared" si="1"/>
        <v>OK</v>
      </c>
      <c r="L5" s="159"/>
      <c r="M5" s="159"/>
      <c r="N5" s="160">
        <v>1</v>
      </c>
      <c r="O5" s="165"/>
      <c r="P5" s="160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f>4-2</f>
        <v>2</v>
      </c>
      <c r="J6" s="24">
        <f t="shared" si="0"/>
        <v>0</v>
      </c>
      <c r="K6" s="25" t="str">
        <f t="shared" si="1"/>
        <v>OK</v>
      </c>
      <c r="L6" s="159"/>
      <c r="M6" s="159"/>
      <c r="N6" s="160">
        <v>1</v>
      </c>
      <c r="O6" s="165"/>
      <c r="P6" s="160">
        <v>1</v>
      </c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59"/>
      <c r="M7" s="159"/>
      <c r="N7" s="160"/>
      <c r="O7" s="165"/>
      <c r="P7" s="160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2</v>
      </c>
      <c r="J8" s="24">
        <f t="shared" si="0"/>
        <v>1</v>
      </c>
      <c r="K8" s="25" t="str">
        <f t="shared" si="1"/>
        <v>OK</v>
      </c>
      <c r="L8" s="159"/>
      <c r="M8" s="159"/>
      <c r="N8" s="160"/>
      <c r="O8" s="165"/>
      <c r="P8" s="160">
        <v>1</v>
      </c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0</v>
      </c>
      <c r="J9" s="24">
        <f t="shared" si="0"/>
        <v>0</v>
      </c>
      <c r="K9" s="25" t="str">
        <f t="shared" si="1"/>
        <v>OK</v>
      </c>
      <c r="L9" s="159"/>
      <c r="M9" s="159"/>
      <c r="N9" s="160"/>
      <c r="O9" s="165"/>
      <c r="P9" s="160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0</v>
      </c>
      <c r="J10" s="24">
        <f t="shared" si="0"/>
        <v>0</v>
      </c>
      <c r="K10" s="25" t="str">
        <f t="shared" si="1"/>
        <v>OK</v>
      </c>
      <c r="L10" s="159"/>
      <c r="M10" s="159"/>
      <c r="N10" s="160"/>
      <c r="O10" s="165"/>
      <c r="P10" s="160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1</v>
      </c>
      <c r="J11" s="24">
        <f t="shared" si="0"/>
        <v>0</v>
      </c>
      <c r="K11" s="25" t="str">
        <f t="shared" si="1"/>
        <v>OK</v>
      </c>
      <c r="L11" s="159"/>
      <c r="M11" s="159"/>
      <c r="N11" s="160">
        <v>1</v>
      </c>
      <c r="O11" s="165"/>
      <c r="P11" s="160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0</v>
      </c>
      <c r="J12" s="24">
        <f t="shared" si="0"/>
        <v>0</v>
      </c>
      <c r="K12" s="25" t="str">
        <f t="shared" si="1"/>
        <v>OK</v>
      </c>
      <c r="L12" s="159"/>
      <c r="M12" s="159"/>
      <c r="N12" s="160"/>
      <c r="O12" s="165"/>
      <c r="P12" s="160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4</v>
      </c>
      <c r="J13" s="24">
        <f t="shared" si="0"/>
        <v>4</v>
      </c>
      <c r="K13" s="25" t="str">
        <f t="shared" si="1"/>
        <v>OK</v>
      </c>
      <c r="L13" s="159"/>
      <c r="M13" s="159"/>
      <c r="N13" s="160"/>
      <c r="O13" s="165"/>
      <c r="P13" s="160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8</v>
      </c>
      <c r="J14" s="24">
        <f t="shared" si="0"/>
        <v>8</v>
      </c>
      <c r="K14" s="25" t="str">
        <f t="shared" si="1"/>
        <v>OK</v>
      </c>
      <c r="L14" s="159"/>
      <c r="M14" s="159"/>
      <c r="N14" s="160"/>
      <c r="O14" s="165"/>
      <c r="P14" s="160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6</v>
      </c>
      <c r="J15" s="24">
        <f t="shared" si="0"/>
        <v>6</v>
      </c>
      <c r="K15" s="25" t="str">
        <f t="shared" si="1"/>
        <v>OK</v>
      </c>
      <c r="L15" s="159"/>
      <c r="M15" s="159"/>
      <c r="N15" s="160"/>
      <c r="O15" s="165"/>
      <c r="P15" s="160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10</v>
      </c>
      <c r="J16" s="24">
        <f t="shared" si="0"/>
        <v>7</v>
      </c>
      <c r="K16" s="25" t="str">
        <f t="shared" si="1"/>
        <v>OK</v>
      </c>
      <c r="L16" s="159"/>
      <c r="M16" s="159"/>
      <c r="N16" s="160"/>
      <c r="O16" s="165"/>
      <c r="P16" s="160">
        <v>3</v>
      </c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1</v>
      </c>
      <c r="J17" s="24">
        <f t="shared" si="0"/>
        <v>1</v>
      </c>
      <c r="K17" s="25" t="str">
        <f t="shared" si="1"/>
        <v>OK</v>
      </c>
      <c r="L17" s="159"/>
      <c r="M17" s="159"/>
      <c r="N17" s="160"/>
      <c r="O17" s="165"/>
      <c r="P17" s="160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2</v>
      </c>
      <c r="J18" s="24">
        <f t="shared" si="0"/>
        <v>0</v>
      </c>
      <c r="K18" s="25" t="str">
        <f t="shared" si="1"/>
        <v>OK</v>
      </c>
      <c r="L18" s="160">
        <v>2</v>
      </c>
      <c r="M18" s="159"/>
      <c r="N18" s="159"/>
      <c r="O18" s="165"/>
      <c r="P18" s="160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f>7-5</f>
        <v>2</v>
      </c>
      <c r="J19" s="24">
        <f t="shared" si="0"/>
        <v>2</v>
      </c>
      <c r="K19" s="25" t="str">
        <f t="shared" si="1"/>
        <v>OK</v>
      </c>
      <c r="L19" s="159"/>
      <c r="M19" s="159"/>
      <c r="N19" s="159"/>
      <c r="O19" s="165"/>
      <c r="P19" s="160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f>3-1</f>
        <v>2</v>
      </c>
      <c r="J20" s="24">
        <f t="shared" si="0"/>
        <v>1</v>
      </c>
      <c r="K20" s="25" t="str">
        <f t="shared" si="1"/>
        <v>OK</v>
      </c>
      <c r="L20" s="159"/>
      <c r="M20" s="159"/>
      <c r="N20" s="160">
        <v>1</v>
      </c>
      <c r="O20" s="165"/>
      <c r="P20" s="160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245">
        <v>18</v>
      </c>
      <c r="C21" s="218"/>
      <c r="D21" s="246" t="s">
        <v>95</v>
      </c>
      <c r="E21" s="247" t="s">
        <v>33</v>
      </c>
      <c r="F21" s="247" t="s">
        <v>96</v>
      </c>
      <c r="G21" s="247" t="s">
        <v>31</v>
      </c>
      <c r="H21" s="74">
        <v>4000</v>
      </c>
      <c r="I21" s="70">
        <f>0+1</f>
        <v>1</v>
      </c>
      <c r="J21" s="24">
        <f t="shared" si="0"/>
        <v>0</v>
      </c>
      <c r="K21" s="25" t="str">
        <f t="shared" si="1"/>
        <v>OK</v>
      </c>
      <c r="L21" s="159"/>
      <c r="M21" s="159"/>
      <c r="N21" s="159"/>
      <c r="O21" s="165"/>
      <c r="P21" s="160">
        <v>1</v>
      </c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f>80-3-20</f>
        <v>57</v>
      </c>
      <c r="J22" s="24">
        <f>I22-(SUM(L22:W22))</f>
        <v>45</v>
      </c>
      <c r="K22" s="25" t="str">
        <f t="shared" si="1"/>
        <v>OK</v>
      </c>
      <c r="L22" s="156"/>
      <c r="M22" s="156">
        <v>4</v>
      </c>
      <c r="N22" s="156"/>
      <c r="O22" s="163">
        <v>8</v>
      </c>
      <c r="P22" s="146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3</v>
      </c>
      <c r="J23" s="24">
        <f t="shared" ref="J23:J57" si="2">I23-(SUM(L23:W23))</f>
        <v>2</v>
      </c>
      <c r="K23" s="25" t="str">
        <f t="shared" si="1"/>
        <v>OK</v>
      </c>
      <c r="L23" s="156"/>
      <c r="M23" s="156"/>
      <c r="N23" s="156"/>
      <c r="O23" s="161"/>
      <c r="P23" s="146">
        <v>1</v>
      </c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2</v>
      </c>
      <c r="J24" s="24">
        <f>I24-(SUM(L24:W24))</f>
        <v>2</v>
      </c>
      <c r="K24" s="25" t="str">
        <f t="shared" si="1"/>
        <v>OK</v>
      </c>
      <c r="L24" s="156"/>
      <c r="M24" s="158"/>
      <c r="N24" s="158"/>
      <c r="O24" s="158"/>
      <c r="P24" s="116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5</v>
      </c>
      <c r="J25" s="24">
        <f t="shared" si="2"/>
        <v>5</v>
      </c>
      <c r="K25" s="25" t="str">
        <f t="shared" si="1"/>
        <v>OK</v>
      </c>
      <c r="L25" s="156"/>
      <c r="M25" s="158"/>
      <c r="N25" s="158"/>
      <c r="O25" s="158"/>
      <c r="P25" s="116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155"/>
      <c r="M26" s="158"/>
      <c r="N26" s="158"/>
      <c r="O26" s="158"/>
      <c r="P26" s="116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2</v>
      </c>
      <c r="J27" s="24">
        <f t="shared" si="2"/>
        <v>2</v>
      </c>
      <c r="K27" s="25" t="str">
        <f t="shared" si="1"/>
        <v>OK</v>
      </c>
      <c r="L27" s="156"/>
      <c r="M27" s="158"/>
      <c r="N27" s="158"/>
      <c r="O27" s="158"/>
      <c r="P27" s="116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f>0+150+150</f>
        <v>300</v>
      </c>
      <c r="J28" s="24">
        <f t="shared" si="2"/>
        <v>0</v>
      </c>
      <c r="K28" s="25" t="str">
        <f t="shared" si="1"/>
        <v>OK</v>
      </c>
      <c r="L28" s="154"/>
      <c r="M28" s="158"/>
      <c r="N28" s="158"/>
      <c r="O28" s="158">
        <v>150</v>
      </c>
      <c r="P28" s="116">
        <v>150</v>
      </c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0</v>
      </c>
      <c r="J29" s="24">
        <f t="shared" si="2"/>
        <v>0</v>
      </c>
      <c r="K29" s="25" t="str">
        <f t="shared" si="1"/>
        <v>OK</v>
      </c>
      <c r="L29" s="154"/>
      <c r="M29" s="158"/>
      <c r="N29" s="158"/>
      <c r="O29" s="158"/>
      <c r="P29" s="116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0</v>
      </c>
      <c r="J30" s="24">
        <f t="shared" si="2"/>
        <v>0</v>
      </c>
      <c r="K30" s="25" t="str">
        <f t="shared" si="1"/>
        <v>OK</v>
      </c>
      <c r="L30" s="156"/>
      <c r="M30" s="158"/>
      <c r="N30" s="158"/>
      <c r="O30" s="158"/>
      <c r="P30" s="116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2</v>
      </c>
      <c r="J31" s="24">
        <f t="shared" si="2"/>
        <v>2</v>
      </c>
      <c r="K31" s="25" t="str">
        <f t="shared" si="1"/>
        <v>OK</v>
      </c>
      <c r="L31" s="154"/>
      <c r="M31" s="158"/>
      <c r="N31" s="158"/>
      <c r="O31" s="158"/>
      <c r="P31" s="116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54"/>
      <c r="M32" s="157"/>
      <c r="N32" s="158"/>
      <c r="O32" s="158"/>
      <c r="P32" s="234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54"/>
      <c r="M33" s="154"/>
      <c r="N33" s="156"/>
      <c r="O33" s="163"/>
      <c r="P33" s="23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56"/>
      <c r="M34" s="154"/>
      <c r="N34" s="156"/>
      <c r="O34" s="161"/>
      <c r="P34" s="23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54"/>
      <c r="M35" s="154"/>
      <c r="N35" s="154"/>
      <c r="O35" s="163"/>
      <c r="P35" s="23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54"/>
      <c r="M36" s="154"/>
      <c r="N36" s="154"/>
      <c r="O36" s="161"/>
      <c r="P36" s="23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54"/>
      <c r="M37" s="154"/>
      <c r="N37" s="154"/>
      <c r="O37" s="161"/>
      <c r="P37" s="23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56"/>
      <c r="M38" s="154"/>
      <c r="N38" s="154"/>
      <c r="O38" s="161"/>
      <c r="P38" s="23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56"/>
      <c r="M39" s="154"/>
      <c r="N39" s="154"/>
      <c r="O39" s="161"/>
      <c r="P39" s="23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54"/>
      <c r="M40" s="156"/>
      <c r="N40" s="156"/>
      <c r="O40" s="161"/>
      <c r="P40" s="126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54"/>
      <c r="M41" s="156"/>
      <c r="N41" s="156"/>
      <c r="O41" s="161"/>
      <c r="P41" s="126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54"/>
      <c r="M42" s="156"/>
      <c r="N42" s="156"/>
      <c r="O42" s="161"/>
      <c r="P42" s="126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54"/>
      <c r="M43" s="156"/>
      <c r="N43" s="156"/>
      <c r="O43" s="161"/>
      <c r="P43" s="126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54"/>
      <c r="M44" s="156"/>
      <c r="N44" s="156"/>
      <c r="O44" s="161"/>
      <c r="P44" s="126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54"/>
      <c r="M45" s="156"/>
      <c r="N45" s="156"/>
      <c r="O45" s="161"/>
      <c r="P45" s="126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54"/>
      <c r="M46" s="156"/>
      <c r="N46" s="156"/>
      <c r="O46" s="161"/>
      <c r="P46" s="126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54"/>
      <c r="M47" s="156"/>
      <c r="N47" s="156"/>
      <c r="O47" s="161"/>
      <c r="P47" s="126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54"/>
      <c r="M48" s="156"/>
      <c r="N48" s="156"/>
      <c r="O48" s="161"/>
      <c r="P48" s="126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54"/>
      <c r="M49" s="156"/>
      <c r="N49" s="156"/>
      <c r="O49" s="161"/>
      <c r="P49" s="126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54"/>
      <c r="M50" s="156"/>
      <c r="N50" s="156"/>
      <c r="O50" s="161"/>
      <c r="P50" s="126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54"/>
      <c r="M51" s="156"/>
      <c r="N51" s="156"/>
      <c r="O51" s="163"/>
      <c r="P51" s="23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54"/>
      <c r="M52" s="154"/>
      <c r="N52" s="154"/>
      <c r="O52" s="161"/>
      <c r="P52" s="23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54"/>
      <c r="M53" s="156"/>
      <c r="N53" s="154"/>
      <c r="O53" s="161"/>
      <c r="P53" s="23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54"/>
      <c r="M54" s="154"/>
      <c r="N54" s="154"/>
      <c r="O54" s="161"/>
      <c r="P54" s="23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54"/>
      <c r="M55" s="154"/>
      <c r="N55" s="154"/>
      <c r="O55" s="161"/>
      <c r="P55" s="23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56"/>
      <c r="M56" s="154"/>
      <c r="N56" s="154"/>
      <c r="O56" s="161"/>
      <c r="P56" s="23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56"/>
      <c r="M57" s="154"/>
      <c r="N57" s="154"/>
      <c r="O57" s="161"/>
      <c r="P57" s="23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418</v>
      </c>
      <c r="L58" s="53">
        <f>SUMPRODUCT(H22:H57,L22:L57)</f>
        <v>0</v>
      </c>
      <c r="M58" s="53">
        <f>SUMPRODUCT(H22:H57,M22:M57)</f>
        <v>10800</v>
      </c>
      <c r="N58" s="53">
        <f>SUMPRODUCT(H22:H57,N22:N57)</f>
        <v>0</v>
      </c>
      <c r="O58" s="53">
        <f>SUMPRODUCT(H22:H57,O22:O57)</f>
        <v>22852.5</v>
      </c>
      <c r="P58" s="53">
        <f>SUMPRODUCT(H22:H57,P22:P57)</f>
        <v>5152.5</v>
      </c>
      <c r="Q58" s="53">
        <f>SUMPRODUCT(H22:H57,Q22:Q57)</f>
        <v>0</v>
      </c>
      <c r="R58" s="53">
        <f>SUMPRODUCT(H22:H57,R22:R57)</f>
        <v>0</v>
      </c>
      <c r="S58" s="53">
        <f>SUMPRODUCT(H22:H57,S22:S57)</f>
        <v>0</v>
      </c>
      <c r="T58" s="53">
        <f>SUMPRODUCT(H22:H57,T22:T57)</f>
        <v>0</v>
      </c>
      <c r="U58" s="53">
        <f>SUMPRODUCT(H22:H57,U22:U57)</f>
        <v>0</v>
      </c>
      <c r="V58" s="53">
        <f>SUMPRODUCT(H22:H57,V22:V57)</f>
        <v>0</v>
      </c>
    </row>
  </sheetData>
  <mergeCells count="22">
    <mergeCell ref="W1:W2"/>
    <mergeCell ref="A2:K2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U1:U2"/>
    <mergeCell ref="A22:A31"/>
    <mergeCell ref="C22:C31"/>
    <mergeCell ref="A32:A57"/>
    <mergeCell ref="C32:C57"/>
    <mergeCell ref="V1:V2"/>
    <mergeCell ref="A4:A21"/>
    <mergeCell ref="C4:C21"/>
    <mergeCell ref="N1:N2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58"/>
  <sheetViews>
    <sheetView zoomScale="80" zoomScaleNormal="80" workbookViewId="0">
      <selection activeCell="G65" sqref="G65:G6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110</v>
      </c>
      <c r="M1" s="204" t="s">
        <v>56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30">
        <v>45183</v>
      </c>
      <c r="M3" s="58" t="s">
        <v>41</v>
      </c>
      <c r="N3" s="58" t="s">
        <v>41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3</v>
      </c>
      <c r="J4" s="24">
        <f t="shared" ref="J4:J21" si="0">I4-(SUM(L4:W4))</f>
        <v>3</v>
      </c>
      <c r="K4" s="25" t="str">
        <f t="shared" ref="K4:K57" si="1">IF(J4&lt;0,"ATENÇÃO","OK")</f>
        <v>OK</v>
      </c>
      <c r="L4" s="13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1</v>
      </c>
      <c r="J5" s="24">
        <f t="shared" si="0"/>
        <v>1</v>
      </c>
      <c r="K5" s="25" t="str">
        <f t="shared" si="1"/>
        <v>OK</v>
      </c>
      <c r="L5" s="132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0</v>
      </c>
      <c r="J6" s="24">
        <f t="shared" si="0"/>
        <v>0</v>
      </c>
      <c r="K6" s="25" t="str">
        <f t="shared" si="1"/>
        <v>OK</v>
      </c>
      <c r="L6" s="132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32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3</v>
      </c>
      <c r="J8" s="24">
        <f t="shared" si="0"/>
        <v>3</v>
      </c>
      <c r="K8" s="25" t="str">
        <f t="shared" si="1"/>
        <v>OK</v>
      </c>
      <c r="L8" s="132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0</v>
      </c>
      <c r="J9" s="24">
        <f t="shared" si="0"/>
        <v>0</v>
      </c>
      <c r="K9" s="25" t="str">
        <f t="shared" si="1"/>
        <v>OK</v>
      </c>
      <c r="L9" s="132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2</v>
      </c>
      <c r="J10" s="24">
        <f t="shared" si="0"/>
        <v>2</v>
      </c>
      <c r="K10" s="25" t="str">
        <f t="shared" si="1"/>
        <v>OK</v>
      </c>
      <c r="L10" s="132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2</v>
      </c>
      <c r="J11" s="24">
        <f t="shared" si="0"/>
        <v>2</v>
      </c>
      <c r="K11" s="25" t="str">
        <f t="shared" si="1"/>
        <v>OK</v>
      </c>
      <c r="L11" s="132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2</v>
      </c>
      <c r="J12" s="24">
        <f t="shared" si="0"/>
        <v>2</v>
      </c>
      <c r="K12" s="25" t="str">
        <f t="shared" si="1"/>
        <v>OK</v>
      </c>
      <c r="L12" s="132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0</v>
      </c>
      <c r="J13" s="24">
        <f t="shared" si="0"/>
        <v>0</v>
      </c>
      <c r="K13" s="25" t="str">
        <f t="shared" si="1"/>
        <v>OK</v>
      </c>
      <c r="L13" s="132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0</v>
      </c>
      <c r="J14" s="24">
        <f t="shared" si="0"/>
        <v>0</v>
      </c>
      <c r="K14" s="25" t="str">
        <f t="shared" si="1"/>
        <v>OK</v>
      </c>
      <c r="L14" s="132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6</v>
      </c>
      <c r="J15" s="24">
        <f t="shared" si="0"/>
        <v>4</v>
      </c>
      <c r="K15" s="25" t="str">
        <f t="shared" si="1"/>
        <v>OK</v>
      </c>
      <c r="L15" s="135">
        <v>2</v>
      </c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7</v>
      </c>
      <c r="J16" s="24">
        <f t="shared" si="0"/>
        <v>4</v>
      </c>
      <c r="K16" s="25" t="str">
        <f t="shared" si="1"/>
        <v>OK</v>
      </c>
      <c r="L16" s="135">
        <v>3</v>
      </c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32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2</v>
      </c>
      <c r="J18" s="24">
        <f t="shared" si="0"/>
        <v>2</v>
      </c>
      <c r="K18" s="25" t="str">
        <f t="shared" si="1"/>
        <v>OK</v>
      </c>
      <c r="L18" s="132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3</v>
      </c>
      <c r="J19" s="24">
        <f t="shared" si="0"/>
        <v>3</v>
      </c>
      <c r="K19" s="25" t="str">
        <f t="shared" si="1"/>
        <v>OK</v>
      </c>
      <c r="L19" s="132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0</v>
      </c>
      <c r="J20" s="24">
        <f t="shared" si="0"/>
        <v>0</v>
      </c>
      <c r="K20" s="25" t="str">
        <f t="shared" si="1"/>
        <v>OK</v>
      </c>
      <c r="L20" s="132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0</v>
      </c>
      <c r="J21" s="24">
        <f t="shared" si="0"/>
        <v>0</v>
      </c>
      <c r="K21" s="25" t="str">
        <f t="shared" si="1"/>
        <v>OK</v>
      </c>
      <c r="L21" s="132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133"/>
      <c r="M22" s="57"/>
      <c r="N22" s="57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2</v>
      </c>
      <c r="J23" s="24">
        <f t="shared" ref="J23:J57" si="2">I23-(SUM(L23:W23))</f>
        <v>2</v>
      </c>
      <c r="K23" s="25" t="str">
        <f t="shared" si="1"/>
        <v>OK</v>
      </c>
      <c r="L23" s="133"/>
      <c r="M23" s="57"/>
      <c r="N23" s="57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f>2-1</f>
        <v>1</v>
      </c>
      <c r="J24" s="24">
        <f>I24-(SUM(L24:W24))</f>
        <v>1</v>
      </c>
      <c r="K24" s="25" t="str">
        <f t="shared" si="1"/>
        <v>OK</v>
      </c>
      <c r="L24" s="133"/>
      <c r="M24" s="60"/>
      <c r="N24" s="60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0</v>
      </c>
      <c r="J25" s="24">
        <f t="shared" si="2"/>
        <v>0</v>
      </c>
      <c r="K25" s="25" t="str">
        <f t="shared" si="1"/>
        <v>OK</v>
      </c>
      <c r="L25" s="133"/>
      <c r="M25" s="60"/>
      <c r="N25" s="60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132"/>
      <c r="M26" s="60"/>
      <c r="N26" s="60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0</v>
      </c>
      <c r="J27" s="24">
        <f t="shared" si="2"/>
        <v>0</v>
      </c>
      <c r="K27" s="25" t="str">
        <f t="shared" si="1"/>
        <v>OK</v>
      </c>
      <c r="L27" s="133"/>
      <c r="M27" s="60"/>
      <c r="N27" s="60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1100</v>
      </c>
      <c r="J28" s="24">
        <f t="shared" si="2"/>
        <v>1100</v>
      </c>
      <c r="K28" s="25" t="str">
        <f t="shared" si="1"/>
        <v>OK</v>
      </c>
      <c r="L28" s="134"/>
      <c r="M28" s="60"/>
      <c r="N28" s="60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50</v>
      </c>
      <c r="J29" s="24">
        <f t="shared" si="2"/>
        <v>50</v>
      </c>
      <c r="K29" s="25" t="str">
        <f t="shared" si="1"/>
        <v>OK</v>
      </c>
      <c r="L29" s="134"/>
      <c r="M29" s="60"/>
      <c r="N29" s="60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0</v>
      </c>
      <c r="J30" s="24">
        <f t="shared" si="2"/>
        <v>0</v>
      </c>
      <c r="K30" s="25" t="str">
        <f t="shared" si="1"/>
        <v>OK</v>
      </c>
      <c r="L30" s="133"/>
      <c r="M30" s="60"/>
      <c r="N30" s="60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0</v>
      </c>
      <c r="J31" s="24">
        <f t="shared" si="2"/>
        <v>0</v>
      </c>
      <c r="K31" s="25" t="str">
        <f t="shared" si="1"/>
        <v>OK</v>
      </c>
      <c r="L31" s="134"/>
      <c r="M31" s="60"/>
      <c r="N31" s="60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76"/>
      <c r="J32" s="24">
        <f t="shared" si="2"/>
        <v>0</v>
      </c>
      <c r="K32" s="25" t="str">
        <f t="shared" si="1"/>
        <v>OK</v>
      </c>
      <c r="L32" s="134"/>
      <c r="M32" s="59"/>
      <c r="N32" s="60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76"/>
      <c r="J33" s="24">
        <f t="shared" si="2"/>
        <v>0</v>
      </c>
      <c r="K33" s="25" t="str">
        <f t="shared" si="1"/>
        <v>OK</v>
      </c>
      <c r="L33" s="134"/>
      <c r="M33" s="55"/>
      <c r="N33" s="57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76"/>
      <c r="J34" s="24">
        <f t="shared" si="2"/>
        <v>0</v>
      </c>
      <c r="K34" s="25" t="str">
        <f t="shared" si="1"/>
        <v>OK</v>
      </c>
      <c r="L34" s="133"/>
      <c r="M34" s="55"/>
      <c r="N34" s="57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76"/>
      <c r="J35" s="24">
        <f t="shared" si="2"/>
        <v>0</v>
      </c>
      <c r="K35" s="25" t="str">
        <f t="shared" si="1"/>
        <v>OK</v>
      </c>
      <c r="L35" s="134"/>
      <c r="M35" s="55"/>
      <c r="N35" s="55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76"/>
      <c r="J36" s="24">
        <f t="shared" si="2"/>
        <v>0</v>
      </c>
      <c r="K36" s="25" t="str">
        <f t="shared" si="1"/>
        <v>OK</v>
      </c>
      <c r="L36" s="134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76"/>
      <c r="J37" s="24">
        <f t="shared" si="2"/>
        <v>0</v>
      </c>
      <c r="K37" s="25" t="str">
        <f t="shared" si="1"/>
        <v>OK</v>
      </c>
      <c r="L37" s="134"/>
      <c r="M37" s="55"/>
      <c r="N37" s="55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76"/>
      <c r="J38" s="24">
        <f t="shared" si="2"/>
        <v>0</v>
      </c>
      <c r="K38" s="25" t="str">
        <f t="shared" si="1"/>
        <v>OK</v>
      </c>
      <c r="L38" s="133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76"/>
      <c r="J39" s="24">
        <f t="shared" si="2"/>
        <v>0</v>
      </c>
      <c r="K39" s="25" t="str">
        <f t="shared" si="1"/>
        <v>OK</v>
      </c>
      <c r="L39" s="133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76"/>
      <c r="J40" s="24">
        <f t="shared" si="2"/>
        <v>0</v>
      </c>
      <c r="K40" s="25" t="str">
        <f t="shared" si="1"/>
        <v>OK</v>
      </c>
      <c r="L40" s="134"/>
      <c r="M40" s="57"/>
      <c r="N40" s="57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76"/>
      <c r="J41" s="24">
        <f t="shared" si="2"/>
        <v>0</v>
      </c>
      <c r="K41" s="25" t="str">
        <f t="shared" si="1"/>
        <v>OK</v>
      </c>
      <c r="L41" s="134"/>
      <c r="M41" s="57"/>
      <c r="N41" s="57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76"/>
      <c r="J42" s="24">
        <f t="shared" si="2"/>
        <v>0</v>
      </c>
      <c r="K42" s="25" t="str">
        <f t="shared" si="1"/>
        <v>OK</v>
      </c>
      <c r="L42" s="134"/>
      <c r="M42" s="57"/>
      <c r="N42" s="57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76"/>
      <c r="J43" s="24">
        <f t="shared" si="2"/>
        <v>0</v>
      </c>
      <c r="K43" s="25" t="str">
        <f t="shared" si="1"/>
        <v>OK</v>
      </c>
      <c r="L43" s="134"/>
      <c r="M43" s="57"/>
      <c r="N43" s="57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76"/>
      <c r="J44" s="24">
        <f t="shared" si="2"/>
        <v>0</v>
      </c>
      <c r="K44" s="25" t="str">
        <f t="shared" si="1"/>
        <v>OK</v>
      </c>
      <c r="L44" s="134"/>
      <c r="M44" s="57"/>
      <c r="N44" s="57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76"/>
      <c r="J45" s="24">
        <f t="shared" si="2"/>
        <v>0</v>
      </c>
      <c r="K45" s="25" t="str">
        <f t="shared" si="1"/>
        <v>OK</v>
      </c>
      <c r="L45" s="134"/>
      <c r="M45" s="57"/>
      <c r="N45" s="57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76"/>
      <c r="J46" s="24">
        <f t="shared" si="2"/>
        <v>0</v>
      </c>
      <c r="K46" s="25" t="str">
        <f t="shared" si="1"/>
        <v>OK</v>
      </c>
      <c r="L46" s="134"/>
      <c r="M46" s="57"/>
      <c r="N46" s="57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76"/>
      <c r="J47" s="24">
        <f t="shared" si="2"/>
        <v>0</v>
      </c>
      <c r="K47" s="25" t="str">
        <f t="shared" si="1"/>
        <v>OK</v>
      </c>
      <c r="L47" s="134"/>
      <c r="M47" s="57"/>
      <c r="N47" s="57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76"/>
      <c r="J48" s="24">
        <f t="shared" si="2"/>
        <v>0</v>
      </c>
      <c r="K48" s="25" t="str">
        <f t="shared" si="1"/>
        <v>OK</v>
      </c>
      <c r="L48" s="134"/>
      <c r="M48" s="57"/>
      <c r="N48" s="57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76"/>
      <c r="J49" s="24">
        <f t="shared" si="2"/>
        <v>0</v>
      </c>
      <c r="K49" s="25" t="str">
        <f t="shared" si="1"/>
        <v>OK</v>
      </c>
      <c r="L49" s="134"/>
      <c r="M49" s="57"/>
      <c r="N49" s="57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76"/>
      <c r="J50" s="24">
        <f t="shared" si="2"/>
        <v>0</v>
      </c>
      <c r="K50" s="25" t="str">
        <f t="shared" si="1"/>
        <v>OK</v>
      </c>
      <c r="L50" s="134"/>
      <c r="M50" s="57"/>
      <c r="N50" s="57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76"/>
      <c r="J51" s="24">
        <f t="shared" si="2"/>
        <v>0</v>
      </c>
      <c r="K51" s="25" t="str">
        <f t="shared" si="1"/>
        <v>OK</v>
      </c>
      <c r="L51" s="134"/>
      <c r="M51" s="57"/>
      <c r="N51" s="57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76"/>
      <c r="J52" s="24">
        <f t="shared" si="2"/>
        <v>0</v>
      </c>
      <c r="K52" s="25" t="str">
        <f t="shared" si="1"/>
        <v>OK</v>
      </c>
      <c r="L52" s="134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76"/>
      <c r="J53" s="24">
        <f t="shared" si="2"/>
        <v>0</v>
      </c>
      <c r="K53" s="25" t="str">
        <f t="shared" si="1"/>
        <v>OK</v>
      </c>
      <c r="L53" s="134"/>
      <c r="M53" s="57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76"/>
      <c r="J54" s="24">
        <f t="shared" si="2"/>
        <v>0</v>
      </c>
      <c r="K54" s="25" t="str">
        <f t="shared" si="1"/>
        <v>OK</v>
      </c>
      <c r="L54" s="134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76"/>
      <c r="J55" s="24">
        <f t="shared" si="2"/>
        <v>0</v>
      </c>
      <c r="K55" s="25" t="str">
        <f t="shared" si="1"/>
        <v>OK</v>
      </c>
      <c r="L55" s="134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76"/>
      <c r="J56" s="24">
        <f t="shared" si="2"/>
        <v>0</v>
      </c>
      <c r="K56" s="25" t="str">
        <f t="shared" si="1"/>
        <v>OK</v>
      </c>
      <c r="L56" s="133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76"/>
      <c r="J57" s="24">
        <f t="shared" si="2"/>
        <v>0</v>
      </c>
      <c r="K57" s="25" t="str">
        <f t="shared" si="1"/>
        <v>OK</v>
      </c>
      <c r="L57" s="133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1184</v>
      </c>
      <c r="J58" s="6">
        <f>SUM(J4:J57)</f>
        <v>1179</v>
      </c>
      <c r="L58" s="53">
        <f>SUMPRODUCT(H22:H57,L22:L57)</f>
        <v>0</v>
      </c>
      <c r="M58" s="53">
        <f>SUMPRODUCT(H22:H57,M22:M57)</f>
        <v>0</v>
      </c>
      <c r="N58" s="53">
        <f>SUMPRODUCT(H22:H57,N22:N57)</f>
        <v>0</v>
      </c>
      <c r="O58" s="53">
        <f>SUMPRODUCT(H22:H57,O22:O57)</f>
        <v>0</v>
      </c>
      <c r="P58" s="53">
        <f>SUMPRODUCT(H22:H57,P22:P57)</f>
        <v>0</v>
      </c>
      <c r="Q58" s="53">
        <f>SUMPRODUCT(H22:H57,Q22:Q57)</f>
        <v>0</v>
      </c>
      <c r="R58" s="53">
        <f>SUMPRODUCT(H22:H57,R22:R57)</f>
        <v>0</v>
      </c>
      <c r="S58" s="53">
        <f>SUMPRODUCT(H22:H57,S22:S57)</f>
        <v>0</v>
      </c>
      <c r="T58" s="53">
        <f>SUMPRODUCT(H22:H57,T22:T57)</f>
        <v>0</v>
      </c>
      <c r="U58" s="53">
        <f>SUMPRODUCT(H22:H57,U22:U57)</f>
        <v>0</v>
      </c>
      <c r="V58" s="53">
        <f>SUMPRODUCT(H22:H57,V22:V57)</f>
        <v>0</v>
      </c>
    </row>
  </sheetData>
  <mergeCells count="22">
    <mergeCell ref="V1:V2"/>
    <mergeCell ref="W1:W2"/>
    <mergeCell ref="T1:T2"/>
    <mergeCell ref="U1:U2"/>
    <mergeCell ref="P1:P2"/>
    <mergeCell ref="Q1:Q2"/>
    <mergeCell ref="R1:R2"/>
    <mergeCell ref="S1:S2"/>
    <mergeCell ref="A32:A57"/>
    <mergeCell ref="C32:C57"/>
    <mergeCell ref="M1:M2"/>
    <mergeCell ref="N1:N2"/>
    <mergeCell ref="O1:O2"/>
    <mergeCell ref="A2:K2"/>
    <mergeCell ref="D1:H1"/>
    <mergeCell ref="I1:K1"/>
    <mergeCell ref="A1:C1"/>
    <mergeCell ref="A4:A21"/>
    <mergeCell ref="C4:C21"/>
    <mergeCell ref="A22:A31"/>
    <mergeCell ref="C22:C31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8"/>
  <sheetViews>
    <sheetView topLeftCell="A37" zoomScale="80" zoomScaleNormal="80" workbookViewId="0">
      <selection activeCell="I58" sqref="I5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146</v>
      </c>
      <c r="M1" s="204" t="s">
        <v>56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64" t="s">
        <v>41</v>
      </c>
      <c r="M3" s="58" t="s">
        <v>41</v>
      </c>
      <c r="N3" s="58" t="s">
        <v>41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5</v>
      </c>
      <c r="J4" s="24">
        <f t="shared" ref="J4:J21" si="0">I4-(SUM(L4:W4))</f>
        <v>5</v>
      </c>
      <c r="K4" s="25" t="str">
        <f t="shared" ref="K4:K57" si="1">IF(J4&lt;0,"ATENÇÃO","OK")</f>
        <v>OK</v>
      </c>
      <c r="L4" s="165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5</v>
      </c>
      <c r="J5" s="24">
        <f t="shared" si="0"/>
        <v>5</v>
      </c>
      <c r="K5" s="25" t="str">
        <f t="shared" si="1"/>
        <v>OK</v>
      </c>
      <c r="L5" s="165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5</v>
      </c>
      <c r="J6" s="24">
        <f t="shared" si="0"/>
        <v>5</v>
      </c>
      <c r="K6" s="25" t="str">
        <f t="shared" si="1"/>
        <v>OK</v>
      </c>
      <c r="L6" s="165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65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5</v>
      </c>
      <c r="J8" s="24">
        <f t="shared" si="0"/>
        <v>5</v>
      </c>
      <c r="K8" s="25" t="str">
        <f t="shared" si="1"/>
        <v>OK</v>
      </c>
      <c r="L8" s="165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0</v>
      </c>
      <c r="J9" s="24">
        <f t="shared" si="0"/>
        <v>0</v>
      </c>
      <c r="K9" s="25" t="str">
        <f t="shared" si="1"/>
        <v>OK</v>
      </c>
      <c r="L9" s="165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5</v>
      </c>
      <c r="J10" s="24">
        <f t="shared" si="0"/>
        <v>5</v>
      </c>
      <c r="K10" s="25" t="str">
        <f t="shared" si="1"/>
        <v>OK</v>
      </c>
      <c r="L10" s="165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2</v>
      </c>
      <c r="J11" s="24">
        <f t="shared" si="0"/>
        <v>2</v>
      </c>
      <c r="K11" s="25" t="str">
        <f t="shared" si="1"/>
        <v>OK</v>
      </c>
      <c r="L11" s="165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2</v>
      </c>
      <c r="J12" s="24">
        <f t="shared" si="0"/>
        <v>2</v>
      </c>
      <c r="K12" s="25" t="str">
        <f t="shared" si="1"/>
        <v>OK</v>
      </c>
      <c r="L12" s="165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4</v>
      </c>
      <c r="J13" s="24">
        <f t="shared" si="0"/>
        <v>4</v>
      </c>
      <c r="K13" s="25" t="str">
        <f t="shared" si="1"/>
        <v>OK</v>
      </c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4</v>
      </c>
      <c r="J14" s="24">
        <f t="shared" si="0"/>
        <v>4</v>
      </c>
      <c r="K14" s="25" t="str">
        <f t="shared" si="1"/>
        <v>OK</v>
      </c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4</v>
      </c>
      <c r="J15" s="24">
        <f t="shared" si="0"/>
        <v>4</v>
      </c>
      <c r="K15" s="25" t="str">
        <f t="shared" si="1"/>
        <v>OK</v>
      </c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8</v>
      </c>
      <c r="J16" s="24">
        <f t="shared" si="0"/>
        <v>8</v>
      </c>
      <c r="K16" s="25" t="str">
        <f t="shared" si="1"/>
        <v>OK</v>
      </c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1</v>
      </c>
      <c r="J17" s="24">
        <f t="shared" si="0"/>
        <v>1</v>
      </c>
      <c r="K17" s="25" t="str">
        <f t="shared" si="1"/>
        <v>OK</v>
      </c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0</v>
      </c>
      <c r="J18" s="24">
        <f t="shared" si="0"/>
        <v>0</v>
      </c>
      <c r="K18" s="25" t="str">
        <f t="shared" si="1"/>
        <v>OK</v>
      </c>
      <c r="L18" s="165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6</v>
      </c>
      <c r="J19" s="24">
        <f t="shared" si="0"/>
        <v>6</v>
      </c>
      <c r="K19" s="25" t="str">
        <f t="shared" si="1"/>
        <v>OK</v>
      </c>
      <c r="L19" s="165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2</v>
      </c>
      <c r="J20" s="24">
        <f t="shared" si="0"/>
        <v>2</v>
      </c>
      <c r="K20" s="25" t="str">
        <f t="shared" si="1"/>
        <v>OK</v>
      </c>
      <c r="L20" s="165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2</v>
      </c>
      <c r="J21" s="24">
        <f t="shared" si="0"/>
        <v>2</v>
      </c>
      <c r="K21" s="25" t="str">
        <f t="shared" si="1"/>
        <v>OK</v>
      </c>
      <c r="L21" s="165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2</v>
      </c>
      <c r="J22" s="24">
        <f>I22-(SUM(L22:W22))</f>
        <v>2</v>
      </c>
      <c r="K22" s="25" t="str">
        <f t="shared" si="1"/>
        <v>OK</v>
      </c>
      <c r="L22" s="163"/>
      <c r="M22" s="57"/>
      <c r="N22" s="57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4</v>
      </c>
      <c r="J23" s="24">
        <f t="shared" ref="J23:J57" si="2">I23-(SUM(L23:W23))</f>
        <v>4</v>
      </c>
      <c r="K23" s="25" t="str">
        <f t="shared" si="1"/>
        <v>OK</v>
      </c>
      <c r="L23" s="163"/>
      <c r="M23" s="57"/>
      <c r="N23" s="57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4</v>
      </c>
      <c r="J24" s="24">
        <f>I24-(SUM(L24:W24))</f>
        <v>3</v>
      </c>
      <c r="K24" s="25" t="str">
        <f t="shared" si="1"/>
        <v>OK</v>
      </c>
      <c r="L24" s="153">
        <v>1</v>
      </c>
      <c r="M24" s="60"/>
      <c r="N24" s="60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8</v>
      </c>
      <c r="J25" s="24">
        <f t="shared" si="2"/>
        <v>8</v>
      </c>
      <c r="K25" s="25" t="str">
        <f t="shared" si="1"/>
        <v>OK</v>
      </c>
      <c r="L25" s="163"/>
      <c r="M25" s="60"/>
      <c r="N25" s="60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8</v>
      </c>
      <c r="J26" s="24">
        <f t="shared" si="2"/>
        <v>8</v>
      </c>
      <c r="K26" s="25" t="str">
        <f t="shared" si="1"/>
        <v>OK</v>
      </c>
      <c r="L26" s="162"/>
      <c r="M26" s="60"/>
      <c r="N26" s="60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6</v>
      </c>
      <c r="J27" s="24">
        <f t="shared" si="2"/>
        <v>6</v>
      </c>
      <c r="K27" s="25" t="str">
        <f t="shared" si="1"/>
        <v>OK</v>
      </c>
      <c r="L27" s="163"/>
      <c r="M27" s="60"/>
      <c r="N27" s="60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120</v>
      </c>
      <c r="J28" s="24">
        <f t="shared" si="2"/>
        <v>120</v>
      </c>
      <c r="K28" s="25" t="str">
        <f t="shared" si="1"/>
        <v>OK</v>
      </c>
      <c r="L28" s="161"/>
      <c r="M28" s="60"/>
      <c r="N28" s="60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30</v>
      </c>
      <c r="J29" s="24">
        <f t="shared" si="2"/>
        <v>30</v>
      </c>
      <c r="K29" s="25" t="str">
        <f t="shared" si="1"/>
        <v>OK</v>
      </c>
      <c r="L29" s="161"/>
      <c r="M29" s="60"/>
      <c r="N29" s="60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3</v>
      </c>
      <c r="J30" s="24">
        <f t="shared" si="2"/>
        <v>3</v>
      </c>
      <c r="K30" s="25" t="str">
        <f t="shared" si="1"/>
        <v>OK</v>
      </c>
      <c r="L30" s="163"/>
      <c r="M30" s="60"/>
      <c r="N30" s="60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0</v>
      </c>
      <c r="J31" s="24">
        <f t="shared" si="2"/>
        <v>0</v>
      </c>
      <c r="K31" s="25" t="str">
        <f t="shared" si="1"/>
        <v>OK</v>
      </c>
      <c r="L31" s="161"/>
      <c r="M31" s="60"/>
      <c r="N31" s="60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76"/>
      <c r="J32" s="24">
        <f t="shared" si="2"/>
        <v>0</v>
      </c>
      <c r="K32" s="25" t="str">
        <f t="shared" si="1"/>
        <v>OK</v>
      </c>
      <c r="L32" s="161"/>
      <c r="M32" s="59"/>
      <c r="N32" s="60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76"/>
      <c r="J33" s="24">
        <f t="shared" si="2"/>
        <v>0</v>
      </c>
      <c r="K33" s="25" t="str">
        <f t="shared" si="1"/>
        <v>OK</v>
      </c>
      <c r="L33" s="161"/>
      <c r="M33" s="55"/>
      <c r="N33" s="57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76"/>
      <c r="J34" s="24">
        <f t="shared" si="2"/>
        <v>0</v>
      </c>
      <c r="K34" s="25" t="str">
        <f t="shared" si="1"/>
        <v>OK</v>
      </c>
      <c r="L34" s="163"/>
      <c r="M34" s="55"/>
      <c r="N34" s="57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76"/>
      <c r="J35" s="24">
        <f t="shared" si="2"/>
        <v>0</v>
      </c>
      <c r="K35" s="25" t="str">
        <f t="shared" si="1"/>
        <v>OK</v>
      </c>
      <c r="L35" s="161"/>
      <c r="M35" s="55"/>
      <c r="N35" s="55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76"/>
      <c r="J36" s="24">
        <f t="shared" si="2"/>
        <v>0</v>
      </c>
      <c r="K36" s="25" t="str">
        <f t="shared" si="1"/>
        <v>OK</v>
      </c>
      <c r="L36" s="161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76"/>
      <c r="J37" s="24">
        <f t="shared" si="2"/>
        <v>0</v>
      </c>
      <c r="K37" s="25" t="str">
        <f t="shared" si="1"/>
        <v>OK</v>
      </c>
      <c r="L37" s="161"/>
      <c r="M37" s="55"/>
      <c r="N37" s="55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76"/>
      <c r="J38" s="24">
        <f t="shared" si="2"/>
        <v>0</v>
      </c>
      <c r="K38" s="25" t="str">
        <f t="shared" si="1"/>
        <v>OK</v>
      </c>
      <c r="L38" s="163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76"/>
      <c r="J39" s="24">
        <f t="shared" si="2"/>
        <v>0</v>
      </c>
      <c r="K39" s="25" t="str">
        <f t="shared" si="1"/>
        <v>OK</v>
      </c>
      <c r="L39" s="163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76"/>
      <c r="J40" s="24">
        <f t="shared" si="2"/>
        <v>0</v>
      </c>
      <c r="K40" s="25" t="str">
        <f t="shared" si="1"/>
        <v>OK</v>
      </c>
      <c r="L40" s="161"/>
      <c r="M40" s="57"/>
      <c r="N40" s="57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76"/>
      <c r="J41" s="24">
        <f t="shared" si="2"/>
        <v>0</v>
      </c>
      <c r="K41" s="25" t="str">
        <f t="shared" si="1"/>
        <v>OK</v>
      </c>
      <c r="L41" s="161"/>
      <c r="M41" s="57"/>
      <c r="N41" s="57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76"/>
      <c r="J42" s="24">
        <f t="shared" si="2"/>
        <v>0</v>
      </c>
      <c r="K42" s="25" t="str">
        <f t="shared" si="1"/>
        <v>OK</v>
      </c>
      <c r="L42" s="161"/>
      <c r="M42" s="57"/>
      <c r="N42" s="57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76"/>
      <c r="J43" s="24">
        <f t="shared" si="2"/>
        <v>0</v>
      </c>
      <c r="K43" s="25" t="str">
        <f t="shared" si="1"/>
        <v>OK</v>
      </c>
      <c r="L43" s="161"/>
      <c r="M43" s="57"/>
      <c r="N43" s="57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76"/>
      <c r="J44" s="24">
        <f t="shared" si="2"/>
        <v>0</v>
      </c>
      <c r="K44" s="25" t="str">
        <f t="shared" si="1"/>
        <v>OK</v>
      </c>
      <c r="L44" s="161"/>
      <c r="M44" s="57"/>
      <c r="N44" s="57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76"/>
      <c r="J45" s="24">
        <f t="shared" si="2"/>
        <v>0</v>
      </c>
      <c r="K45" s="25" t="str">
        <f t="shared" si="1"/>
        <v>OK</v>
      </c>
      <c r="L45" s="161"/>
      <c r="M45" s="57"/>
      <c r="N45" s="57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76"/>
      <c r="J46" s="24">
        <f t="shared" si="2"/>
        <v>0</v>
      </c>
      <c r="K46" s="25" t="str">
        <f t="shared" si="1"/>
        <v>OK</v>
      </c>
      <c r="L46" s="161"/>
      <c r="M46" s="57"/>
      <c r="N46" s="57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76"/>
      <c r="J47" s="24">
        <f t="shared" si="2"/>
        <v>0</v>
      </c>
      <c r="K47" s="25" t="str">
        <f t="shared" si="1"/>
        <v>OK</v>
      </c>
      <c r="L47" s="161"/>
      <c r="M47" s="57"/>
      <c r="N47" s="57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76"/>
      <c r="J48" s="24">
        <f t="shared" si="2"/>
        <v>0</v>
      </c>
      <c r="K48" s="25" t="str">
        <f t="shared" si="1"/>
        <v>OK</v>
      </c>
      <c r="L48" s="161"/>
      <c r="M48" s="57"/>
      <c r="N48" s="57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76"/>
      <c r="J49" s="24">
        <f t="shared" si="2"/>
        <v>0</v>
      </c>
      <c r="K49" s="25" t="str">
        <f t="shared" si="1"/>
        <v>OK</v>
      </c>
      <c r="L49" s="161"/>
      <c r="M49" s="57"/>
      <c r="N49" s="57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76"/>
      <c r="J50" s="24">
        <f t="shared" si="2"/>
        <v>0</v>
      </c>
      <c r="K50" s="25" t="str">
        <f t="shared" si="1"/>
        <v>OK</v>
      </c>
      <c r="L50" s="161"/>
      <c r="M50" s="57"/>
      <c r="N50" s="57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76"/>
      <c r="J51" s="24">
        <f t="shared" si="2"/>
        <v>0</v>
      </c>
      <c r="K51" s="25" t="str">
        <f t="shared" si="1"/>
        <v>OK</v>
      </c>
      <c r="L51" s="161"/>
      <c r="M51" s="57"/>
      <c r="N51" s="57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76"/>
      <c r="J52" s="24">
        <f t="shared" si="2"/>
        <v>0</v>
      </c>
      <c r="K52" s="25" t="str">
        <f t="shared" si="1"/>
        <v>OK</v>
      </c>
      <c r="L52" s="161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76"/>
      <c r="J53" s="24">
        <f t="shared" si="2"/>
        <v>0</v>
      </c>
      <c r="K53" s="25" t="str">
        <f t="shared" si="1"/>
        <v>OK</v>
      </c>
      <c r="L53" s="161"/>
      <c r="M53" s="57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76"/>
      <c r="J54" s="24">
        <f t="shared" si="2"/>
        <v>0</v>
      </c>
      <c r="K54" s="25" t="str">
        <f t="shared" si="1"/>
        <v>OK</v>
      </c>
      <c r="L54" s="161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76"/>
      <c r="J55" s="24">
        <f t="shared" si="2"/>
        <v>0</v>
      </c>
      <c r="K55" s="25" t="str">
        <f t="shared" si="1"/>
        <v>OK</v>
      </c>
      <c r="L55" s="161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76"/>
      <c r="J56" s="24">
        <f t="shared" si="2"/>
        <v>0</v>
      </c>
      <c r="K56" s="25" t="str">
        <f t="shared" si="1"/>
        <v>OK</v>
      </c>
      <c r="L56" s="163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76"/>
      <c r="J57" s="24">
        <f t="shared" si="2"/>
        <v>0</v>
      </c>
      <c r="K57" s="25" t="str">
        <f t="shared" si="1"/>
        <v>OK</v>
      </c>
      <c r="L57" s="163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245</v>
      </c>
      <c r="J58" s="6">
        <f>SUM(J4:J57)</f>
        <v>244</v>
      </c>
      <c r="L58" s="53">
        <f>SUMPRODUCT(H4:H57,L4:L57)</f>
        <v>5200</v>
      </c>
      <c r="M58" s="53">
        <f>SUMPRODUCT(H22:H57,M22:M57)</f>
        <v>0</v>
      </c>
      <c r="N58" s="53">
        <f>SUMPRODUCT(H22:H57,N22:N57)</f>
        <v>0</v>
      </c>
      <c r="O58" s="53">
        <f>SUMPRODUCT(H22:H57,O22:O57)</f>
        <v>0</v>
      </c>
      <c r="P58" s="53">
        <f>SUMPRODUCT(H22:H57,P22:P57)</f>
        <v>0</v>
      </c>
      <c r="Q58" s="53">
        <f>SUMPRODUCT(H22:H57,Q22:Q57)</f>
        <v>0</v>
      </c>
      <c r="R58" s="53">
        <f>SUMPRODUCT(H22:H57,R22:R57)</f>
        <v>0</v>
      </c>
      <c r="S58" s="53">
        <f>SUMPRODUCT(H22:H57,S22:S57)</f>
        <v>0</v>
      </c>
      <c r="T58" s="53">
        <f>SUMPRODUCT(H22:H57,T22:T57)</f>
        <v>0</v>
      </c>
      <c r="U58" s="53">
        <f>SUMPRODUCT(H22:H57,U22:U57)</f>
        <v>0</v>
      </c>
      <c r="V58" s="53">
        <f>SUMPRODUCT(H22:H57,V22:V57)</f>
        <v>0</v>
      </c>
    </row>
  </sheetData>
  <mergeCells count="22">
    <mergeCell ref="W1:W2"/>
    <mergeCell ref="U1:U2"/>
    <mergeCell ref="A2:K2"/>
    <mergeCell ref="T1:T2"/>
    <mergeCell ref="R1:R2"/>
    <mergeCell ref="I1:K1"/>
    <mergeCell ref="N1:N2"/>
    <mergeCell ref="O1:O2"/>
    <mergeCell ref="P1:P2"/>
    <mergeCell ref="Q1:Q2"/>
    <mergeCell ref="S1:S2"/>
    <mergeCell ref="M1:M2"/>
    <mergeCell ref="A22:A31"/>
    <mergeCell ref="C22:C31"/>
    <mergeCell ref="A32:A57"/>
    <mergeCell ref="C32:C57"/>
    <mergeCell ref="V1:V2"/>
    <mergeCell ref="A1:C1"/>
    <mergeCell ref="L1:L2"/>
    <mergeCell ref="D1:H1"/>
    <mergeCell ref="A4:A21"/>
    <mergeCell ref="C4:C2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58"/>
  <sheetViews>
    <sheetView zoomScale="80" zoomScaleNormal="80" workbookViewId="0">
      <selection activeCell="K63" sqref="K63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97</v>
      </c>
      <c r="M1" s="204" t="s">
        <v>98</v>
      </c>
      <c r="N1" s="204" t="s">
        <v>135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85">
        <v>45230</v>
      </c>
      <c r="M3" s="85">
        <v>45230</v>
      </c>
      <c r="N3" s="164">
        <v>45385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2</v>
      </c>
      <c r="J4" s="24">
        <f t="shared" ref="J4:J21" si="0">I4-(SUM(L4:W4))</f>
        <v>1</v>
      </c>
      <c r="K4" s="25" t="str">
        <f t="shared" ref="K4:K57" si="1">IF(J4&lt;0,"ATENÇÃO","OK")</f>
        <v>OK</v>
      </c>
      <c r="L4" s="88"/>
      <c r="M4" s="88"/>
      <c r="N4" s="153">
        <v>1</v>
      </c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1</v>
      </c>
      <c r="J5" s="24">
        <f t="shared" si="0"/>
        <v>1</v>
      </c>
      <c r="K5" s="25" t="str">
        <f t="shared" si="1"/>
        <v>OK</v>
      </c>
      <c r="L5" s="88"/>
      <c r="M5" s="88"/>
      <c r="N5" s="162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0</v>
      </c>
      <c r="J6" s="24">
        <f t="shared" si="0"/>
        <v>0</v>
      </c>
      <c r="K6" s="25" t="str">
        <f t="shared" si="1"/>
        <v>OK</v>
      </c>
      <c r="L6" s="88"/>
      <c r="M6" s="88"/>
      <c r="N6" s="162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88"/>
      <c r="M7" s="88"/>
      <c r="N7" s="162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0</v>
      </c>
      <c r="J8" s="24">
        <f t="shared" si="0"/>
        <v>0</v>
      </c>
      <c r="K8" s="25" t="str">
        <f t="shared" si="1"/>
        <v>OK</v>
      </c>
      <c r="L8" s="88"/>
      <c r="M8" s="88"/>
      <c r="N8" s="162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0</v>
      </c>
      <c r="J9" s="24">
        <f t="shared" si="0"/>
        <v>0</v>
      </c>
      <c r="K9" s="25" t="str">
        <f t="shared" si="1"/>
        <v>OK</v>
      </c>
      <c r="L9" s="88"/>
      <c r="M9" s="88"/>
      <c r="N9" s="162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1</v>
      </c>
      <c r="J10" s="24">
        <f t="shared" si="0"/>
        <v>1</v>
      </c>
      <c r="K10" s="25" t="str">
        <f t="shared" si="1"/>
        <v>OK</v>
      </c>
      <c r="L10" s="88"/>
      <c r="M10" s="88"/>
      <c r="N10" s="162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1</v>
      </c>
      <c r="J11" s="24">
        <f t="shared" si="0"/>
        <v>1</v>
      </c>
      <c r="K11" s="25" t="str">
        <f t="shared" si="1"/>
        <v>OK</v>
      </c>
      <c r="L11" s="88"/>
      <c r="M11" s="88"/>
      <c r="N11" s="162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0</v>
      </c>
      <c r="J12" s="24">
        <f t="shared" si="0"/>
        <v>0</v>
      </c>
      <c r="K12" s="25" t="str">
        <f t="shared" si="1"/>
        <v>OK</v>
      </c>
      <c r="L12" s="88"/>
      <c r="M12" s="88"/>
      <c r="N12" s="162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2</v>
      </c>
      <c r="J13" s="24">
        <f t="shared" si="0"/>
        <v>0</v>
      </c>
      <c r="K13" s="25" t="str">
        <f t="shared" si="1"/>
        <v>OK</v>
      </c>
      <c r="L13" s="88"/>
      <c r="M13" s="89">
        <v>1</v>
      </c>
      <c r="N13" s="153">
        <v>1</v>
      </c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0</v>
      </c>
      <c r="J14" s="24">
        <f t="shared" si="0"/>
        <v>0</v>
      </c>
      <c r="K14" s="25" t="str">
        <f t="shared" si="1"/>
        <v>OK</v>
      </c>
      <c r="L14" s="88"/>
      <c r="M14" s="88"/>
      <c r="N14" s="162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4</v>
      </c>
      <c r="J15" s="24">
        <f t="shared" si="0"/>
        <v>4</v>
      </c>
      <c r="K15" s="25" t="str">
        <f t="shared" si="1"/>
        <v>OK</v>
      </c>
      <c r="L15" s="88"/>
      <c r="M15" s="88"/>
      <c r="N15" s="162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4</v>
      </c>
      <c r="J16" s="24">
        <f t="shared" si="0"/>
        <v>2</v>
      </c>
      <c r="K16" s="25" t="str">
        <f t="shared" si="1"/>
        <v>OK</v>
      </c>
      <c r="L16" s="89">
        <v>1</v>
      </c>
      <c r="M16" s="88"/>
      <c r="N16" s="153">
        <v>1</v>
      </c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88"/>
      <c r="M17" s="88"/>
      <c r="N17" s="162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0</v>
      </c>
      <c r="J18" s="24">
        <f t="shared" si="0"/>
        <v>0</v>
      </c>
      <c r="K18" s="25" t="str">
        <f t="shared" si="1"/>
        <v>OK</v>
      </c>
      <c r="L18" s="88"/>
      <c r="M18" s="88"/>
      <c r="N18" s="162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0</v>
      </c>
      <c r="J19" s="24">
        <f t="shared" si="0"/>
        <v>0</v>
      </c>
      <c r="K19" s="25" t="str">
        <f t="shared" si="1"/>
        <v>OK</v>
      </c>
      <c r="L19" s="88"/>
      <c r="M19" s="88"/>
      <c r="N19" s="162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0</v>
      </c>
      <c r="J20" s="24">
        <f t="shared" si="0"/>
        <v>0</v>
      </c>
      <c r="K20" s="25" t="str">
        <f t="shared" si="1"/>
        <v>OK</v>
      </c>
      <c r="L20" s="88"/>
      <c r="M20" s="88"/>
      <c r="N20" s="162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0</v>
      </c>
      <c r="J21" s="24">
        <f t="shared" si="0"/>
        <v>0</v>
      </c>
      <c r="K21" s="25" t="str">
        <f t="shared" si="1"/>
        <v>OK</v>
      </c>
      <c r="L21" s="88"/>
      <c r="M21" s="88"/>
      <c r="N21" s="162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84"/>
      <c r="M22" s="84"/>
      <c r="N22" s="163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0</v>
      </c>
      <c r="J23" s="24">
        <f t="shared" ref="J23:J57" si="2">I23-(SUM(L23:W23))</f>
        <v>0</v>
      </c>
      <c r="K23" s="25" t="str">
        <f t="shared" si="1"/>
        <v>OK</v>
      </c>
      <c r="L23" s="84"/>
      <c r="M23" s="84"/>
      <c r="N23" s="163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1</v>
      </c>
      <c r="J24" s="24">
        <f>I24-(SUM(L24:W24))</f>
        <v>1</v>
      </c>
      <c r="K24" s="25" t="str">
        <f t="shared" si="1"/>
        <v>OK</v>
      </c>
      <c r="L24" s="84"/>
      <c r="M24" s="87"/>
      <c r="N24" s="158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2</v>
      </c>
      <c r="J25" s="24">
        <f t="shared" si="2"/>
        <v>2</v>
      </c>
      <c r="K25" s="25" t="str">
        <f t="shared" si="1"/>
        <v>OK</v>
      </c>
      <c r="L25" s="84"/>
      <c r="M25" s="87"/>
      <c r="N25" s="158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83"/>
      <c r="M26" s="87"/>
      <c r="N26" s="158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0</v>
      </c>
      <c r="J27" s="24">
        <f t="shared" si="2"/>
        <v>0</v>
      </c>
      <c r="K27" s="25" t="str">
        <f t="shared" si="1"/>
        <v>OK</v>
      </c>
      <c r="L27" s="84"/>
      <c r="M27" s="87"/>
      <c r="N27" s="158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0</v>
      </c>
      <c r="J28" s="24">
        <f t="shared" si="2"/>
        <v>0</v>
      </c>
      <c r="K28" s="25" t="str">
        <f t="shared" si="1"/>
        <v>OK</v>
      </c>
      <c r="L28" s="82"/>
      <c r="M28" s="87"/>
      <c r="N28" s="158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0</v>
      </c>
      <c r="J29" s="24">
        <f t="shared" si="2"/>
        <v>0</v>
      </c>
      <c r="K29" s="25" t="str">
        <f t="shared" si="1"/>
        <v>OK</v>
      </c>
      <c r="L29" s="82"/>
      <c r="M29" s="87"/>
      <c r="N29" s="158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2</v>
      </c>
      <c r="J30" s="24">
        <f t="shared" si="2"/>
        <v>2</v>
      </c>
      <c r="K30" s="25" t="str">
        <f t="shared" si="1"/>
        <v>OK</v>
      </c>
      <c r="L30" s="84"/>
      <c r="M30" s="87"/>
      <c r="N30" s="158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0</v>
      </c>
      <c r="J31" s="24">
        <f t="shared" si="2"/>
        <v>0</v>
      </c>
      <c r="K31" s="25" t="str">
        <f t="shared" si="1"/>
        <v>OK</v>
      </c>
      <c r="L31" s="82"/>
      <c r="M31" s="87"/>
      <c r="N31" s="158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76"/>
      <c r="J32" s="24">
        <f t="shared" si="2"/>
        <v>0</v>
      </c>
      <c r="K32" s="25" t="str">
        <f t="shared" si="1"/>
        <v>OK</v>
      </c>
      <c r="L32" s="82"/>
      <c r="M32" s="86"/>
      <c r="N32" s="158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76"/>
      <c r="J33" s="24">
        <f t="shared" si="2"/>
        <v>0</v>
      </c>
      <c r="K33" s="25" t="str">
        <f t="shared" si="1"/>
        <v>OK</v>
      </c>
      <c r="L33" s="82"/>
      <c r="M33" s="82"/>
      <c r="N33" s="163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76"/>
      <c r="J34" s="24">
        <f t="shared" si="2"/>
        <v>0</v>
      </c>
      <c r="K34" s="25" t="str">
        <f t="shared" si="1"/>
        <v>OK</v>
      </c>
      <c r="L34" s="84"/>
      <c r="M34" s="82"/>
      <c r="N34" s="163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76"/>
      <c r="J35" s="24">
        <f t="shared" si="2"/>
        <v>0</v>
      </c>
      <c r="K35" s="25" t="str">
        <f t="shared" si="1"/>
        <v>OK</v>
      </c>
      <c r="L35" s="82"/>
      <c r="M35" s="82"/>
      <c r="N35" s="161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76"/>
      <c r="J36" s="24">
        <f t="shared" si="2"/>
        <v>0</v>
      </c>
      <c r="K36" s="25" t="str">
        <f t="shared" si="1"/>
        <v>OK</v>
      </c>
      <c r="L36" s="82"/>
      <c r="M36" s="82"/>
      <c r="N36" s="161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76"/>
      <c r="J37" s="24">
        <f t="shared" si="2"/>
        <v>0</v>
      </c>
      <c r="K37" s="25" t="str">
        <f t="shared" si="1"/>
        <v>OK</v>
      </c>
      <c r="L37" s="82"/>
      <c r="M37" s="82"/>
      <c r="N37" s="161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76"/>
      <c r="J38" s="24">
        <f t="shared" si="2"/>
        <v>0</v>
      </c>
      <c r="K38" s="25" t="str">
        <f t="shared" si="1"/>
        <v>OK</v>
      </c>
      <c r="L38" s="84"/>
      <c r="M38" s="82"/>
      <c r="N38" s="161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76"/>
      <c r="J39" s="24">
        <f t="shared" si="2"/>
        <v>0</v>
      </c>
      <c r="K39" s="25" t="str">
        <f t="shared" si="1"/>
        <v>OK</v>
      </c>
      <c r="L39" s="84"/>
      <c r="M39" s="82"/>
      <c r="N39" s="161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76"/>
      <c r="J40" s="24">
        <f t="shared" si="2"/>
        <v>0</v>
      </c>
      <c r="K40" s="25" t="str">
        <f t="shared" si="1"/>
        <v>OK</v>
      </c>
      <c r="L40" s="82"/>
      <c r="M40" s="84"/>
      <c r="N40" s="163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76"/>
      <c r="J41" s="24">
        <f t="shared" si="2"/>
        <v>0</v>
      </c>
      <c r="K41" s="25" t="str">
        <f t="shared" si="1"/>
        <v>OK</v>
      </c>
      <c r="L41" s="82"/>
      <c r="M41" s="84"/>
      <c r="N41" s="163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76"/>
      <c r="J42" s="24">
        <f t="shared" si="2"/>
        <v>0</v>
      </c>
      <c r="K42" s="25" t="str">
        <f t="shared" si="1"/>
        <v>OK</v>
      </c>
      <c r="L42" s="82"/>
      <c r="M42" s="84"/>
      <c r="N42" s="163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76"/>
      <c r="J43" s="24">
        <f t="shared" si="2"/>
        <v>0</v>
      </c>
      <c r="K43" s="25" t="str">
        <f t="shared" si="1"/>
        <v>OK</v>
      </c>
      <c r="L43" s="82"/>
      <c r="M43" s="84"/>
      <c r="N43" s="163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76"/>
      <c r="J44" s="24">
        <f t="shared" si="2"/>
        <v>0</v>
      </c>
      <c r="K44" s="25" t="str">
        <f t="shared" si="1"/>
        <v>OK</v>
      </c>
      <c r="L44" s="82"/>
      <c r="M44" s="84"/>
      <c r="N44" s="163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76"/>
      <c r="J45" s="24">
        <f t="shared" si="2"/>
        <v>0</v>
      </c>
      <c r="K45" s="25" t="str">
        <f t="shared" si="1"/>
        <v>OK</v>
      </c>
      <c r="L45" s="82"/>
      <c r="M45" s="84"/>
      <c r="N45" s="163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76"/>
      <c r="J46" s="24">
        <f t="shared" si="2"/>
        <v>0</v>
      </c>
      <c r="K46" s="25" t="str">
        <f t="shared" si="1"/>
        <v>OK</v>
      </c>
      <c r="L46" s="82"/>
      <c r="M46" s="84"/>
      <c r="N46" s="163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76"/>
      <c r="J47" s="24">
        <f t="shared" si="2"/>
        <v>0</v>
      </c>
      <c r="K47" s="25" t="str">
        <f t="shared" si="1"/>
        <v>OK</v>
      </c>
      <c r="L47" s="82"/>
      <c r="M47" s="84"/>
      <c r="N47" s="163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76"/>
      <c r="J48" s="24">
        <f t="shared" si="2"/>
        <v>0</v>
      </c>
      <c r="K48" s="25" t="str">
        <f t="shared" si="1"/>
        <v>OK</v>
      </c>
      <c r="L48" s="82"/>
      <c r="M48" s="84"/>
      <c r="N48" s="163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76"/>
      <c r="J49" s="24">
        <f t="shared" si="2"/>
        <v>0</v>
      </c>
      <c r="K49" s="25" t="str">
        <f t="shared" si="1"/>
        <v>OK</v>
      </c>
      <c r="L49" s="82"/>
      <c r="M49" s="84"/>
      <c r="N49" s="163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76"/>
      <c r="J50" s="24">
        <f t="shared" si="2"/>
        <v>0</v>
      </c>
      <c r="K50" s="25" t="str">
        <f t="shared" si="1"/>
        <v>OK</v>
      </c>
      <c r="L50" s="82"/>
      <c r="M50" s="84"/>
      <c r="N50" s="163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76"/>
      <c r="J51" s="24">
        <f t="shared" si="2"/>
        <v>0</v>
      </c>
      <c r="K51" s="25" t="str">
        <f t="shared" si="1"/>
        <v>OK</v>
      </c>
      <c r="L51" s="82"/>
      <c r="M51" s="84"/>
      <c r="N51" s="163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76"/>
      <c r="J52" s="24">
        <f t="shared" si="2"/>
        <v>0</v>
      </c>
      <c r="K52" s="25" t="str">
        <f t="shared" si="1"/>
        <v>OK</v>
      </c>
      <c r="L52" s="82"/>
      <c r="M52" s="82"/>
      <c r="N52" s="161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76"/>
      <c r="J53" s="24">
        <f t="shared" si="2"/>
        <v>0</v>
      </c>
      <c r="K53" s="25" t="str">
        <f t="shared" si="1"/>
        <v>OK</v>
      </c>
      <c r="L53" s="82"/>
      <c r="M53" s="84"/>
      <c r="N53" s="161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76"/>
      <c r="J54" s="24">
        <f t="shared" si="2"/>
        <v>0</v>
      </c>
      <c r="K54" s="25" t="str">
        <f t="shared" si="1"/>
        <v>OK</v>
      </c>
      <c r="L54" s="82"/>
      <c r="M54" s="82"/>
      <c r="N54" s="161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76"/>
      <c r="J55" s="24">
        <f t="shared" si="2"/>
        <v>0</v>
      </c>
      <c r="K55" s="25" t="str">
        <f t="shared" si="1"/>
        <v>OK</v>
      </c>
      <c r="L55" s="82"/>
      <c r="M55" s="82"/>
      <c r="N55" s="161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76"/>
      <c r="J56" s="24">
        <f t="shared" si="2"/>
        <v>0</v>
      </c>
      <c r="K56" s="25" t="str">
        <f t="shared" si="1"/>
        <v>OK</v>
      </c>
      <c r="L56" s="84"/>
      <c r="M56" s="82"/>
      <c r="N56" s="161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76"/>
      <c r="J57" s="24">
        <f t="shared" si="2"/>
        <v>0</v>
      </c>
      <c r="K57" s="25" t="str">
        <f t="shared" si="1"/>
        <v>OK</v>
      </c>
      <c r="L57" s="84"/>
      <c r="M57" s="82"/>
      <c r="N57" s="161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20</v>
      </c>
      <c r="J58" s="6">
        <f>SUM(J4:J57)</f>
        <v>15</v>
      </c>
      <c r="L58" s="53">
        <f>SUMPRODUCT($H$4:$H$57,L4:L57)</f>
        <v>1700</v>
      </c>
      <c r="M58" s="53">
        <f t="shared" ref="M58:W58" si="3">SUMPRODUCT($H$4:$H$57,M4:M57)</f>
        <v>900</v>
      </c>
      <c r="N58" s="53">
        <f t="shared" si="3"/>
        <v>4900</v>
      </c>
      <c r="O58" s="53">
        <f t="shared" si="3"/>
        <v>0</v>
      </c>
      <c r="P58" s="53">
        <f t="shared" si="3"/>
        <v>0</v>
      </c>
      <c r="Q58" s="53">
        <f t="shared" si="3"/>
        <v>0</v>
      </c>
      <c r="R58" s="53">
        <f t="shared" si="3"/>
        <v>0</v>
      </c>
      <c r="S58" s="53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</row>
  </sheetData>
  <mergeCells count="22">
    <mergeCell ref="M1:M2"/>
    <mergeCell ref="A22:A31"/>
    <mergeCell ref="C22:C31"/>
    <mergeCell ref="A32:A57"/>
    <mergeCell ref="C32:C57"/>
    <mergeCell ref="A1:C1"/>
    <mergeCell ref="D1:H1"/>
    <mergeCell ref="I1:K1"/>
    <mergeCell ref="A2:K2"/>
    <mergeCell ref="A4:A21"/>
    <mergeCell ref="C4:C21"/>
    <mergeCell ref="L1:L2"/>
    <mergeCell ref="O1:O2"/>
    <mergeCell ref="V1:V2"/>
    <mergeCell ref="N1:N2"/>
    <mergeCell ref="W1:W2"/>
    <mergeCell ref="P1:P2"/>
    <mergeCell ref="Q1:Q2"/>
    <mergeCell ref="U1:U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8"/>
  <sheetViews>
    <sheetView zoomScale="80" zoomScaleNormal="80" workbookViewId="0">
      <selection activeCell="B28" sqref="A28:XFD28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99</v>
      </c>
      <c r="M1" s="204" t="s">
        <v>98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93">
        <v>45141</v>
      </c>
      <c r="M3" s="93">
        <v>45230</v>
      </c>
      <c r="N3" s="58" t="s">
        <v>41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0</v>
      </c>
      <c r="J4" s="24">
        <f t="shared" ref="J4:J21" si="0">I4-(SUM(L4:W4))</f>
        <v>0</v>
      </c>
      <c r="K4" s="25" t="str">
        <f t="shared" ref="K4:K57" si="1">IF(J4&lt;0,"ATENÇÃO","OK")</f>
        <v>OK</v>
      </c>
      <c r="L4" s="96"/>
      <c r="M4" s="96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2</v>
      </c>
      <c r="J5" s="24">
        <f t="shared" si="0"/>
        <v>2</v>
      </c>
      <c r="K5" s="25" t="str">
        <f t="shared" si="1"/>
        <v>OK</v>
      </c>
      <c r="L5" s="96"/>
      <c r="M5" s="96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2</v>
      </c>
      <c r="J6" s="24">
        <f t="shared" si="0"/>
        <v>1</v>
      </c>
      <c r="K6" s="25" t="str">
        <f t="shared" si="1"/>
        <v>OK</v>
      </c>
      <c r="L6" s="97">
        <v>1</v>
      </c>
      <c r="M6" s="96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96"/>
      <c r="M7" s="96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2</v>
      </c>
      <c r="J8" s="24">
        <f t="shared" si="0"/>
        <v>0</v>
      </c>
      <c r="K8" s="25" t="str">
        <f t="shared" si="1"/>
        <v>OK</v>
      </c>
      <c r="L8" s="97">
        <v>1</v>
      </c>
      <c r="M8" s="97">
        <v>1</v>
      </c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0</v>
      </c>
      <c r="J9" s="24">
        <f t="shared" si="0"/>
        <v>0</v>
      </c>
      <c r="K9" s="25" t="str">
        <f t="shared" si="1"/>
        <v>OK</v>
      </c>
      <c r="L9" s="96"/>
      <c r="M9" s="96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0</v>
      </c>
      <c r="J10" s="24">
        <f t="shared" si="0"/>
        <v>0</v>
      </c>
      <c r="K10" s="25" t="str">
        <f t="shared" si="1"/>
        <v>OK</v>
      </c>
      <c r="L10" s="96"/>
      <c r="M10" s="96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0</v>
      </c>
      <c r="J11" s="24">
        <f t="shared" si="0"/>
        <v>0</v>
      </c>
      <c r="K11" s="25" t="str">
        <f t="shared" si="1"/>
        <v>OK</v>
      </c>
      <c r="L11" s="96"/>
      <c r="M11" s="96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0</v>
      </c>
      <c r="J12" s="24">
        <f t="shared" si="0"/>
        <v>0</v>
      </c>
      <c r="K12" s="25" t="str">
        <f t="shared" si="1"/>
        <v>OK</v>
      </c>
      <c r="L12" s="96"/>
      <c r="M12" s="96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0</v>
      </c>
      <c r="J13" s="24">
        <f t="shared" si="0"/>
        <v>0</v>
      </c>
      <c r="K13" s="25" t="str">
        <f t="shared" si="1"/>
        <v>OK</v>
      </c>
      <c r="L13" s="96"/>
      <c r="M13" s="96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0</v>
      </c>
      <c r="J14" s="24">
        <f t="shared" si="0"/>
        <v>0</v>
      </c>
      <c r="K14" s="25" t="str">
        <f t="shared" si="1"/>
        <v>OK</v>
      </c>
      <c r="L14" s="96"/>
      <c r="M14" s="96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0</v>
      </c>
      <c r="J15" s="24">
        <f t="shared" si="0"/>
        <v>0</v>
      </c>
      <c r="K15" s="25" t="str">
        <f t="shared" si="1"/>
        <v>OK</v>
      </c>
      <c r="L15" s="96"/>
      <c r="M15" s="96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0</v>
      </c>
      <c r="J16" s="24">
        <f t="shared" si="0"/>
        <v>0</v>
      </c>
      <c r="K16" s="25" t="str">
        <f t="shared" si="1"/>
        <v>OK</v>
      </c>
      <c r="L16" s="96"/>
      <c r="M16" s="96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96"/>
      <c r="M17" s="96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0</v>
      </c>
      <c r="J18" s="24">
        <f t="shared" si="0"/>
        <v>0</v>
      </c>
      <c r="K18" s="25" t="str">
        <f t="shared" si="1"/>
        <v>OK</v>
      </c>
      <c r="L18" s="96"/>
      <c r="M18" s="96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0</v>
      </c>
      <c r="J19" s="24">
        <f t="shared" si="0"/>
        <v>0</v>
      </c>
      <c r="K19" s="25" t="str">
        <f t="shared" si="1"/>
        <v>OK</v>
      </c>
      <c r="L19" s="96"/>
      <c r="M19" s="96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0</v>
      </c>
      <c r="J20" s="24">
        <f t="shared" si="0"/>
        <v>0</v>
      </c>
      <c r="K20" s="25" t="str">
        <f t="shared" si="1"/>
        <v>OK</v>
      </c>
      <c r="L20" s="96"/>
      <c r="M20" s="96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0</v>
      </c>
      <c r="J21" s="24">
        <f t="shared" si="0"/>
        <v>0</v>
      </c>
      <c r="K21" s="25" t="str">
        <f t="shared" si="1"/>
        <v>OK</v>
      </c>
      <c r="L21" s="96"/>
      <c r="M21" s="96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92"/>
      <c r="M22" s="92"/>
      <c r="N22" s="57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0</v>
      </c>
      <c r="J23" s="24">
        <f t="shared" ref="J23:J57" si="2">I23-(SUM(L23:W23))</f>
        <v>0</v>
      </c>
      <c r="K23" s="25" t="str">
        <f t="shared" si="1"/>
        <v>OK</v>
      </c>
      <c r="L23" s="92"/>
      <c r="M23" s="92"/>
      <c r="N23" s="57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0</v>
      </c>
      <c r="J24" s="24">
        <f>I24-(SUM(L24:W24))</f>
        <v>0</v>
      </c>
      <c r="K24" s="25" t="str">
        <f t="shared" si="1"/>
        <v>OK</v>
      </c>
      <c r="L24" s="92"/>
      <c r="M24" s="95"/>
      <c r="N24" s="60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0</v>
      </c>
      <c r="J25" s="24">
        <f t="shared" si="2"/>
        <v>0</v>
      </c>
      <c r="K25" s="25" t="str">
        <f t="shared" si="1"/>
        <v>OK</v>
      </c>
      <c r="L25" s="92"/>
      <c r="M25" s="95"/>
      <c r="N25" s="60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91"/>
      <c r="M26" s="95"/>
      <c r="N26" s="60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0</v>
      </c>
      <c r="J27" s="24">
        <f t="shared" si="2"/>
        <v>0</v>
      </c>
      <c r="K27" s="25" t="str">
        <f t="shared" si="1"/>
        <v>OK</v>
      </c>
      <c r="L27" s="92"/>
      <c r="M27" s="95"/>
      <c r="N27" s="60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0</v>
      </c>
      <c r="J28" s="24">
        <f t="shared" si="2"/>
        <v>0</v>
      </c>
      <c r="K28" s="25" t="str">
        <f t="shared" si="1"/>
        <v>OK</v>
      </c>
      <c r="L28" s="90"/>
      <c r="M28" s="95"/>
      <c r="N28" s="60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0</v>
      </c>
      <c r="J29" s="24">
        <f t="shared" si="2"/>
        <v>0</v>
      </c>
      <c r="K29" s="25" t="str">
        <f t="shared" si="1"/>
        <v>OK</v>
      </c>
      <c r="L29" s="90"/>
      <c r="M29" s="95"/>
      <c r="N29" s="60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0</v>
      </c>
      <c r="J30" s="24">
        <f t="shared" si="2"/>
        <v>0</v>
      </c>
      <c r="K30" s="25" t="str">
        <f t="shared" si="1"/>
        <v>OK</v>
      </c>
      <c r="L30" s="92"/>
      <c r="M30" s="95"/>
      <c r="N30" s="60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0</v>
      </c>
      <c r="J31" s="24">
        <f t="shared" si="2"/>
        <v>0</v>
      </c>
      <c r="K31" s="25" t="str">
        <f t="shared" si="1"/>
        <v>OK</v>
      </c>
      <c r="L31" s="90"/>
      <c r="M31" s="95"/>
      <c r="N31" s="60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76"/>
      <c r="J32" s="24">
        <f t="shared" si="2"/>
        <v>0</v>
      </c>
      <c r="K32" s="25" t="str">
        <f t="shared" si="1"/>
        <v>OK</v>
      </c>
      <c r="L32" s="90"/>
      <c r="M32" s="94"/>
      <c r="N32" s="60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76"/>
      <c r="J33" s="24">
        <f t="shared" si="2"/>
        <v>0</v>
      </c>
      <c r="K33" s="25" t="str">
        <f t="shared" si="1"/>
        <v>OK</v>
      </c>
      <c r="L33" s="90"/>
      <c r="M33" s="90"/>
      <c r="N33" s="57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76"/>
      <c r="J34" s="24">
        <f t="shared" si="2"/>
        <v>0</v>
      </c>
      <c r="K34" s="25" t="str">
        <f t="shared" si="1"/>
        <v>OK</v>
      </c>
      <c r="L34" s="92"/>
      <c r="M34" s="90"/>
      <c r="N34" s="57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76"/>
      <c r="J35" s="24">
        <f t="shared" si="2"/>
        <v>0</v>
      </c>
      <c r="K35" s="25" t="str">
        <f t="shared" si="1"/>
        <v>OK</v>
      </c>
      <c r="L35" s="90"/>
      <c r="M35" s="90"/>
      <c r="N35" s="55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76"/>
      <c r="J36" s="24">
        <f t="shared" si="2"/>
        <v>0</v>
      </c>
      <c r="K36" s="25" t="str">
        <f t="shared" si="1"/>
        <v>OK</v>
      </c>
      <c r="L36" s="90"/>
      <c r="M36" s="90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76"/>
      <c r="J37" s="24">
        <f t="shared" si="2"/>
        <v>0</v>
      </c>
      <c r="K37" s="25" t="str">
        <f t="shared" si="1"/>
        <v>OK</v>
      </c>
      <c r="L37" s="90"/>
      <c r="M37" s="90"/>
      <c r="N37" s="55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76"/>
      <c r="J38" s="24">
        <f t="shared" si="2"/>
        <v>0</v>
      </c>
      <c r="K38" s="25" t="str">
        <f t="shared" si="1"/>
        <v>OK</v>
      </c>
      <c r="L38" s="92"/>
      <c r="M38" s="90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76"/>
      <c r="J39" s="24">
        <f t="shared" si="2"/>
        <v>0</v>
      </c>
      <c r="K39" s="25" t="str">
        <f t="shared" si="1"/>
        <v>OK</v>
      </c>
      <c r="L39" s="92"/>
      <c r="M39" s="90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76"/>
      <c r="J40" s="24">
        <f t="shared" si="2"/>
        <v>0</v>
      </c>
      <c r="K40" s="25" t="str">
        <f t="shared" si="1"/>
        <v>OK</v>
      </c>
      <c r="L40" s="90"/>
      <c r="M40" s="92"/>
      <c r="N40" s="57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76"/>
      <c r="J41" s="24">
        <f t="shared" si="2"/>
        <v>0</v>
      </c>
      <c r="K41" s="25" t="str">
        <f t="shared" si="1"/>
        <v>OK</v>
      </c>
      <c r="L41" s="90"/>
      <c r="M41" s="92"/>
      <c r="N41" s="57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76"/>
      <c r="J42" s="24">
        <f t="shared" si="2"/>
        <v>0</v>
      </c>
      <c r="K42" s="25" t="str">
        <f t="shared" si="1"/>
        <v>OK</v>
      </c>
      <c r="L42" s="90"/>
      <c r="M42" s="92"/>
      <c r="N42" s="57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76"/>
      <c r="J43" s="24">
        <f t="shared" si="2"/>
        <v>0</v>
      </c>
      <c r="K43" s="25" t="str">
        <f t="shared" si="1"/>
        <v>OK</v>
      </c>
      <c r="L43" s="90"/>
      <c r="M43" s="92"/>
      <c r="N43" s="57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76"/>
      <c r="J44" s="24">
        <f t="shared" si="2"/>
        <v>0</v>
      </c>
      <c r="K44" s="25" t="str">
        <f t="shared" si="1"/>
        <v>OK</v>
      </c>
      <c r="L44" s="90"/>
      <c r="M44" s="92"/>
      <c r="N44" s="57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76"/>
      <c r="J45" s="24">
        <f t="shared" si="2"/>
        <v>0</v>
      </c>
      <c r="K45" s="25" t="str">
        <f t="shared" si="1"/>
        <v>OK</v>
      </c>
      <c r="L45" s="90"/>
      <c r="M45" s="92"/>
      <c r="N45" s="57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76"/>
      <c r="J46" s="24">
        <f t="shared" si="2"/>
        <v>0</v>
      </c>
      <c r="K46" s="25" t="str">
        <f t="shared" si="1"/>
        <v>OK</v>
      </c>
      <c r="L46" s="90"/>
      <c r="M46" s="92"/>
      <c r="N46" s="57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76"/>
      <c r="J47" s="24">
        <f t="shared" si="2"/>
        <v>0</v>
      </c>
      <c r="K47" s="25" t="str">
        <f t="shared" si="1"/>
        <v>OK</v>
      </c>
      <c r="L47" s="90"/>
      <c r="M47" s="92"/>
      <c r="N47" s="57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76"/>
      <c r="J48" s="24">
        <f t="shared" si="2"/>
        <v>0</v>
      </c>
      <c r="K48" s="25" t="str">
        <f t="shared" si="1"/>
        <v>OK</v>
      </c>
      <c r="L48" s="90"/>
      <c r="M48" s="92"/>
      <c r="N48" s="57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76"/>
      <c r="J49" s="24">
        <f t="shared" si="2"/>
        <v>0</v>
      </c>
      <c r="K49" s="25" t="str">
        <f t="shared" si="1"/>
        <v>OK</v>
      </c>
      <c r="L49" s="90"/>
      <c r="M49" s="92"/>
      <c r="N49" s="57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76"/>
      <c r="J50" s="24">
        <f t="shared" si="2"/>
        <v>0</v>
      </c>
      <c r="K50" s="25" t="str">
        <f t="shared" si="1"/>
        <v>OK</v>
      </c>
      <c r="L50" s="90"/>
      <c r="M50" s="92"/>
      <c r="N50" s="57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76"/>
      <c r="J51" s="24">
        <f t="shared" si="2"/>
        <v>0</v>
      </c>
      <c r="K51" s="25" t="str">
        <f t="shared" si="1"/>
        <v>OK</v>
      </c>
      <c r="L51" s="90"/>
      <c r="M51" s="92"/>
      <c r="N51" s="57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76"/>
      <c r="J52" s="24">
        <f t="shared" si="2"/>
        <v>0</v>
      </c>
      <c r="K52" s="25" t="str">
        <f t="shared" si="1"/>
        <v>OK</v>
      </c>
      <c r="L52" s="90"/>
      <c r="M52" s="90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76"/>
      <c r="J53" s="24">
        <f t="shared" si="2"/>
        <v>0</v>
      </c>
      <c r="K53" s="25" t="str">
        <f t="shared" si="1"/>
        <v>OK</v>
      </c>
      <c r="L53" s="90"/>
      <c r="M53" s="92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76"/>
      <c r="J54" s="24">
        <f t="shared" si="2"/>
        <v>0</v>
      </c>
      <c r="K54" s="25" t="str">
        <f t="shared" si="1"/>
        <v>OK</v>
      </c>
      <c r="L54" s="90"/>
      <c r="M54" s="90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76"/>
      <c r="J55" s="24">
        <f t="shared" si="2"/>
        <v>0</v>
      </c>
      <c r="K55" s="25" t="str">
        <f t="shared" si="1"/>
        <v>OK</v>
      </c>
      <c r="L55" s="90"/>
      <c r="M55" s="90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76"/>
      <c r="J56" s="24">
        <f t="shared" si="2"/>
        <v>0</v>
      </c>
      <c r="K56" s="25" t="str">
        <f t="shared" si="1"/>
        <v>OK</v>
      </c>
      <c r="L56" s="92"/>
      <c r="M56" s="90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76"/>
      <c r="J57" s="24">
        <f t="shared" si="2"/>
        <v>0</v>
      </c>
      <c r="K57" s="25" t="str">
        <f t="shared" si="1"/>
        <v>OK</v>
      </c>
      <c r="L57" s="92"/>
      <c r="M57" s="90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6</v>
      </c>
      <c r="J58" s="6">
        <f>SUM(J4:J57)</f>
        <v>3</v>
      </c>
      <c r="L58" s="53">
        <f>SUMPRODUCT($H$4:$H$57,L4:L57)</f>
        <v>4800</v>
      </c>
      <c r="M58" s="53">
        <f t="shared" ref="M58:W58" si="3">SUMPRODUCT($H$4:$H$57,M4:M57)</f>
        <v>2400</v>
      </c>
      <c r="N58" s="53">
        <f t="shared" si="3"/>
        <v>0</v>
      </c>
      <c r="O58" s="53">
        <f t="shared" si="3"/>
        <v>0</v>
      </c>
      <c r="P58" s="53">
        <f t="shared" si="3"/>
        <v>0</v>
      </c>
      <c r="Q58" s="53">
        <f t="shared" si="3"/>
        <v>0</v>
      </c>
      <c r="R58" s="53">
        <f t="shared" si="3"/>
        <v>0</v>
      </c>
      <c r="S58" s="53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</row>
  </sheetData>
  <mergeCells count="22">
    <mergeCell ref="N1:N2"/>
    <mergeCell ref="A1:C1"/>
    <mergeCell ref="D1:H1"/>
    <mergeCell ref="I1:K1"/>
    <mergeCell ref="A2:K2"/>
    <mergeCell ref="M1:M2"/>
    <mergeCell ref="L1:L2"/>
    <mergeCell ref="A4:A21"/>
    <mergeCell ref="C4:C21"/>
    <mergeCell ref="A22:A31"/>
    <mergeCell ref="C22:C31"/>
    <mergeCell ref="A32:A57"/>
    <mergeCell ref="C32:C57"/>
    <mergeCell ref="W1:W2"/>
    <mergeCell ref="O1:O2"/>
    <mergeCell ref="P1:P2"/>
    <mergeCell ref="U1:U2"/>
    <mergeCell ref="Q1:Q2"/>
    <mergeCell ref="R1:R2"/>
    <mergeCell ref="S1:S2"/>
    <mergeCell ref="T1:T2"/>
    <mergeCell ref="V1:V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J242"/>
  <sheetViews>
    <sheetView tabSelected="1" topLeftCell="A46" zoomScale="80" zoomScaleNormal="80" workbookViewId="0">
      <selection activeCell="J66" sqref="J66"/>
    </sheetView>
  </sheetViews>
  <sheetFormatPr defaultColWidth="9.7109375" defaultRowHeight="15" x14ac:dyDescent="0.25"/>
  <cols>
    <col min="1" max="1" width="8.85546875" style="1" customWidth="1"/>
    <col min="2" max="2" width="7.5703125" style="1" customWidth="1"/>
    <col min="3" max="3" width="31.7109375" style="26" customWidth="1"/>
    <col min="4" max="4" width="58.28515625" style="1" customWidth="1"/>
    <col min="5" max="5" width="24" style="1" customWidth="1"/>
    <col min="6" max="6" width="12.5703125" style="6" customWidth="1"/>
    <col min="7" max="7" width="13.28515625" style="27" customWidth="1"/>
    <col min="8" max="8" width="12.5703125" style="4" customWidth="1"/>
    <col min="9" max="9" width="16" style="2" customWidth="1"/>
    <col min="10" max="10" width="18.28515625" style="2" customWidth="1"/>
    <col min="11" max="16384" width="9.7109375" style="2"/>
  </cols>
  <sheetData>
    <row r="1" spans="1:10" ht="50.25" customHeight="1" x14ac:dyDescent="0.25">
      <c r="A1" s="228" t="s">
        <v>54</v>
      </c>
      <c r="B1" s="228"/>
      <c r="C1" s="228"/>
      <c r="D1" s="228" t="s">
        <v>57</v>
      </c>
      <c r="E1" s="228"/>
      <c r="F1" s="227" t="s">
        <v>55</v>
      </c>
      <c r="G1" s="227"/>
      <c r="H1" s="227"/>
      <c r="I1" s="227"/>
      <c r="J1" s="227"/>
    </row>
    <row r="2" spans="1:10" s="3" customFormat="1" ht="30" x14ac:dyDescent="0.2">
      <c r="A2" s="46" t="s">
        <v>42</v>
      </c>
      <c r="B2" s="46" t="s">
        <v>43</v>
      </c>
      <c r="C2" s="46" t="s">
        <v>44</v>
      </c>
      <c r="D2" s="46" t="s">
        <v>27</v>
      </c>
      <c r="E2" s="22" t="s">
        <v>40</v>
      </c>
      <c r="F2" s="28" t="s">
        <v>3</v>
      </c>
      <c r="G2" s="23" t="s">
        <v>4</v>
      </c>
      <c r="H2" s="21" t="s">
        <v>5</v>
      </c>
      <c r="I2" s="29" t="s">
        <v>6</v>
      </c>
      <c r="J2" s="29" t="s">
        <v>7</v>
      </c>
    </row>
    <row r="3" spans="1:10" s="3" customFormat="1" ht="25.5" x14ac:dyDescent="0.2">
      <c r="A3" s="229">
        <v>1</v>
      </c>
      <c r="B3" s="34">
        <v>1</v>
      </c>
      <c r="C3" s="213" t="s">
        <v>50</v>
      </c>
      <c r="D3" s="77" t="s">
        <v>13</v>
      </c>
      <c r="E3" s="74">
        <v>2300</v>
      </c>
      <c r="F3" s="19">
        <f>REITORIA!I4+CESMO!I4+'CERES PAEX'!I4+CEART!I4+CAV!I4+FAED!I4+CEFID!I4+CERES!I4+CEPLAN!I4+CEAVI!I4+CCT!I4+CESFI!I4+ESAG!I4+CEAD!I4+CEO!I4</f>
        <v>77</v>
      </c>
      <c r="G3" s="24">
        <f>(REITORIA!I4-REITORIA!J4)+(CESMO!I4-CESMO!J4)+('CERES PAEX'!I4-'CERES PAEX'!J4)+(ESAG!I4-ESAG!J4)+(CEART!I4-CEART!J4)+(FAED!I4-FAED!J4)+(CEAD!I4-CEAD!J4)+(CEFID!I4-CEFID!J4)+(CESFI!I4-CESFI!J4)+(CERES!I4-CERES!J4)+(CEAVI!I4-CEAVI!J4)+(CEPLAN!I4-CEPLAN!J4)+(CAV!I4-CAV!J4)+(CEO!I4-CEO!J4)+(CCT!I4-CCT!J4)</f>
        <v>20</v>
      </c>
      <c r="H3" s="30">
        <f t="shared" ref="H3:H20" si="0">F3-G3</f>
        <v>57</v>
      </c>
      <c r="I3" s="20">
        <f t="shared" ref="I3:I20" si="1">F3*E3</f>
        <v>177100</v>
      </c>
      <c r="J3" s="20">
        <f t="shared" ref="J3:J20" si="2">G3*E3</f>
        <v>46000</v>
      </c>
    </row>
    <row r="4" spans="1:10" s="3" customFormat="1" x14ac:dyDescent="0.2">
      <c r="A4" s="230"/>
      <c r="B4" s="34">
        <v>2</v>
      </c>
      <c r="C4" s="214"/>
      <c r="D4" s="77" t="s">
        <v>14</v>
      </c>
      <c r="E4" s="74">
        <v>2500</v>
      </c>
      <c r="F4" s="19">
        <f>REITORIA!I5+CESMO!I5+'CERES PAEX'!I5+CEART!I5+CAV!I5+FAED!I5+CEFID!I5+CERES!I5+CEPLAN!I5+CEAVI!I5+CCT!I5+CESFI!I5+ESAG!I5+CEAD!I5+CEO!I5</f>
        <v>76</v>
      </c>
      <c r="G4" s="24">
        <f>(REITORIA!I5-REITORIA!J5)+(CESMO!I5-CESMO!J5)+('CERES PAEX'!I5-'CERES PAEX'!J5)+(ESAG!I5-ESAG!J5)+(CEART!I5-CEART!J5)+(FAED!I5-FAED!J5)+(CEAD!I5-CEAD!J5)+(CEFID!I5-CEFID!J5)+(CESFI!I5-CESFI!J5)+(CERES!I5-CERES!J5)+(CEAVI!I5-CEAVI!J5)+(CEPLAN!I5-CEPLAN!J5)+(CAV!I5-CAV!J5)+(CEO!I5-CEO!J5)+(CCT!I5-CCT!J5)</f>
        <v>12</v>
      </c>
      <c r="H4" s="30">
        <f t="shared" si="0"/>
        <v>64</v>
      </c>
      <c r="I4" s="20">
        <f t="shared" si="1"/>
        <v>190000</v>
      </c>
      <c r="J4" s="20">
        <f t="shared" si="2"/>
        <v>30000</v>
      </c>
    </row>
    <row r="5" spans="1:10" s="3" customFormat="1" x14ac:dyDescent="0.2">
      <c r="A5" s="230"/>
      <c r="B5" s="34">
        <v>3</v>
      </c>
      <c r="C5" s="214"/>
      <c r="D5" s="77" t="s">
        <v>15</v>
      </c>
      <c r="E5" s="74">
        <v>2400</v>
      </c>
      <c r="F5" s="19">
        <f>REITORIA!I6+CESMO!I6+'CERES PAEX'!I6+CEART!I6+CAV!I6+FAED!I6+CEFID!I6+CERES!I6+CEPLAN!I6+CEAVI!I6+CCT!I6+CESFI!I6+ESAG!I6+CEAD!I6+CEO!I6</f>
        <v>67</v>
      </c>
      <c r="G5" s="24">
        <f>(REITORIA!I6-REITORIA!J6)+(CESMO!I6-CESMO!J6)+('CERES PAEX'!I6-'CERES PAEX'!J6)+(ESAG!I6-ESAG!J6)+(CEART!I6-CEART!J6)+(FAED!I6-FAED!J6)+(CEAD!I6-CEAD!J6)+(CEFID!I6-CEFID!J6)+(CESFI!I6-CESFI!J6)+(CERES!I6-CERES!J6)+(CEAVI!I6-CEAVI!J6)+(CEPLAN!I6-CEPLAN!J6)+(CAV!I6-CAV!J6)+(CEO!I6-CEO!J6)+(CCT!I6-CCT!J6)</f>
        <v>16</v>
      </c>
      <c r="H5" s="30">
        <f t="shared" si="0"/>
        <v>51</v>
      </c>
      <c r="I5" s="20">
        <f t="shared" si="1"/>
        <v>160800</v>
      </c>
      <c r="J5" s="20">
        <f t="shared" si="2"/>
        <v>38400</v>
      </c>
    </row>
    <row r="6" spans="1:10" s="3" customFormat="1" x14ac:dyDescent="0.2">
      <c r="A6" s="230"/>
      <c r="B6" s="34">
        <v>4</v>
      </c>
      <c r="C6" s="214"/>
      <c r="D6" s="77" t="s">
        <v>16</v>
      </c>
      <c r="E6" s="74">
        <v>5000</v>
      </c>
      <c r="F6" s="19">
        <f>REITORIA!I7+CESMO!I7+'CERES PAEX'!I7+CEART!I7+CAV!I7+FAED!I7+CEFID!I7+CERES!I7+CEPLAN!I7+CEAVI!I7+CCT!I7+CESFI!I7+ESAG!I7+CEAD!I7+CEO!I7</f>
        <v>10</v>
      </c>
      <c r="G6" s="24">
        <f>(REITORIA!I7-REITORIA!J7)+(CESMO!I7-CESMO!J7)+('CERES PAEX'!I7-'CERES PAEX'!J7)+(ESAG!I7-ESAG!J7)+(CEART!I7-CEART!J7)+(FAED!I7-FAED!J7)+(CEAD!I7-CEAD!J7)+(CEFID!I7-CEFID!J7)+(CESFI!I7-CESFI!J7)+(CERES!I7-CERES!J7)+(CEAVI!I7-CEAVI!J7)+(CEPLAN!I7-CEPLAN!J7)+(CAV!I7-CAV!J7)+(CEO!I7-CEO!J7)+(CCT!I7-CCT!J7)</f>
        <v>1</v>
      </c>
      <c r="H6" s="30">
        <f t="shared" si="0"/>
        <v>9</v>
      </c>
      <c r="I6" s="20">
        <f t="shared" si="1"/>
        <v>50000</v>
      </c>
      <c r="J6" s="20">
        <f t="shared" si="2"/>
        <v>5000</v>
      </c>
    </row>
    <row r="7" spans="1:10" s="3" customFormat="1" ht="25.5" x14ac:dyDescent="0.2">
      <c r="A7" s="230"/>
      <c r="B7" s="34">
        <v>5</v>
      </c>
      <c r="C7" s="214"/>
      <c r="D7" s="77" t="s">
        <v>17</v>
      </c>
      <c r="E7" s="74">
        <v>2400</v>
      </c>
      <c r="F7" s="19">
        <f>REITORIA!I8+CESMO!I8+'CERES PAEX'!I8+CEART!I8+CAV!I8+FAED!I8+CEFID!I8+CERES!I8+CEPLAN!I8+CEAVI!I8+CCT!I8+CESFI!I8+ESAG!I8+CEAD!I8+CEO!I8</f>
        <v>87</v>
      </c>
      <c r="G7" s="24">
        <f>(REITORIA!I8-REITORIA!J8)+(CESMO!I8-CESMO!J8)+('CERES PAEX'!I8-'CERES PAEX'!J8)+(ESAG!I8-ESAG!J8)+(CEART!I8-CEART!J8)+(FAED!I8-FAED!J8)+(CEAD!I8-CEAD!J8)+(CEFID!I8-CEFID!J8)+(CESFI!I8-CESFI!J8)+(CERES!I8-CERES!J8)+(CEAVI!I8-CEAVI!J8)+(CEPLAN!I8-CEPLAN!J8)+(CAV!I8-CAV!J8)+(CEO!I8-CEO!J8)+(CCT!I8-CCT!J8)</f>
        <v>17</v>
      </c>
      <c r="H7" s="30">
        <f t="shared" si="0"/>
        <v>70</v>
      </c>
      <c r="I7" s="20">
        <f t="shared" si="1"/>
        <v>208800</v>
      </c>
      <c r="J7" s="20">
        <f t="shared" si="2"/>
        <v>40800</v>
      </c>
    </row>
    <row r="8" spans="1:10" s="3" customFormat="1" ht="25.5" x14ac:dyDescent="0.2">
      <c r="A8" s="230"/>
      <c r="B8" s="34">
        <v>6</v>
      </c>
      <c r="C8" s="214"/>
      <c r="D8" s="77" t="s">
        <v>18</v>
      </c>
      <c r="E8" s="74">
        <v>2700</v>
      </c>
      <c r="F8" s="19">
        <f>REITORIA!I9+CESMO!I9+'CERES PAEX'!I9+CEART!I9+CAV!I9+FAED!I9+CEFID!I9+CERES!I9+CEPLAN!I9+CEAVI!I9+CCT!I9+CESFI!I9+ESAG!I9+CEAD!I9+CEO!I9</f>
        <v>45</v>
      </c>
      <c r="G8" s="24">
        <f>(REITORIA!I9-REITORIA!J9)+(CESMO!I9-CESMO!J9)+('CERES PAEX'!I9-'CERES PAEX'!J9)+(ESAG!I9-ESAG!J9)+(CEART!I9-CEART!J9)+(FAED!I9-FAED!J9)+(CEAD!I9-CEAD!J9)+(CEFID!I9-CEFID!J9)+(CESFI!I9-CESFI!J9)+(CERES!I9-CERES!J9)+(CEAVI!I9-CEAVI!J9)+(CEPLAN!I9-CEPLAN!J9)+(CAV!I9-CAV!J9)+(CEO!I9-CEO!J9)+(CCT!I9-CCT!J9)</f>
        <v>6</v>
      </c>
      <c r="H8" s="30">
        <f t="shared" si="0"/>
        <v>39</v>
      </c>
      <c r="I8" s="20">
        <f t="shared" si="1"/>
        <v>121500</v>
      </c>
      <c r="J8" s="20">
        <f t="shared" si="2"/>
        <v>16200</v>
      </c>
    </row>
    <row r="9" spans="1:10" s="3" customFormat="1" ht="25.5" x14ac:dyDescent="0.2">
      <c r="A9" s="230"/>
      <c r="B9" s="34">
        <v>7</v>
      </c>
      <c r="C9" s="214"/>
      <c r="D9" s="77" t="s">
        <v>19</v>
      </c>
      <c r="E9" s="74">
        <v>5200</v>
      </c>
      <c r="F9" s="19">
        <f>REITORIA!I10+CESMO!I10+'CERES PAEX'!I10+CEART!I10+CAV!I10+FAED!I10+CEFID!I10+CERES!I10+CEPLAN!I10+CEAVI!I10+CCT!I10+CESFI!I10+ESAG!I10+CEAD!I10+CEO!I10</f>
        <v>39</v>
      </c>
      <c r="G9" s="24">
        <f>(REITORIA!I10-REITORIA!J10)+(CESMO!I10-CESMO!J10)+('CERES PAEX'!I10-'CERES PAEX'!J10)+(ESAG!I10-ESAG!J10)+(CEART!I10-CEART!J10)+(FAED!I10-FAED!J10)+(CEAD!I10-CEAD!J10)+(CEFID!I10-CEFID!J10)+(CESFI!I10-CESFI!J10)+(CERES!I10-CERES!J10)+(CEAVI!I10-CEAVI!J10)+(CEPLAN!I10-CEPLAN!J10)+(CAV!I10-CAV!J10)+(CEO!I10-CEO!J10)+(CCT!I10-CCT!J10)</f>
        <v>1</v>
      </c>
      <c r="H9" s="30">
        <f t="shared" si="0"/>
        <v>38</v>
      </c>
      <c r="I9" s="20">
        <f t="shared" si="1"/>
        <v>202800</v>
      </c>
      <c r="J9" s="20">
        <f t="shared" si="2"/>
        <v>5200</v>
      </c>
    </row>
    <row r="10" spans="1:10" s="3" customFormat="1" ht="25.5" x14ac:dyDescent="0.2">
      <c r="A10" s="230"/>
      <c r="B10" s="34">
        <v>8</v>
      </c>
      <c r="C10" s="214"/>
      <c r="D10" s="77" t="s">
        <v>20</v>
      </c>
      <c r="E10" s="74">
        <v>2700</v>
      </c>
      <c r="F10" s="19">
        <f>REITORIA!I11+CESMO!I11+'CERES PAEX'!I11+CEART!I11+CAV!I11+FAED!I11+CEFID!I11+CERES!I11+CEPLAN!I11+CEAVI!I11+CCT!I11+CESFI!I11+ESAG!I11+CEAD!I11+CEO!I11</f>
        <v>34</v>
      </c>
      <c r="G10" s="24">
        <f>(REITORIA!I11-REITORIA!J11)+(CESMO!I11-CESMO!J11)+('CERES PAEX'!I11-'CERES PAEX'!J11)+(ESAG!I11-ESAG!J11)+(CEART!I11-CEART!J11)+(FAED!I11-FAED!J11)+(CEAD!I11-CEAD!J11)+(CEFID!I11-CEFID!J11)+(CESFI!I11-CESFI!J11)+(CERES!I11-CERES!J11)+(CEAVI!I11-CEAVI!J11)+(CEPLAN!I11-CEPLAN!J11)+(CAV!I11-CAV!J11)+(CEO!I11-CEO!J11)+(CCT!I11-CCT!J11)</f>
        <v>2</v>
      </c>
      <c r="H10" s="30">
        <f t="shared" si="0"/>
        <v>32</v>
      </c>
      <c r="I10" s="20">
        <f t="shared" si="1"/>
        <v>91800</v>
      </c>
      <c r="J10" s="20">
        <f t="shared" si="2"/>
        <v>5400</v>
      </c>
    </row>
    <row r="11" spans="1:10" s="3" customFormat="1" ht="25.5" x14ac:dyDescent="0.2">
      <c r="A11" s="230"/>
      <c r="B11" s="34">
        <v>9</v>
      </c>
      <c r="C11" s="214"/>
      <c r="D11" s="77" t="s">
        <v>21</v>
      </c>
      <c r="E11" s="74">
        <v>2500</v>
      </c>
      <c r="F11" s="19">
        <f>REITORIA!I12+CESMO!I12+'CERES PAEX'!I12+CEART!I12+CAV!I12+FAED!I12+CEFID!I12+CERES!I12+CEPLAN!I12+CEAVI!I12+CCT!I12+CESFI!I12+ESAG!I12+CEAD!I12+CEO!I12</f>
        <v>60</v>
      </c>
      <c r="G11" s="24">
        <f>(REITORIA!I12-REITORIA!J12)+(CESMO!I12-CESMO!J12)+('CERES PAEX'!I12-'CERES PAEX'!J12)+(ESAG!I12-ESAG!J12)+(CEART!I12-CEART!J12)+(FAED!I12-FAED!J12)+(CEAD!I12-CEAD!J12)+(CEFID!I12-CEFID!J12)+(CESFI!I12-CESFI!J12)+(CERES!I12-CERES!J12)+(CEAVI!I12-CEAVI!J12)+(CEPLAN!I12-CEPLAN!J12)+(CAV!I12-CAV!J12)+(CEO!I12-CEO!J12)+(CCT!I12-CCT!J12)</f>
        <v>3</v>
      </c>
      <c r="H11" s="30">
        <f t="shared" si="0"/>
        <v>57</v>
      </c>
      <c r="I11" s="20">
        <f t="shared" si="1"/>
        <v>150000</v>
      </c>
      <c r="J11" s="20">
        <f t="shared" si="2"/>
        <v>7500</v>
      </c>
    </row>
    <row r="12" spans="1:10" s="3" customFormat="1" x14ac:dyDescent="0.2">
      <c r="A12" s="230"/>
      <c r="B12" s="34">
        <v>10</v>
      </c>
      <c r="C12" s="214"/>
      <c r="D12" s="77" t="s">
        <v>22</v>
      </c>
      <c r="E12" s="74">
        <v>900</v>
      </c>
      <c r="F12" s="19">
        <f>REITORIA!I13+CESMO!I13+'CERES PAEX'!I13+CEART!I13+CAV!I13+FAED!I13+CEFID!I13+CERES!I13+CEPLAN!I13+CEAVI!I13+CCT!I13+CESFI!I13+ESAG!I13+CEAD!I13+CEO!I13</f>
        <v>59</v>
      </c>
      <c r="G12" s="24">
        <f>(REITORIA!I13-REITORIA!J13)+(CESMO!I13-CESMO!J13)+('CERES PAEX'!I13-'CERES PAEX'!J13)+(ESAG!I13-ESAG!J13)+(CEART!I13-CEART!J13)+(FAED!I13-FAED!J13)+(CEAD!I13-CEAD!J13)+(CEFID!I13-CEFID!J13)+(CESFI!I13-CESFI!J13)+(CERES!I13-CERES!J13)+(CEAVI!I13-CEAVI!J13)+(CEPLAN!I13-CEPLAN!J13)+(CAV!I13-CAV!J13)+(CEO!I13-CEO!J13)+(CCT!I13-CCT!J13)</f>
        <v>14</v>
      </c>
      <c r="H12" s="30">
        <f t="shared" si="0"/>
        <v>45</v>
      </c>
      <c r="I12" s="20">
        <f t="shared" si="1"/>
        <v>53100</v>
      </c>
      <c r="J12" s="20">
        <f t="shared" si="2"/>
        <v>12600</v>
      </c>
    </row>
    <row r="13" spans="1:10" s="3" customFormat="1" x14ac:dyDescent="0.2">
      <c r="A13" s="230"/>
      <c r="B13" s="34">
        <v>11</v>
      </c>
      <c r="C13" s="214"/>
      <c r="D13" s="78" t="s">
        <v>87</v>
      </c>
      <c r="E13" s="74">
        <v>1000</v>
      </c>
      <c r="F13" s="19">
        <f>REITORIA!I14+CESMO!I14+'CERES PAEX'!I14+CEART!I14+CAV!I14+FAED!I14+CEFID!I14+CERES!I14+CEPLAN!I14+CEAVI!I14+CCT!I14+CESFI!I14+ESAG!I14+CEAD!I14+CEO!I14</f>
        <v>67</v>
      </c>
      <c r="G13" s="24">
        <f>(REITORIA!I14-REITORIA!J14)+(CESMO!I14-CESMO!J14)+('CERES PAEX'!I14-'CERES PAEX'!J14)+(ESAG!I14-ESAG!J14)+(CEART!I14-CEART!J14)+(FAED!I14-FAED!J14)+(CEAD!I14-CEAD!J14)+(CEFID!I14-CEFID!J14)+(CESFI!I14-CESFI!J14)+(CERES!I14-CERES!J14)+(CEAVI!I14-CEAVI!J14)+(CEPLAN!I14-CEPLAN!J14)+(CAV!I14-CAV!J14)+(CEO!I14-CEO!J14)+(CCT!I14-CCT!J14)</f>
        <v>1</v>
      </c>
      <c r="H13" s="30">
        <f t="shared" si="0"/>
        <v>66</v>
      </c>
      <c r="I13" s="20">
        <f t="shared" si="1"/>
        <v>67000</v>
      </c>
      <c r="J13" s="20">
        <f t="shared" si="2"/>
        <v>1000</v>
      </c>
    </row>
    <row r="14" spans="1:10" s="3" customFormat="1" x14ac:dyDescent="0.2">
      <c r="A14" s="230"/>
      <c r="B14" s="34">
        <v>12</v>
      </c>
      <c r="C14" s="214"/>
      <c r="D14" s="79" t="s">
        <v>88</v>
      </c>
      <c r="E14" s="74">
        <v>1200</v>
      </c>
      <c r="F14" s="19">
        <f>REITORIA!I15+CESMO!I15+'CERES PAEX'!I15+CEART!I15+CAV!I15+FAED!I15+CEFID!I15+CERES!I15+CEPLAN!I15+CEAVI!I15+CCT!I15+CESFI!I15+ESAG!I15+CEAD!I15+CEO!I15</f>
        <v>88</v>
      </c>
      <c r="G14" s="24">
        <f>(REITORIA!I15-REITORIA!J15)+(CESMO!I15-CESMO!J15)+('CERES PAEX'!I15-'CERES PAEX'!J15)+(ESAG!I15-ESAG!J15)+(CEART!I15-CEART!J15)+(FAED!I15-FAED!J15)+(CEAD!I15-CEAD!J15)+(CEFID!I15-CEFID!J15)+(CESFI!I15-CESFI!J15)+(CERES!I15-CERES!J15)+(CEAVI!I15-CEAVI!J15)+(CEPLAN!I15-CEPLAN!J15)+(CAV!I15-CAV!J15)+(CEO!I15-CEO!J15)+(CCT!I15-CCT!J15)</f>
        <v>13</v>
      </c>
      <c r="H14" s="30">
        <f t="shared" si="0"/>
        <v>75</v>
      </c>
      <c r="I14" s="20">
        <f t="shared" si="1"/>
        <v>105600</v>
      </c>
      <c r="J14" s="20">
        <f t="shared" si="2"/>
        <v>15600</v>
      </c>
    </row>
    <row r="15" spans="1:10" s="3" customFormat="1" x14ac:dyDescent="0.2">
      <c r="A15" s="230"/>
      <c r="B15" s="34">
        <v>13</v>
      </c>
      <c r="C15" s="214"/>
      <c r="D15" s="80" t="s">
        <v>90</v>
      </c>
      <c r="E15" s="74">
        <v>1700</v>
      </c>
      <c r="F15" s="19">
        <f>REITORIA!I16+CESMO!I16+'CERES PAEX'!I16+CEART!I16+CAV!I16+FAED!I16+CEFID!I16+CERES!I16+CEPLAN!I16+CEAVI!I16+CCT!I16+CESFI!I16+ESAG!I16+CEAD!I16+CEO!I16</f>
        <v>99</v>
      </c>
      <c r="G15" s="24">
        <f>(REITORIA!I16-REITORIA!J16)+(CESMO!I16-CESMO!J16)+('CERES PAEX'!I16-'CERES PAEX'!J16)+(ESAG!I16-ESAG!J16)+(CEART!I16-CEART!J16)+(FAED!I16-FAED!J16)+(CEAD!I16-CEAD!J16)+(CEFID!I16-CEFID!J16)+(CESFI!I16-CESFI!J16)+(CERES!I16-CERES!J16)+(CEAVI!I16-CEAVI!J16)+(CEPLAN!I16-CEPLAN!J16)+(CAV!I16-CAV!J16)+(CEO!I16-CEO!J16)+(CCT!I16-CCT!J16)</f>
        <v>18</v>
      </c>
      <c r="H15" s="30">
        <f t="shared" si="0"/>
        <v>81</v>
      </c>
      <c r="I15" s="20">
        <f t="shared" si="1"/>
        <v>168300</v>
      </c>
      <c r="J15" s="20">
        <f t="shared" si="2"/>
        <v>30600</v>
      </c>
    </row>
    <row r="16" spans="1:10" s="3" customFormat="1" x14ac:dyDescent="0.2">
      <c r="A16" s="230"/>
      <c r="B16" s="34">
        <v>14</v>
      </c>
      <c r="C16" s="214"/>
      <c r="D16" s="80" t="s">
        <v>91</v>
      </c>
      <c r="E16" s="74">
        <v>18000</v>
      </c>
      <c r="F16" s="19">
        <f>REITORIA!I17+CESMO!I17+'CERES PAEX'!I17+CEART!I17+CAV!I17+FAED!I17+CEFID!I17+CERES!I17+CEPLAN!I17+CEAVI!I17+CCT!I17+CESFI!I17+ESAG!I17+CEAD!I17+CEO!I17</f>
        <v>12</v>
      </c>
      <c r="G16" s="24">
        <f>(REITORIA!I17-REITORIA!J17)+(CESMO!I17-CESMO!J17)+('CERES PAEX'!I17-'CERES PAEX'!J17)+(ESAG!I17-ESAG!J17)+(CEART!I17-CEART!J17)+(FAED!I17-FAED!J17)+(CEAD!I17-CEAD!J17)+(CEFID!I17-CEFID!J17)+(CESFI!I17-CESFI!J17)+(CERES!I17-CERES!J17)+(CEAVI!I17-CEAVI!J17)+(CEPLAN!I17-CEPLAN!J17)+(CAV!I17-CAV!J17)+(CEO!I17-CEO!J17)+(CCT!I17-CCT!J17)</f>
        <v>2</v>
      </c>
      <c r="H16" s="30">
        <f t="shared" si="0"/>
        <v>10</v>
      </c>
      <c r="I16" s="20">
        <f t="shared" si="1"/>
        <v>216000</v>
      </c>
      <c r="J16" s="20">
        <f t="shared" si="2"/>
        <v>36000</v>
      </c>
    </row>
    <row r="17" spans="1:10" s="3" customFormat="1" x14ac:dyDescent="0.2">
      <c r="A17" s="230"/>
      <c r="B17" s="34">
        <v>15</v>
      </c>
      <c r="C17" s="214"/>
      <c r="D17" s="79" t="s">
        <v>92</v>
      </c>
      <c r="E17" s="74">
        <v>1500</v>
      </c>
      <c r="F17" s="19">
        <f>REITORIA!I18+CESMO!I18+'CERES PAEX'!I18+CEART!I18+CAV!I18+FAED!I18+CEFID!I18+CERES!I18+CEPLAN!I18+CEAVI!I18+CCT!I18+CESFI!I18+ESAG!I18+CEAD!I18+CEO!I18</f>
        <v>46</v>
      </c>
      <c r="G17" s="24">
        <f>(REITORIA!I18-REITORIA!J18)+(CESMO!I18-CESMO!J18)+('CERES PAEX'!I18-'CERES PAEX'!J18)+(ESAG!I18-ESAG!J18)+(CEART!I18-CEART!J18)+(FAED!I18-FAED!J18)+(CEAD!I18-CEAD!J18)+(CEFID!I18-CEFID!J18)+(CESFI!I18-CESFI!J18)+(CERES!I18-CERES!J18)+(CEAVI!I18-CEAVI!J18)+(CEPLAN!I18-CEPLAN!J18)+(CAV!I18-CAV!J18)+(CEO!I18-CEO!J18)+(CCT!I18-CCT!J18)</f>
        <v>2</v>
      </c>
      <c r="H17" s="30">
        <f t="shared" si="0"/>
        <v>44</v>
      </c>
      <c r="I17" s="20">
        <f t="shared" si="1"/>
        <v>69000</v>
      </c>
      <c r="J17" s="20">
        <f t="shared" si="2"/>
        <v>3000</v>
      </c>
    </row>
    <row r="18" spans="1:10" s="3" customFormat="1" x14ac:dyDescent="0.2">
      <c r="A18" s="230"/>
      <c r="B18" s="34">
        <v>16</v>
      </c>
      <c r="C18" s="214"/>
      <c r="D18" s="77" t="s">
        <v>93</v>
      </c>
      <c r="E18" s="74">
        <v>1500</v>
      </c>
      <c r="F18" s="19">
        <f>REITORIA!I19+CESMO!I19+'CERES PAEX'!I19+CEART!I19+CAV!I19+FAED!I19+CEFID!I19+CERES!I19+CEPLAN!I19+CEAVI!I19+CCT!I19+CESFI!I19+ESAG!I19+CEAD!I19+CEO!I19</f>
        <v>67</v>
      </c>
      <c r="G18" s="24">
        <f>(REITORIA!I19-REITORIA!J19)+(CESMO!I19-CESMO!J19)+('CERES PAEX'!I19-'CERES PAEX'!J19)+(ESAG!I19-ESAG!J19)+(CEART!I19-CEART!J19)+(FAED!I19-FAED!J19)+(CEAD!I19-CEAD!J19)+(CEFID!I19-CEFID!J19)+(CESFI!I19-CESFI!J19)+(CERES!I19-CERES!J19)+(CEAVI!I19-CEAVI!J19)+(CEPLAN!I19-CEPLAN!J19)+(CAV!I19-CAV!J19)+(CEO!I19-CEO!J19)+(CCT!I19-CCT!J19)</f>
        <v>10</v>
      </c>
      <c r="H18" s="30">
        <f t="shared" si="0"/>
        <v>57</v>
      </c>
      <c r="I18" s="20">
        <f t="shared" si="1"/>
        <v>100500</v>
      </c>
      <c r="J18" s="20">
        <f t="shared" si="2"/>
        <v>15000</v>
      </c>
    </row>
    <row r="19" spans="1:10" s="3" customFormat="1" ht="25.5" x14ac:dyDescent="0.2">
      <c r="A19" s="230"/>
      <c r="B19" s="34">
        <v>17</v>
      </c>
      <c r="C19" s="214"/>
      <c r="D19" s="77" t="s">
        <v>94</v>
      </c>
      <c r="E19" s="74">
        <v>7190</v>
      </c>
      <c r="F19" s="19">
        <f>REITORIA!I20+CESMO!I20+'CERES PAEX'!I20+CEART!I20+CAV!I20+FAED!I20+CEFID!I20+CERES!I20+CEPLAN!I20+CEAVI!I20+CCT!I20+CESFI!I20+ESAG!I20+CEAD!I20+CEO!I20</f>
        <v>35</v>
      </c>
      <c r="G19" s="24">
        <f>(REITORIA!I20-REITORIA!J20)+(CESMO!I20-CESMO!J20)+('CERES PAEX'!I20-'CERES PAEX'!J20)+(ESAG!I20-ESAG!J20)+(CEART!I20-CEART!J20)+(FAED!I20-FAED!J20)+(CEAD!I20-CEAD!J20)+(CEFID!I20-CEFID!J20)+(CESFI!I20-CESFI!J20)+(CERES!I20-CERES!J20)+(CEAVI!I20-CEAVI!J20)+(CEPLAN!I20-CEPLAN!J20)+(CAV!I20-CAV!J20)+(CEO!I20-CEO!J20)+(CCT!I20-CCT!J20)</f>
        <v>13</v>
      </c>
      <c r="H19" s="30">
        <f t="shared" si="0"/>
        <v>22</v>
      </c>
      <c r="I19" s="20">
        <f t="shared" si="1"/>
        <v>251650</v>
      </c>
      <c r="J19" s="20">
        <f t="shared" si="2"/>
        <v>93470</v>
      </c>
    </row>
    <row r="20" spans="1:10" s="3" customFormat="1" x14ac:dyDescent="0.2">
      <c r="A20" s="231"/>
      <c r="B20" s="245">
        <v>18</v>
      </c>
      <c r="C20" s="215"/>
      <c r="D20" s="248" t="s">
        <v>95</v>
      </c>
      <c r="E20" s="74">
        <v>4000</v>
      </c>
      <c r="F20" s="19">
        <f>REITORIA!I21+CESMO!I21+'CERES PAEX'!I21+CEART!I21+CAV!I21+FAED!I21+CEFID!I21+CERES!I21+CEPLAN!I21+CEAVI!I21+CCT!I21+CESFI!I21+ESAG!I21+CEAD!I21+CEO!I21</f>
        <v>29</v>
      </c>
      <c r="G20" s="24">
        <f>(REITORIA!I21-REITORIA!J21)+(CESMO!I21-CESMO!J21)+('CERES PAEX'!I21-'CERES PAEX'!J21)+(ESAG!I21-ESAG!J21)+(CEART!I21-CEART!J21)+(FAED!I21-FAED!J21)+(CEAD!I21-CEAD!J21)+(CEFID!I21-CEFID!J21)+(CESFI!I21-CESFI!J21)+(CERES!I21-CERES!J21)+(CEAVI!I21-CEAVI!J21)+(CEPLAN!I21-CEPLAN!J21)+(CAV!I21-CAV!J21)+(CEO!I21-CEO!J21)+(CCT!I21-CCT!J21)</f>
        <v>6</v>
      </c>
      <c r="H20" s="30">
        <f t="shared" si="0"/>
        <v>23</v>
      </c>
      <c r="I20" s="20">
        <f t="shared" si="1"/>
        <v>116000</v>
      </c>
      <c r="J20" s="20">
        <f t="shared" si="2"/>
        <v>24000</v>
      </c>
    </row>
    <row r="21" spans="1:10" ht="30.2" customHeight="1" x14ac:dyDescent="0.25">
      <c r="A21" s="192">
        <v>2</v>
      </c>
      <c r="B21" s="41">
        <v>19</v>
      </c>
      <c r="C21" s="219" t="s">
        <v>50</v>
      </c>
      <c r="D21" s="44" t="s">
        <v>13</v>
      </c>
      <c r="E21" s="68">
        <v>2700</v>
      </c>
      <c r="F21" s="19">
        <f>REITORIA!I22+CESMO!I22+'CERES PAEX'!I22+CEART!I22+CAV!I22+FAED!I22+CEFID!I22+CERES!I22+CEPLAN!I22+CEAVI!I22+CCT!I22+CESFI!I22+ESAG!I22+CEAD!I22+CEO!I22</f>
        <v>157</v>
      </c>
      <c r="G21" s="24">
        <f>(REITORIA!I22-REITORIA!J22)+(CESMO!I22-CESMO!J22)+('CERES PAEX'!I22-'CERES PAEX'!J22)+(ESAG!I22-ESAG!J22)+(CEART!I22-CEART!J22)+(FAED!I22-FAED!J22)+(CEAD!I22-CEAD!J22)+(CEFID!I22-CEFID!J22)+(CESFI!I22-CESFI!J22)+(CERES!I22-CERES!J22)+(CEAVI!I22-CEAVI!J22)+(CEPLAN!I22-CEPLAN!J22)+(CAV!I22-CAV!J22)+(CEO!I22-CEO!J22)+(CCT!I22-CCT!J22)</f>
        <v>51</v>
      </c>
      <c r="H21" s="30">
        <f>F21-G21</f>
        <v>106</v>
      </c>
      <c r="I21" s="20">
        <f>F21*E21</f>
        <v>423900</v>
      </c>
      <c r="J21" s="20">
        <f>G21*E21</f>
        <v>137700</v>
      </c>
    </row>
    <row r="22" spans="1:10" ht="30.2" customHeight="1" x14ac:dyDescent="0.25">
      <c r="A22" s="193"/>
      <c r="B22" s="41">
        <v>20</v>
      </c>
      <c r="C22" s="220"/>
      <c r="D22" s="44" t="s">
        <v>14</v>
      </c>
      <c r="E22" s="68">
        <v>3900</v>
      </c>
      <c r="F22" s="19">
        <f>REITORIA!I23+CESMO!I23+'CERES PAEX'!I23+CEART!I23+CAV!I23+FAED!I23+CEFID!I23+CERES!I23+CEPLAN!I23+CEAVI!I23+CCT!I23+CESFI!I23+ESAG!I23+CEAD!I23+CEO!I23</f>
        <v>68</v>
      </c>
      <c r="G22" s="24">
        <f>(REITORIA!I23-REITORIA!J23)+(CESMO!I23-CESMO!J23)+('CERES PAEX'!I23-'CERES PAEX'!J23)+(ESAG!I23-ESAG!J23)+(CEART!I23-CEART!J23)+(FAED!I23-FAED!J23)+(CEAD!I23-CEAD!J23)+(CEFID!I23-CEFID!J23)+(CESFI!I23-CESFI!J23)+(CERES!I23-CERES!J23)+(CEAVI!I23-CEAVI!J23)+(CEPLAN!I23-CEPLAN!J23)+(CAV!I23-CAV!J23)+(CEO!I23-CEO!J23)+(CCT!I23-CCT!J23)</f>
        <v>14</v>
      </c>
      <c r="H22" s="30">
        <f t="shared" ref="H22:H56" si="3">F22-G22</f>
        <v>54</v>
      </c>
      <c r="I22" s="20">
        <f t="shared" ref="I22:I56" si="4">F22*E22</f>
        <v>265200</v>
      </c>
      <c r="J22" s="20">
        <f t="shared" ref="J22:J56" si="5">G22*E22</f>
        <v>54600</v>
      </c>
    </row>
    <row r="23" spans="1:10" ht="30.2" customHeight="1" x14ac:dyDescent="0.25">
      <c r="A23" s="193"/>
      <c r="B23" s="41">
        <v>21</v>
      </c>
      <c r="C23" s="220"/>
      <c r="D23" s="44" t="s">
        <v>15</v>
      </c>
      <c r="E23" s="69">
        <v>5200</v>
      </c>
      <c r="F23" s="19">
        <f>REITORIA!I24+CESMO!I24+'CERES PAEX'!I24+CEART!I24+CAV!I24+FAED!I24+CEFID!I24+CERES!I24+CEPLAN!I24+CEAVI!I24+CCT!I24+CESFI!I24+ESAG!I24+CEAD!I24+CEO!I24</f>
        <v>55</v>
      </c>
      <c r="G23" s="24">
        <f>(REITORIA!I24-REITORIA!J24)+(CESMO!I24-CESMO!J24)+('CERES PAEX'!I24-'CERES PAEX'!J24)+(ESAG!I24-ESAG!J24)+(CEART!I24-CEART!J24)+(FAED!I24-FAED!J24)+(CEAD!I24-CEAD!J24)+(CEFID!I24-CEFID!J24)+(CESFI!I24-CESFI!J24)+(CERES!I24-CERES!J24)+(CEAVI!I24-CEAVI!J24)+(CEPLAN!I24-CEPLAN!J24)+(CAV!I24-CAV!J24)+(CEO!I24-CEO!J24)+(CCT!I24-CCT!J24)</f>
        <v>13</v>
      </c>
      <c r="H23" s="30">
        <f t="shared" si="3"/>
        <v>42</v>
      </c>
      <c r="I23" s="20">
        <f t="shared" si="4"/>
        <v>286000</v>
      </c>
      <c r="J23" s="20">
        <f t="shared" si="5"/>
        <v>67600</v>
      </c>
    </row>
    <row r="24" spans="1:10" ht="30.2" customHeight="1" x14ac:dyDescent="0.25">
      <c r="A24" s="193"/>
      <c r="B24" s="41">
        <v>22</v>
      </c>
      <c r="C24" s="220"/>
      <c r="D24" s="45" t="s">
        <v>16</v>
      </c>
      <c r="E24" s="69">
        <v>1000</v>
      </c>
      <c r="F24" s="19">
        <f>REITORIA!I25+CESMO!I25+'CERES PAEX'!I25+CEART!I25+CAV!I25+FAED!I25+CEFID!I25+CERES!I25+CEPLAN!I25+CEAVI!I25+CCT!I25+CESFI!I25+ESAG!I25+CEAD!I25+CEO!I25</f>
        <v>71</v>
      </c>
      <c r="G24" s="24">
        <f>(REITORIA!I25-REITORIA!J25)+(CESMO!I25-CESMO!J25)+('CERES PAEX'!I25-'CERES PAEX'!J25)+(ESAG!I25-ESAG!J25)+(CEART!I25-CEART!J25)+(FAED!I25-FAED!J25)+(CEAD!I25-CEAD!J25)+(CEFID!I25-CEFID!J25)+(CESFI!I25-CESFI!J25)+(CERES!I25-CERES!J25)+(CEAVI!I25-CEAVI!J25)+(CEPLAN!I25-CEPLAN!J25)+(CAV!I25-CAV!J25)+(CEO!I25-CEO!J25)+(CCT!I25-CCT!J25)</f>
        <v>13</v>
      </c>
      <c r="H24" s="30">
        <f t="shared" si="3"/>
        <v>58</v>
      </c>
      <c r="I24" s="20">
        <f t="shared" si="4"/>
        <v>71000</v>
      </c>
      <c r="J24" s="20">
        <f t="shared" si="5"/>
        <v>13000</v>
      </c>
    </row>
    <row r="25" spans="1:10" ht="30.2" customHeight="1" x14ac:dyDescent="0.25">
      <c r="A25" s="193"/>
      <c r="B25" s="41">
        <v>23</v>
      </c>
      <c r="C25" s="220"/>
      <c r="D25" s="44" t="s">
        <v>17</v>
      </c>
      <c r="E25" s="69">
        <v>3000</v>
      </c>
      <c r="F25" s="19">
        <f>REITORIA!I26+CESMO!I26+'CERES PAEX'!I26+CEART!I26+CAV!I26+FAED!I26+CEFID!I26+CERES!I26+CEPLAN!I26+CEAVI!I26+CCT!I26+CESFI!I26+ESAG!I26+CEAD!I26+CEO!I26</f>
        <v>37</v>
      </c>
      <c r="G25" s="24">
        <f>(REITORIA!I26-REITORIA!J26)+(CESMO!I26-CESMO!J26)+('CERES PAEX'!I26-'CERES PAEX'!J26)+(ESAG!I26-ESAG!J26)+(CEART!I26-CEART!J26)+(FAED!I26-FAED!J26)+(CEAD!I26-CEAD!J26)+(CEFID!I26-CEFID!J26)+(CESFI!I26-CESFI!J26)+(CERES!I26-CERES!J26)+(CEAVI!I26-CEAVI!J26)+(CEPLAN!I26-CEPLAN!J26)+(CAV!I26-CAV!J26)+(CEO!I26-CEO!J26)+(CCT!I26-CCT!J26)</f>
        <v>0</v>
      </c>
      <c r="H25" s="30">
        <f t="shared" si="3"/>
        <v>37</v>
      </c>
      <c r="I25" s="20">
        <f t="shared" si="4"/>
        <v>111000</v>
      </c>
      <c r="J25" s="20">
        <f t="shared" si="5"/>
        <v>0</v>
      </c>
    </row>
    <row r="26" spans="1:10" ht="30.2" customHeight="1" x14ac:dyDescent="0.25">
      <c r="A26" s="193"/>
      <c r="B26" s="41">
        <v>24</v>
      </c>
      <c r="C26" s="220"/>
      <c r="D26" s="44" t="s">
        <v>18</v>
      </c>
      <c r="E26" s="69">
        <v>3000</v>
      </c>
      <c r="F26" s="19">
        <f>REITORIA!I27+CESMO!I27+'CERES PAEX'!I27+CEART!I27+CAV!I27+FAED!I27+CEFID!I27+CERES!I27+CEPLAN!I27+CEAVI!I27+CCT!I27+CESFI!I27+ESAG!I27+CEAD!I27+CEO!I27</f>
        <v>37</v>
      </c>
      <c r="G26" s="24">
        <f>(REITORIA!I27-REITORIA!J27)+(CESMO!I27-CESMO!J27)+('CERES PAEX'!I27-'CERES PAEX'!J27)+(ESAG!I27-ESAG!J27)+(CEART!I27-CEART!J27)+(FAED!I27-FAED!J27)+(CEAD!I27-CEAD!J27)+(CEFID!I27-CEFID!J27)+(CESFI!I27-CESFI!J27)+(CERES!I27-CERES!J27)+(CEAVI!I27-CEAVI!J27)+(CEPLAN!I27-CEPLAN!J27)+(CAV!I27-CAV!J27)+(CEO!I27-CEO!J27)+(CCT!I27-CCT!J27)</f>
        <v>0</v>
      </c>
      <c r="H26" s="30">
        <f t="shared" si="3"/>
        <v>37</v>
      </c>
      <c r="I26" s="20">
        <f t="shared" si="4"/>
        <v>111000</v>
      </c>
      <c r="J26" s="20">
        <f t="shared" si="5"/>
        <v>0</v>
      </c>
    </row>
    <row r="27" spans="1:10" ht="30.2" customHeight="1" x14ac:dyDescent="0.25">
      <c r="A27" s="193"/>
      <c r="B27" s="41">
        <v>25</v>
      </c>
      <c r="C27" s="220"/>
      <c r="D27" s="44" t="s">
        <v>19</v>
      </c>
      <c r="E27" s="69">
        <v>8.35</v>
      </c>
      <c r="F27" s="19">
        <f>REITORIA!I28+CESMO!I28+'CERES PAEX'!I28+CEART!I28+CAV!I28+FAED!I28+CEFID!I28+CERES!I28+CEPLAN!I28+CEAVI!I28+CCT!I28+CESFI!I28+ESAG!I28+CEAD!I28+CEO!I28</f>
        <v>4990</v>
      </c>
      <c r="G27" s="24">
        <f>(REITORIA!I28-REITORIA!J28)+(CESMO!I28-CESMO!J28)+('CERES PAEX'!I28-'CERES PAEX'!J28)+(ESAG!I28-ESAG!J28)+(CEART!I28-CEART!J28)+(FAED!I28-FAED!J28)+(CEAD!I28-CEAD!J28)+(CEFID!I28-CEFID!J28)+(CESFI!I28-CESFI!J28)+(CERES!I28-CERES!J28)+(CEAVI!I28-CEAVI!J28)+(CEPLAN!I28-CEPLAN!J28)+(CAV!I28-CAV!J28)+(CEO!I28-CEO!J28)+(CCT!I28-CCT!J28)</f>
        <v>720</v>
      </c>
      <c r="H27" s="30">
        <f t="shared" si="3"/>
        <v>4270</v>
      </c>
      <c r="I27" s="20">
        <f t="shared" si="4"/>
        <v>41666.5</v>
      </c>
      <c r="J27" s="20">
        <f t="shared" si="5"/>
        <v>6012</v>
      </c>
    </row>
    <row r="28" spans="1:10" ht="30.2" customHeight="1" x14ac:dyDescent="0.25">
      <c r="A28" s="193"/>
      <c r="B28" s="41">
        <v>26</v>
      </c>
      <c r="C28" s="220"/>
      <c r="D28" s="44" t="s">
        <v>20</v>
      </c>
      <c r="E28" s="69">
        <v>12.2</v>
      </c>
      <c r="F28" s="19">
        <f>REITORIA!I29+CESMO!I29+'CERES PAEX'!I29+CEART!I29+CAV!I29+FAED!I29+CEFID!I29+CERES!I29+CEPLAN!I29+CEAVI!I29+CCT!I29+CESFI!I29+ESAG!I29+CEAD!I29+CEO!I29</f>
        <v>1169</v>
      </c>
      <c r="G28" s="24">
        <f>(REITORIA!I29-REITORIA!J29)+(CESMO!I29-CESMO!J29)+('CERES PAEX'!I29-'CERES PAEX'!J29)+(ESAG!I29-ESAG!J29)+(CEART!I29-CEART!J29)+(FAED!I29-FAED!J29)+(CEAD!I29-CEAD!J29)+(CEFID!I29-CEFID!J29)+(CESFI!I29-CESFI!J29)+(CERES!I29-CERES!J29)+(CEAVI!I29-CEAVI!J29)+(CEPLAN!I29-CEPLAN!J29)+(CAV!I29-CAV!J29)+(CEO!I29-CEO!J29)+(CCT!I29-CCT!J29)</f>
        <v>100</v>
      </c>
      <c r="H28" s="30">
        <f t="shared" si="3"/>
        <v>1069</v>
      </c>
      <c r="I28" s="20">
        <f t="shared" si="4"/>
        <v>14261.8</v>
      </c>
      <c r="J28" s="20">
        <f t="shared" si="5"/>
        <v>1220</v>
      </c>
    </row>
    <row r="29" spans="1:10" ht="30.2" customHeight="1" x14ac:dyDescent="0.25">
      <c r="A29" s="193"/>
      <c r="B29" s="41">
        <v>27</v>
      </c>
      <c r="C29" s="220"/>
      <c r="D29" s="44" t="s">
        <v>21</v>
      </c>
      <c r="E29" s="69">
        <v>5965.71</v>
      </c>
      <c r="F29" s="19">
        <f>REITORIA!I30+CESMO!I30+'CERES PAEX'!I30+CEART!I30+CAV!I30+FAED!I30+CEFID!I30+CERES!I30+CEPLAN!I30+CEAVI!I30+CCT!I30+CESFI!I30+ESAG!I30+CEAD!I30+CEO!I30</f>
        <v>36</v>
      </c>
      <c r="G29" s="24">
        <f>(REITORIA!I30-REITORIA!J30)+(CESMO!I30-CESMO!J30)+('CERES PAEX'!I30-'CERES PAEX'!J30)+(ESAG!I30-ESAG!J30)+(CEART!I30-CEART!J30)+(FAED!I30-FAED!J30)+(CEAD!I30-CEAD!J30)+(CEFID!I30-CEFID!J30)+(CESFI!I30-CESFI!J30)+(CERES!I30-CERES!J30)+(CEAVI!I30-CEAVI!J30)+(CEPLAN!I30-CEPLAN!J30)+(CAV!I30-CAV!J30)+(CEO!I30-CEO!J30)+(CCT!I30-CCT!J30)</f>
        <v>5</v>
      </c>
      <c r="H29" s="30">
        <f t="shared" si="3"/>
        <v>31</v>
      </c>
      <c r="I29" s="20">
        <f t="shared" si="4"/>
        <v>214765.56</v>
      </c>
      <c r="J29" s="20">
        <f t="shared" si="5"/>
        <v>29828.55</v>
      </c>
    </row>
    <row r="30" spans="1:10" ht="30.2" customHeight="1" x14ac:dyDescent="0.25">
      <c r="A30" s="194"/>
      <c r="B30" s="41">
        <v>28</v>
      </c>
      <c r="C30" s="221"/>
      <c r="D30" s="45" t="s">
        <v>22</v>
      </c>
      <c r="E30" s="69">
        <v>3300</v>
      </c>
      <c r="F30" s="19">
        <f>REITORIA!I31+CESMO!I31+'CERES PAEX'!I31+CEART!I31+CAV!I31+FAED!I31+CEFID!I31+CERES!I31+CEPLAN!I31+CEAVI!I31+CCT!I31+CESFI!I31+ESAG!I31+CEAD!I31+CEO!I31</f>
        <v>20</v>
      </c>
      <c r="G30" s="24">
        <f>(REITORIA!I31-REITORIA!J31)+(CESMO!I31-CESMO!J31)+('CERES PAEX'!I31-'CERES PAEX'!J31)+(ESAG!I31-ESAG!J31)+(CEART!I31-CEART!J31)+(FAED!I31-FAED!J31)+(CEAD!I31-CEAD!J31)+(CEFID!I31-CEFID!J31)+(CESFI!I31-CESFI!J31)+(CERES!I31-CERES!J31)+(CEAVI!I31-CEAVI!J31)+(CEPLAN!I31-CEPLAN!J31)+(CAV!I31-CAV!J31)+(CEO!I31-CEO!J31)+(CCT!I31-CCT!J31)</f>
        <v>2</v>
      </c>
      <c r="H30" s="30">
        <f t="shared" si="3"/>
        <v>18</v>
      </c>
      <c r="I30" s="20">
        <f t="shared" si="4"/>
        <v>66000</v>
      </c>
      <c r="J30" s="20">
        <f t="shared" si="5"/>
        <v>6600</v>
      </c>
    </row>
    <row r="31" spans="1:10" ht="30.2" customHeight="1" x14ac:dyDescent="0.25">
      <c r="A31" s="229">
        <v>3</v>
      </c>
      <c r="B31" s="34">
        <v>29</v>
      </c>
      <c r="C31" s="213" t="s">
        <v>50</v>
      </c>
      <c r="D31" s="39" t="s">
        <v>58</v>
      </c>
      <c r="E31" s="51">
        <v>3000</v>
      </c>
      <c r="F31" s="19">
        <f>REITORIA!I32+CESMO!I32+'CERES PAEX'!I32+CEART!I32+CAV!I32+FAED!I32+CEFID!I32+CERES!I32+CEPLAN!I32+CEAVI!I32+CCT!I32+CESFI!I32+ESAG!I32+CEAD!I32+CEO!I32</f>
        <v>2</v>
      </c>
      <c r="G31" s="24">
        <f>(REITORIA!I32-REITORIA!J32)+(CESMO!I32-CESMO!J32)+('CERES PAEX'!I32-'CERES PAEX'!J32)+(ESAG!I32-ESAG!J32)+(CEART!I32-CEART!J32)+(FAED!I32-FAED!J32)+(CEAD!I32-CEAD!J32)+(CEFID!I32-CEFID!J32)+(CESFI!I32-CESFI!J32)+(CERES!I32-CERES!J32)+(CEAVI!I32-CEAVI!J32)+(CEPLAN!I32-CEPLAN!J32)+(CAV!I32-CAV!J32)+(CEO!I32-CEO!J32)+(CCT!I32-CCT!J32)</f>
        <v>2</v>
      </c>
      <c r="H31" s="30">
        <f t="shared" si="3"/>
        <v>0</v>
      </c>
      <c r="I31" s="20">
        <f t="shared" si="4"/>
        <v>6000</v>
      </c>
      <c r="J31" s="20">
        <f t="shared" si="5"/>
        <v>6000</v>
      </c>
    </row>
    <row r="32" spans="1:10" ht="30.2" customHeight="1" x14ac:dyDescent="0.25">
      <c r="A32" s="230"/>
      <c r="B32" s="34">
        <v>30</v>
      </c>
      <c r="C32" s="214"/>
      <c r="D32" s="39" t="s">
        <v>59</v>
      </c>
      <c r="E32" s="51">
        <v>1000</v>
      </c>
      <c r="F32" s="19">
        <f>REITORIA!I33+CESMO!I33+'CERES PAEX'!I33+CEART!I33+CAV!I33+FAED!I33+CEFID!I33+CERES!I33+CEPLAN!I33+CEAVI!I33+CCT!I33+CESFI!I33+ESAG!I33+CEAD!I33+CEO!I33</f>
        <v>1</v>
      </c>
      <c r="G32" s="24">
        <f>(REITORIA!I33-REITORIA!J33)+(CESMO!I33-CESMO!J33)+('CERES PAEX'!I33-'CERES PAEX'!J33)+(ESAG!I33-ESAG!J33)+(CEART!I33-CEART!J33)+(FAED!I33-FAED!J33)+(CEAD!I33-CEAD!J33)+(CEFID!I33-CEFID!J33)+(CESFI!I33-CESFI!J33)+(CERES!I33-CERES!J33)+(CEAVI!I33-CEAVI!J33)+(CEPLAN!I33-CEPLAN!J33)+(CAV!I33-CAV!J33)+(CEO!I33-CEO!J33)+(CCT!I33-CCT!J33)</f>
        <v>1</v>
      </c>
      <c r="H32" s="30">
        <f t="shared" si="3"/>
        <v>0</v>
      </c>
      <c r="I32" s="20">
        <f t="shared" si="4"/>
        <v>1000</v>
      </c>
      <c r="J32" s="20">
        <f t="shared" si="5"/>
        <v>1000</v>
      </c>
    </row>
    <row r="33" spans="1:10" ht="30.2" customHeight="1" x14ac:dyDescent="0.25">
      <c r="A33" s="230"/>
      <c r="B33" s="34">
        <v>31</v>
      </c>
      <c r="C33" s="214"/>
      <c r="D33" s="40" t="s">
        <v>60</v>
      </c>
      <c r="E33" s="51">
        <v>100</v>
      </c>
      <c r="F33" s="19">
        <f>REITORIA!I34+CESMO!I34+'CERES PAEX'!I34+CEART!I34+CAV!I34+FAED!I34+CEFID!I34+CERES!I34+CEPLAN!I34+CEAVI!I34+CCT!I34+CESFI!I34+ESAG!I34+CEAD!I34+CEO!I34</f>
        <v>12</v>
      </c>
      <c r="G33" s="24">
        <f>(REITORIA!I34-REITORIA!J34)+(CESMO!I34-CESMO!J34)+('CERES PAEX'!I34-'CERES PAEX'!J34)+(ESAG!I34-ESAG!J34)+(CEART!I34-CEART!J34)+(FAED!I34-FAED!J34)+(CEAD!I34-CEAD!J34)+(CEFID!I34-CEFID!J34)+(CESFI!I34-CESFI!J34)+(CERES!I34-CERES!J34)+(CEAVI!I34-CEAVI!J34)+(CEPLAN!I34-CEPLAN!J34)+(CAV!I34-CAV!J34)+(CEO!I34-CEO!J34)+(CCT!I34-CCT!J34)</f>
        <v>12</v>
      </c>
      <c r="H33" s="30">
        <f t="shared" si="3"/>
        <v>0</v>
      </c>
      <c r="I33" s="20">
        <f t="shared" si="4"/>
        <v>1200</v>
      </c>
      <c r="J33" s="20">
        <f t="shared" si="5"/>
        <v>1200</v>
      </c>
    </row>
    <row r="34" spans="1:10" ht="30.2" customHeight="1" x14ac:dyDescent="0.25">
      <c r="A34" s="230"/>
      <c r="B34" s="34">
        <v>32</v>
      </c>
      <c r="C34" s="214"/>
      <c r="D34" s="40" t="s">
        <v>61</v>
      </c>
      <c r="E34" s="51">
        <v>1000</v>
      </c>
      <c r="F34" s="19">
        <f>REITORIA!I35+CESMO!I35+'CERES PAEX'!I35+CEART!I35+CAV!I35+FAED!I35+CEFID!I35+CERES!I35+CEPLAN!I35+CEAVI!I35+CCT!I35+CESFI!I35+ESAG!I35+CEAD!I35+CEO!I35</f>
        <v>2</v>
      </c>
      <c r="G34" s="24">
        <f>(REITORIA!I35-REITORIA!J35)+(CESMO!I35-CESMO!J35)+('CERES PAEX'!I35-'CERES PAEX'!J35)+(ESAG!I35-ESAG!J35)+(CEART!I35-CEART!J35)+(FAED!I35-FAED!J35)+(CEAD!I35-CEAD!J35)+(CEFID!I35-CEFID!J35)+(CESFI!I35-CESFI!J35)+(CERES!I35-CERES!J35)+(CEAVI!I35-CEAVI!J35)+(CEPLAN!I35-CEPLAN!J35)+(CAV!I35-CAV!J35)+(CEO!I35-CEO!J35)+(CCT!I35-CCT!J35)</f>
        <v>2</v>
      </c>
      <c r="H34" s="30">
        <f t="shared" si="3"/>
        <v>0</v>
      </c>
      <c r="I34" s="20">
        <f t="shared" si="4"/>
        <v>2000</v>
      </c>
      <c r="J34" s="20">
        <f t="shared" si="5"/>
        <v>2000</v>
      </c>
    </row>
    <row r="35" spans="1:10" ht="30.2" customHeight="1" x14ac:dyDescent="0.25">
      <c r="A35" s="230"/>
      <c r="B35" s="34">
        <v>33</v>
      </c>
      <c r="C35" s="214"/>
      <c r="D35" s="39" t="s">
        <v>62</v>
      </c>
      <c r="E35" s="51">
        <v>1000</v>
      </c>
      <c r="F35" s="19">
        <f>REITORIA!I36+CESMO!I36+'CERES PAEX'!I36+CEART!I36+CAV!I36+FAED!I36+CEFID!I36+CERES!I36+CEPLAN!I36+CEAVI!I36+CCT!I36+CESFI!I36+ESAG!I36+CEAD!I36+CEO!I36</f>
        <v>1</v>
      </c>
      <c r="G35" s="24">
        <f>(REITORIA!I36-REITORIA!J36)+(CESMO!I36-CESMO!J36)+('CERES PAEX'!I36-'CERES PAEX'!J36)+(ESAG!I36-ESAG!J36)+(CEART!I36-CEART!J36)+(FAED!I36-FAED!J36)+(CEAD!I36-CEAD!J36)+(CEFID!I36-CEFID!J36)+(CESFI!I36-CESFI!J36)+(CERES!I36-CERES!J36)+(CEAVI!I36-CEAVI!J36)+(CEPLAN!I36-CEPLAN!J36)+(CAV!I36-CAV!J36)+(CEO!I36-CEO!J36)+(CCT!I36-CCT!J36)</f>
        <v>1</v>
      </c>
      <c r="H35" s="30">
        <f t="shared" si="3"/>
        <v>0</v>
      </c>
      <c r="I35" s="20">
        <f t="shared" si="4"/>
        <v>1000</v>
      </c>
      <c r="J35" s="20">
        <f t="shared" si="5"/>
        <v>1000</v>
      </c>
    </row>
    <row r="36" spans="1:10" ht="30.2" customHeight="1" x14ac:dyDescent="0.25">
      <c r="A36" s="230"/>
      <c r="B36" s="34">
        <v>34</v>
      </c>
      <c r="C36" s="214"/>
      <c r="D36" s="38" t="s">
        <v>63</v>
      </c>
      <c r="E36" s="51">
        <v>216.66</v>
      </c>
      <c r="F36" s="19">
        <f>REITORIA!I37+CESMO!I37+'CERES PAEX'!I37+CEART!I37+CAV!I37+FAED!I37+CEFID!I37+CERES!I37+CEPLAN!I37+CEAVI!I37+CCT!I37+CESFI!I37+ESAG!I37+CEAD!I37+CEO!I37</f>
        <v>4</v>
      </c>
      <c r="G36" s="24">
        <f>(REITORIA!I37-REITORIA!J37)+(CESMO!I37-CESMO!J37)+('CERES PAEX'!I37-'CERES PAEX'!J37)+(ESAG!I37-ESAG!J37)+(CEART!I37-CEART!J37)+(FAED!I37-FAED!J37)+(CEAD!I37-CEAD!J37)+(CEFID!I37-CEFID!J37)+(CESFI!I37-CESFI!J37)+(CERES!I37-CERES!J37)+(CEAVI!I37-CEAVI!J37)+(CEPLAN!I37-CEPLAN!J37)+(CAV!I37-CAV!J37)+(CEO!I37-CEO!J37)+(CCT!I37-CCT!J37)</f>
        <v>4</v>
      </c>
      <c r="H36" s="30">
        <f t="shared" si="3"/>
        <v>0</v>
      </c>
      <c r="I36" s="20">
        <f t="shared" si="4"/>
        <v>866.64</v>
      </c>
      <c r="J36" s="20">
        <f t="shared" si="5"/>
        <v>866.64</v>
      </c>
    </row>
    <row r="37" spans="1:10" ht="30.2" customHeight="1" x14ac:dyDescent="0.25">
      <c r="A37" s="230"/>
      <c r="B37" s="34">
        <v>35</v>
      </c>
      <c r="C37" s="214"/>
      <c r="D37" s="38" t="s">
        <v>64</v>
      </c>
      <c r="E37" s="51">
        <v>1000</v>
      </c>
      <c r="F37" s="19">
        <f>REITORIA!I38+CESMO!I38+'CERES PAEX'!I38+CEART!I38+CAV!I38+FAED!I38+CEFID!I38+CERES!I38+CEPLAN!I38+CEAVI!I38+CCT!I38+CESFI!I38+ESAG!I38+CEAD!I38+CEO!I38</f>
        <v>1</v>
      </c>
      <c r="G37" s="24">
        <f>(REITORIA!I38-REITORIA!J38)+(CESMO!I38-CESMO!J38)+('CERES PAEX'!I38-'CERES PAEX'!J38)+(ESAG!I38-ESAG!J38)+(CEART!I38-CEART!J38)+(FAED!I38-FAED!J38)+(CEAD!I38-CEAD!J38)+(CEFID!I38-CEFID!J38)+(CESFI!I38-CESFI!J38)+(CERES!I38-CERES!J38)+(CEAVI!I38-CEAVI!J38)+(CEPLAN!I38-CEPLAN!J38)+(CAV!I38-CAV!J38)+(CEO!I38-CEO!J38)+(CCT!I38-CCT!J38)</f>
        <v>1</v>
      </c>
      <c r="H37" s="30">
        <f t="shared" si="3"/>
        <v>0</v>
      </c>
      <c r="I37" s="20">
        <f t="shared" si="4"/>
        <v>1000</v>
      </c>
      <c r="J37" s="20">
        <f t="shared" si="5"/>
        <v>1000</v>
      </c>
    </row>
    <row r="38" spans="1:10" ht="30.2" customHeight="1" x14ac:dyDescent="0.25">
      <c r="A38" s="230"/>
      <c r="B38" s="34">
        <v>36</v>
      </c>
      <c r="C38" s="214"/>
      <c r="D38" s="40" t="s">
        <v>65</v>
      </c>
      <c r="E38" s="51">
        <v>1000</v>
      </c>
      <c r="F38" s="19">
        <f>REITORIA!I39+CESMO!I39+'CERES PAEX'!I39+CEART!I39+CAV!I39+FAED!I39+CEFID!I39+CERES!I39+CEPLAN!I39+CEAVI!I39+CCT!I39+CESFI!I39+ESAG!I39+CEAD!I39+CEO!I39</f>
        <v>1</v>
      </c>
      <c r="G38" s="24">
        <f>(REITORIA!I39-REITORIA!J39)+(CESMO!I39-CESMO!J39)+('CERES PAEX'!I39-'CERES PAEX'!J39)+(ESAG!I39-ESAG!J39)+(CEART!I39-CEART!J39)+(FAED!I39-FAED!J39)+(CEAD!I39-CEAD!J39)+(CEFID!I39-CEFID!J39)+(CESFI!I39-CESFI!J39)+(CERES!I39-CERES!J39)+(CEAVI!I39-CEAVI!J39)+(CEPLAN!I39-CEPLAN!J39)+(CAV!I39-CAV!J39)+(CEO!I39-CEO!J39)+(CCT!I39-CCT!J39)</f>
        <v>1</v>
      </c>
      <c r="H38" s="30">
        <f t="shared" si="3"/>
        <v>0</v>
      </c>
      <c r="I38" s="20">
        <f t="shared" si="4"/>
        <v>1000</v>
      </c>
      <c r="J38" s="20">
        <f t="shared" si="5"/>
        <v>1000</v>
      </c>
    </row>
    <row r="39" spans="1:10" ht="30.2" customHeight="1" x14ac:dyDescent="0.25">
      <c r="A39" s="230"/>
      <c r="B39" s="34">
        <v>37</v>
      </c>
      <c r="C39" s="214"/>
      <c r="D39" s="40" t="s">
        <v>66</v>
      </c>
      <c r="E39" s="67">
        <v>900</v>
      </c>
      <c r="F39" s="19">
        <f>REITORIA!I40+CESMO!I40+'CERES PAEX'!I40+CEART!I40+CAV!I40+FAED!I40+CEFID!I40+CERES!I40+CEPLAN!I40+CEAVI!I40+CCT!I40+CESFI!I40+ESAG!I40+CEAD!I40+CEO!I40</f>
        <v>1</v>
      </c>
      <c r="G39" s="24">
        <f>(REITORIA!I40-REITORIA!J40)+(CESMO!I40-CESMO!J40)+('CERES PAEX'!I40-'CERES PAEX'!J40)+(ESAG!I40-ESAG!J40)+(CEART!I40-CEART!J40)+(FAED!I40-FAED!J40)+(CEAD!I40-CEAD!J40)+(CEFID!I40-CEFID!J40)+(CESFI!I40-CESFI!J40)+(CERES!I40-CERES!J40)+(CEAVI!I40-CEAVI!J40)+(CEPLAN!I40-CEPLAN!J40)+(CAV!I40-CAV!J40)+(CEO!I40-CEO!J40)+(CCT!I40-CCT!J40)</f>
        <v>1</v>
      </c>
      <c r="H39" s="30">
        <f t="shared" si="3"/>
        <v>0</v>
      </c>
      <c r="I39" s="20">
        <f t="shared" si="4"/>
        <v>900</v>
      </c>
      <c r="J39" s="20">
        <f t="shared" si="5"/>
        <v>900</v>
      </c>
    </row>
    <row r="40" spans="1:10" ht="30.2" customHeight="1" x14ac:dyDescent="0.25">
      <c r="A40" s="230"/>
      <c r="B40" s="34">
        <v>38</v>
      </c>
      <c r="C40" s="214"/>
      <c r="D40" s="40" t="s">
        <v>67</v>
      </c>
      <c r="E40" s="67">
        <v>500</v>
      </c>
      <c r="F40" s="19">
        <f>REITORIA!I41+CESMO!I41+'CERES PAEX'!I41+CEART!I41+CAV!I41+FAED!I41+CEFID!I41+CERES!I41+CEPLAN!I41+CEAVI!I41+CCT!I41+CESFI!I41+ESAG!I41+CEAD!I41+CEO!I41</f>
        <v>1</v>
      </c>
      <c r="G40" s="24">
        <f>(REITORIA!I41-REITORIA!J41)+(CESMO!I41-CESMO!J41)+('CERES PAEX'!I41-'CERES PAEX'!J41)+(ESAG!I41-ESAG!J41)+(CEART!I41-CEART!J41)+(FAED!I41-FAED!J41)+(CEAD!I41-CEAD!J41)+(CEFID!I41-CEFID!J41)+(CESFI!I41-CESFI!J41)+(CERES!I41-CERES!J41)+(CEAVI!I41-CEAVI!J41)+(CEPLAN!I41-CEPLAN!J41)+(CAV!I41-CAV!J41)+(CEO!I41-CEO!J41)+(CCT!I41-CCT!J41)</f>
        <v>1</v>
      </c>
      <c r="H40" s="30">
        <f t="shared" si="3"/>
        <v>0</v>
      </c>
      <c r="I40" s="20">
        <f t="shared" si="4"/>
        <v>500</v>
      </c>
      <c r="J40" s="20">
        <f t="shared" si="5"/>
        <v>500</v>
      </c>
    </row>
    <row r="41" spans="1:10" ht="30.2" customHeight="1" x14ac:dyDescent="0.25">
      <c r="A41" s="230"/>
      <c r="B41" s="34">
        <v>39</v>
      </c>
      <c r="C41" s="214"/>
      <c r="D41" s="40" t="s">
        <v>68</v>
      </c>
      <c r="E41" s="67">
        <v>400</v>
      </c>
      <c r="F41" s="19">
        <f>REITORIA!I42+CESMO!I42+'CERES PAEX'!I42+CEART!I42+CAV!I42+FAED!I42+CEFID!I42+CERES!I42+CEPLAN!I42+CEAVI!I42+CCT!I42+CESFI!I42+ESAG!I42+CEAD!I42+CEO!I42</f>
        <v>32</v>
      </c>
      <c r="G41" s="24">
        <f>(REITORIA!I42-REITORIA!J42)+(CESMO!I42-CESMO!J42)+('CERES PAEX'!I42-'CERES PAEX'!J42)+(ESAG!I42-ESAG!J42)+(CEART!I42-CEART!J42)+(FAED!I42-FAED!J42)+(CEAD!I42-CEAD!J42)+(CEFID!I42-CEFID!J42)+(CESFI!I42-CESFI!J42)+(CERES!I42-CERES!J42)+(CEAVI!I42-CEAVI!J42)+(CEPLAN!I42-CEPLAN!J42)+(CAV!I42-CAV!J42)+(CEO!I42-CEO!J42)+(CCT!I42-CCT!J42)</f>
        <v>32</v>
      </c>
      <c r="H41" s="30">
        <f t="shared" si="3"/>
        <v>0</v>
      </c>
      <c r="I41" s="20">
        <f t="shared" si="4"/>
        <v>12800</v>
      </c>
      <c r="J41" s="20">
        <f t="shared" si="5"/>
        <v>12800</v>
      </c>
    </row>
    <row r="42" spans="1:10" ht="30.2" customHeight="1" x14ac:dyDescent="0.25">
      <c r="A42" s="230"/>
      <c r="B42" s="34">
        <v>40</v>
      </c>
      <c r="C42" s="214"/>
      <c r="D42" s="40" t="s">
        <v>69</v>
      </c>
      <c r="E42" s="67">
        <v>200</v>
      </c>
      <c r="F42" s="19">
        <f>REITORIA!I43+CESMO!I43+'CERES PAEX'!I43+CEART!I43+CAV!I43+FAED!I43+CEFID!I43+CERES!I43+CEPLAN!I43+CEAVI!I43+CCT!I43+CESFI!I43+ESAG!I43+CEAD!I43+CEO!I43</f>
        <v>4</v>
      </c>
      <c r="G42" s="24">
        <f>(REITORIA!I43-REITORIA!J43)+(CESMO!I43-CESMO!J43)+('CERES PAEX'!I43-'CERES PAEX'!J43)+(ESAG!I43-ESAG!J43)+(CEART!I43-CEART!J43)+(FAED!I43-FAED!J43)+(CEAD!I43-CEAD!J43)+(CEFID!I43-CEFID!J43)+(CESFI!I43-CESFI!J43)+(CERES!I43-CERES!J43)+(CEAVI!I43-CEAVI!J43)+(CEPLAN!I43-CEPLAN!J43)+(CAV!I43-CAV!J43)+(CEO!I43-CEO!J43)+(CCT!I43-CCT!J43)</f>
        <v>4</v>
      </c>
      <c r="H42" s="30">
        <f t="shared" si="3"/>
        <v>0</v>
      </c>
      <c r="I42" s="20">
        <f t="shared" si="4"/>
        <v>800</v>
      </c>
      <c r="J42" s="20">
        <f t="shared" si="5"/>
        <v>800</v>
      </c>
    </row>
    <row r="43" spans="1:10" ht="30.2" customHeight="1" x14ac:dyDescent="0.25">
      <c r="A43" s="230"/>
      <c r="B43" s="34">
        <v>41</v>
      </c>
      <c r="C43" s="214"/>
      <c r="D43" s="40" t="s">
        <v>70</v>
      </c>
      <c r="E43" s="67">
        <v>250</v>
      </c>
      <c r="F43" s="19">
        <f>REITORIA!I44+CESMO!I44+'CERES PAEX'!I44+CEART!I44+CAV!I44+FAED!I44+CEFID!I44+CERES!I44+CEPLAN!I44+CEAVI!I44+CCT!I44+CESFI!I44+ESAG!I44+CEAD!I44+CEO!I44</f>
        <v>2</v>
      </c>
      <c r="G43" s="24">
        <f>(REITORIA!I44-REITORIA!J44)+(CESMO!I44-CESMO!J44)+('CERES PAEX'!I44-'CERES PAEX'!J44)+(ESAG!I44-ESAG!J44)+(CEART!I44-CEART!J44)+(FAED!I44-FAED!J44)+(CEAD!I44-CEAD!J44)+(CEFID!I44-CEFID!J44)+(CESFI!I44-CESFI!J44)+(CERES!I44-CERES!J44)+(CEAVI!I44-CEAVI!J44)+(CEPLAN!I44-CEPLAN!J44)+(CAV!I44-CAV!J44)+(CEO!I44-CEO!J44)+(CCT!I44-CCT!J44)</f>
        <v>2</v>
      </c>
      <c r="H43" s="30">
        <f t="shared" si="3"/>
        <v>0</v>
      </c>
      <c r="I43" s="20">
        <f t="shared" si="4"/>
        <v>500</v>
      </c>
      <c r="J43" s="20">
        <f t="shared" si="5"/>
        <v>500</v>
      </c>
    </row>
    <row r="44" spans="1:10" ht="30.2" customHeight="1" x14ac:dyDescent="0.25">
      <c r="A44" s="230"/>
      <c r="B44" s="34">
        <v>42</v>
      </c>
      <c r="C44" s="214"/>
      <c r="D44" s="40" t="s">
        <v>71</v>
      </c>
      <c r="E44" s="67">
        <v>1500</v>
      </c>
      <c r="F44" s="19">
        <f>REITORIA!I45+CESMO!I45+'CERES PAEX'!I45+CEART!I45+CAV!I45+FAED!I45+CEFID!I45+CERES!I45+CEPLAN!I45+CEAVI!I45+CCT!I45+CESFI!I45+ESAG!I45+CEAD!I45+CEO!I45</f>
        <v>1</v>
      </c>
      <c r="G44" s="24">
        <f>(REITORIA!I45-REITORIA!J45)+(CESMO!I45-CESMO!J45)+('CERES PAEX'!I45-'CERES PAEX'!J45)+(ESAG!I45-ESAG!J45)+(CEART!I45-CEART!J45)+(FAED!I45-FAED!J45)+(CEAD!I45-CEAD!J45)+(CEFID!I45-CEFID!J45)+(CESFI!I45-CESFI!J45)+(CERES!I45-CERES!J45)+(CEAVI!I45-CEAVI!J45)+(CEPLAN!I45-CEPLAN!J45)+(CAV!I45-CAV!J45)+(CEO!I45-CEO!J45)+(CCT!I45-CCT!J45)</f>
        <v>1</v>
      </c>
      <c r="H44" s="30">
        <f t="shared" si="3"/>
        <v>0</v>
      </c>
      <c r="I44" s="20">
        <f t="shared" si="4"/>
        <v>1500</v>
      </c>
      <c r="J44" s="20">
        <f t="shared" si="5"/>
        <v>1500</v>
      </c>
    </row>
    <row r="45" spans="1:10" ht="30.2" customHeight="1" x14ac:dyDescent="0.25">
      <c r="A45" s="230"/>
      <c r="B45" s="34">
        <v>43</v>
      </c>
      <c r="C45" s="214"/>
      <c r="D45" s="40" t="s">
        <v>72</v>
      </c>
      <c r="E45" s="67">
        <v>1500</v>
      </c>
      <c r="F45" s="19">
        <f>REITORIA!I46+CESMO!I46+'CERES PAEX'!I46+CEART!I46+CAV!I46+FAED!I46+CEFID!I46+CERES!I46+CEPLAN!I46+CEAVI!I46+CCT!I46+CESFI!I46+ESAG!I46+CEAD!I46+CEO!I46</f>
        <v>1</v>
      </c>
      <c r="G45" s="24">
        <f>(REITORIA!I46-REITORIA!J46)+(CESMO!I46-CESMO!J46)+('CERES PAEX'!I46-'CERES PAEX'!J46)+(ESAG!I46-ESAG!J46)+(CEART!I46-CEART!J46)+(FAED!I46-FAED!J46)+(CEAD!I46-CEAD!J46)+(CEFID!I46-CEFID!J46)+(CESFI!I46-CESFI!J46)+(CERES!I46-CERES!J46)+(CEAVI!I46-CEAVI!J46)+(CEPLAN!I46-CEPLAN!J46)+(CAV!I46-CAV!J46)+(CEO!I46-CEO!J46)+(CCT!I46-CCT!J46)</f>
        <v>1</v>
      </c>
      <c r="H45" s="30">
        <f t="shared" si="3"/>
        <v>0</v>
      </c>
      <c r="I45" s="20">
        <f t="shared" si="4"/>
        <v>1500</v>
      </c>
      <c r="J45" s="20">
        <f t="shared" si="5"/>
        <v>1500</v>
      </c>
    </row>
    <row r="46" spans="1:10" ht="30.2" customHeight="1" x14ac:dyDescent="0.25">
      <c r="A46" s="230"/>
      <c r="B46" s="34">
        <v>44</v>
      </c>
      <c r="C46" s="214"/>
      <c r="D46" s="40" t="s">
        <v>73</v>
      </c>
      <c r="E46" s="67">
        <v>1500</v>
      </c>
      <c r="F46" s="19">
        <f>REITORIA!I47+CESMO!I47+'CERES PAEX'!I47+CEART!I47+CAV!I47+FAED!I47+CEFID!I47+CERES!I47+CEPLAN!I47+CEAVI!I47+CCT!I47+CESFI!I47+ESAG!I47+CEAD!I47+CEO!I47</f>
        <v>2</v>
      </c>
      <c r="G46" s="24">
        <f>(REITORIA!I47-REITORIA!J47)+(CESMO!I47-CESMO!J47)+('CERES PAEX'!I47-'CERES PAEX'!J47)+(ESAG!I47-ESAG!J47)+(CEART!I47-CEART!J47)+(FAED!I47-FAED!J47)+(CEAD!I47-CEAD!J47)+(CEFID!I47-CEFID!J47)+(CESFI!I47-CESFI!J47)+(CERES!I47-CERES!J47)+(CEAVI!I47-CEAVI!J47)+(CEPLAN!I47-CEPLAN!J47)+(CAV!I47-CAV!J47)+(CEO!I47-CEO!J47)+(CCT!I47-CCT!J47)</f>
        <v>2</v>
      </c>
      <c r="H46" s="30">
        <f t="shared" si="3"/>
        <v>0</v>
      </c>
      <c r="I46" s="20">
        <f t="shared" si="4"/>
        <v>3000</v>
      </c>
      <c r="J46" s="20">
        <f t="shared" si="5"/>
        <v>3000</v>
      </c>
    </row>
    <row r="47" spans="1:10" ht="30.2" customHeight="1" x14ac:dyDescent="0.25">
      <c r="A47" s="230"/>
      <c r="B47" s="34">
        <v>45</v>
      </c>
      <c r="C47" s="214"/>
      <c r="D47" s="40" t="s">
        <v>74</v>
      </c>
      <c r="E47" s="67">
        <v>1500</v>
      </c>
      <c r="F47" s="19">
        <f>REITORIA!I48+CESMO!I48+'CERES PAEX'!I48+CEART!I48+CAV!I48+FAED!I48+CEFID!I48+CERES!I48+CEPLAN!I48+CEAVI!I48+CCT!I48+CESFI!I48+ESAG!I48+CEAD!I48+CEO!I48</f>
        <v>1</v>
      </c>
      <c r="G47" s="24">
        <f>(REITORIA!I48-REITORIA!J48)+(CESMO!I48-CESMO!J48)+('CERES PAEX'!I48-'CERES PAEX'!J48)+(ESAG!I48-ESAG!J48)+(CEART!I48-CEART!J48)+(FAED!I48-FAED!J48)+(CEAD!I48-CEAD!J48)+(CEFID!I48-CEFID!J48)+(CESFI!I48-CESFI!J48)+(CERES!I48-CERES!J48)+(CEAVI!I48-CEAVI!J48)+(CEPLAN!I48-CEPLAN!J48)+(CAV!I48-CAV!J48)+(CEO!I48-CEO!J48)+(CCT!I48-CCT!J48)</f>
        <v>1</v>
      </c>
      <c r="H47" s="30">
        <f t="shared" si="3"/>
        <v>0</v>
      </c>
      <c r="I47" s="20">
        <f t="shared" si="4"/>
        <v>1500</v>
      </c>
      <c r="J47" s="20">
        <f t="shared" si="5"/>
        <v>1500</v>
      </c>
    </row>
    <row r="48" spans="1:10" ht="30.2" customHeight="1" x14ac:dyDescent="0.25">
      <c r="A48" s="230"/>
      <c r="B48" s="34">
        <v>46</v>
      </c>
      <c r="C48" s="214"/>
      <c r="D48" s="35" t="s">
        <v>75</v>
      </c>
      <c r="E48" s="67">
        <v>1500</v>
      </c>
      <c r="F48" s="19">
        <f>REITORIA!I49+CESMO!I49+'CERES PAEX'!I49+CEART!I49+CAV!I49+FAED!I49+CEFID!I49+CERES!I49+CEPLAN!I49+CEAVI!I49+CCT!I49+CESFI!I49+ESAG!I49+CEAD!I49+CEO!I49</f>
        <v>1</v>
      </c>
      <c r="G48" s="24">
        <f>(REITORIA!I49-REITORIA!J49)+(CESMO!I49-CESMO!J49)+('CERES PAEX'!I49-'CERES PAEX'!J49)+(ESAG!I49-ESAG!J49)+(CEART!I49-CEART!J49)+(FAED!I49-FAED!J49)+(CEAD!I49-CEAD!J49)+(CEFID!I49-CEFID!J49)+(CESFI!I49-CESFI!J49)+(CERES!I49-CERES!J49)+(CEAVI!I49-CEAVI!J49)+(CEPLAN!I49-CEPLAN!J49)+(CAV!I49-CAV!J49)+(CEO!I49-CEO!J49)+(CCT!I49-CCT!J49)</f>
        <v>1</v>
      </c>
      <c r="H48" s="30">
        <f t="shared" si="3"/>
        <v>0</v>
      </c>
      <c r="I48" s="20">
        <f t="shared" si="4"/>
        <v>1500</v>
      </c>
      <c r="J48" s="20">
        <f t="shared" si="5"/>
        <v>1500</v>
      </c>
    </row>
    <row r="49" spans="1:10" ht="30.2" customHeight="1" x14ac:dyDescent="0.25">
      <c r="A49" s="230"/>
      <c r="B49" s="34">
        <v>47</v>
      </c>
      <c r="C49" s="214"/>
      <c r="D49" s="40" t="s">
        <v>76</v>
      </c>
      <c r="E49" s="67">
        <v>1500</v>
      </c>
      <c r="F49" s="19">
        <f>REITORIA!I50+CESMO!I50+'CERES PAEX'!I50+CEART!I50+CAV!I50+FAED!I50+CEFID!I50+CERES!I50+CEPLAN!I50+CEAVI!I50+CCT!I50+CESFI!I50+ESAG!I50+CEAD!I50+CEO!I50</f>
        <v>1</v>
      </c>
      <c r="G49" s="24">
        <f>(REITORIA!I50-REITORIA!J50)+(CESMO!I50-CESMO!J50)+('CERES PAEX'!I50-'CERES PAEX'!J50)+(ESAG!I50-ESAG!J50)+(CEART!I50-CEART!J50)+(FAED!I50-FAED!J50)+(CEAD!I50-CEAD!J50)+(CEFID!I50-CEFID!J50)+(CESFI!I50-CESFI!J50)+(CERES!I50-CERES!J50)+(CEAVI!I50-CEAVI!J50)+(CEPLAN!I50-CEPLAN!J50)+(CAV!I50-CAV!J50)+(CEO!I50-CEO!J50)+(CCT!I50-CCT!J50)</f>
        <v>1</v>
      </c>
      <c r="H49" s="30">
        <f t="shared" si="3"/>
        <v>0</v>
      </c>
      <c r="I49" s="20">
        <f t="shared" si="4"/>
        <v>1500</v>
      </c>
      <c r="J49" s="20">
        <f t="shared" si="5"/>
        <v>1500</v>
      </c>
    </row>
    <row r="50" spans="1:10" ht="30.2" customHeight="1" x14ac:dyDescent="0.25">
      <c r="A50" s="230"/>
      <c r="B50" s="34">
        <v>48</v>
      </c>
      <c r="C50" s="214"/>
      <c r="D50" s="35" t="s">
        <v>77</v>
      </c>
      <c r="E50" s="67">
        <v>2300</v>
      </c>
      <c r="F50" s="19">
        <f>REITORIA!I51+CESMO!I51+'CERES PAEX'!I51+CEART!I51+CAV!I51+FAED!I51+CEFID!I51+CERES!I51+CEPLAN!I51+CEAVI!I51+CCT!I51+CESFI!I51+ESAG!I51+CEAD!I51+CEO!I51</f>
        <v>1</v>
      </c>
      <c r="G50" s="24">
        <f>(REITORIA!I51-REITORIA!J51)+(CESMO!I51-CESMO!J51)+('CERES PAEX'!I51-'CERES PAEX'!J51)+(ESAG!I51-ESAG!J51)+(CEART!I51-CEART!J51)+(FAED!I51-FAED!J51)+(CEAD!I51-CEAD!J51)+(CEFID!I51-CEFID!J51)+(CESFI!I51-CESFI!J51)+(CERES!I51-CERES!J51)+(CEAVI!I51-CEAVI!J51)+(CEPLAN!I51-CEPLAN!J51)+(CAV!I51-CAV!J51)+(CEO!I51-CEO!J51)+(CCT!I51-CCT!J51)</f>
        <v>1</v>
      </c>
      <c r="H50" s="30">
        <f t="shared" si="3"/>
        <v>0</v>
      </c>
      <c r="I50" s="20">
        <f t="shared" si="4"/>
        <v>2300</v>
      </c>
      <c r="J50" s="20">
        <f t="shared" si="5"/>
        <v>2300</v>
      </c>
    </row>
    <row r="51" spans="1:10" ht="30.2" customHeight="1" x14ac:dyDescent="0.25">
      <c r="A51" s="230"/>
      <c r="B51" s="34">
        <v>49</v>
      </c>
      <c r="C51" s="214"/>
      <c r="D51" s="38" t="s">
        <v>78</v>
      </c>
      <c r="E51" s="67">
        <v>1400</v>
      </c>
      <c r="F51" s="19">
        <f>REITORIA!I52+CESMO!I52+'CERES PAEX'!I52+CEART!I52+CAV!I52+FAED!I52+CEFID!I52+CERES!I52+CEPLAN!I52+CEAVI!I52+CCT!I52+CESFI!I52+ESAG!I52+CEAD!I52+CEO!I52</f>
        <v>1</v>
      </c>
      <c r="G51" s="24">
        <f>(REITORIA!I52-REITORIA!J52)+(CESMO!I52-CESMO!J52)+('CERES PAEX'!I52-'CERES PAEX'!J52)+(ESAG!I52-ESAG!J52)+(CEART!I52-CEART!J52)+(FAED!I52-FAED!J52)+(CEAD!I52-CEAD!J52)+(CEFID!I52-CEFID!J52)+(CESFI!I52-CESFI!J52)+(CERES!I52-CERES!J52)+(CEAVI!I52-CEAVI!J52)+(CEPLAN!I52-CEPLAN!J52)+(CAV!I52-CAV!J52)+(CEO!I52-CEO!J52)+(CCT!I52-CCT!J52)</f>
        <v>1</v>
      </c>
      <c r="H51" s="30">
        <f t="shared" si="3"/>
        <v>0</v>
      </c>
      <c r="I51" s="20">
        <f t="shared" si="4"/>
        <v>1400</v>
      </c>
      <c r="J51" s="20">
        <f t="shared" si="5"/>
        <v>1400</v>
      </c>
    </row>
    <row r="52" spans="1:10" ht="30.2" customHeight="1" x14ac:dyDescent="0.25">
      <c r="A52" s="230"/>
      <c r="B52" s="34">
        <v>50</v>
      </c>
      <c r="C52" s="214"/>
      <c r="D52" s="38" t="s">
        <v>79</v>
      </c>
      <c r="E52" s="67">
        <v>100</v>
      </c>
      <c r="F52" s="19">
        <f>REITORIA!I53+CESMO!I53+'CERES PAEX'!I53+CEART!I53+CAV!I53+FAED!I53+CEFID!I53+CERES!I53+CEPLAN!I53+CEAVI!I53+CCT!I53+CESFI!I53+ESAG!I53+CEAD!I53+CEO!I53</f>
        <v>3</v>
      </c>
      <c r="G52" s="24">
        <f>(REITORIA!I53-REITORIA!J53)+(CESMO!I53-CESMO!J53)+('CERES PAEX'!I53-'CERES PAEX'!J53)+(ESAG!I53-ESAG!J53)+(CEART!I53-CEART!J53)+(FAED!I53-FAED!J53)+(CEAD!I53-CEAD!J53)+(CEFID!I53-CEFID!J53)+(CESFI!I53-CESFI!J53)+(CERES!I53-CERES!J53)+(CEAVI!I53-CEAVI!J53)+(CEPLAN!I53-CEPLAN!J53)+(CAV!I53-CAV!J53)+(CEO!I53-CEO!J53)+(CCT!I53-CCT!J53)</f>
        <v>3</v>
      </c>
      <c r="H52" s="30">
        <f t="shared" si="3"/>
        <v>0</v>
      </c>
      <c r="I52" s="20">
        <f t="shared" si="4"/>
        <v>300</v>
      </c>
      <c r="J52" s="20">
        <f t="shared" si="5"/>
        <v>300</v>
      </c>
    </row>
    <row r="53" spans="1:10" ht="30.2" customHeight="1" x14ac:dyDescent="0.25">
      <c r="A53" s="230"/>
      <c r="B53" s="34">
        <v>51</v>
      </c>
      <c r="C53" s="214"/>
      <c r="D53" s="38" t="s">
        <v>80</v>
      </c>
      <c r="E53" s="67">
        <v>500</v>
      </c>
      <c r="F53" s="19">
        <f>REITORIA!I54+CESMO!I54+'CERES PAEX'!I54+CEART!I54+CAV!I54+FAED!I54+CEFID!I54+CERES!I54+CEPLAN!I54+CEAVI!I54+CCT!I54+CESFI!I54+ESAG!I54+CEAD!I54+CEO!I54</f>
        <v>1</v>
      </c>
      <c r="G53" s="24">
        <f>(REITORIA!I54-REITORIA!J54)+(CESMO!I54-CESMO!J54)+('CERES PAEX'!I54-'CERES PAEX'!J54)+(ESAG!I54-ESAG!J54)+(CEART!I54-CEART!J54)+(FAED!I54-FAED!J54)+(CEAD!I54-CEAD!J54)+(CEFID!I54-CEFID!J54)+(CESFI!I54-CESFI!J54)+(CERES!I54-CERES!J54)+(CEAVI!I54-CEAVI!J54)+(CEPLAN!I54-CEPLAN!J54)+(CAV!I54-CAV!J54)+(CEO!I54-CEO!J54)+(CCT!I54-CCT!J54)</f>
        <v>1</v>
      </c>
      <c r="H53" s="30">
        <f t="shared" si="3"/>
        <v>0</v>
      </c>
      <c r="I53" s="20">
        <f t="shared" si="4"/>
        <v>500</v>
      </c>
      <c r="J53" s="20">
        <f t="shared" si="5"/>
        <v>500</v>
      </c>
    </row>
    <row r="54" spans="1:10" ht="30.2" customHeight="1" x14ac:dyDescent="0.25">
      <c r="A54" s="230"/>
      <c r="B54" s="34">
        <v>52</v>
      </c>
      <c r="C54" s="214"/>
      <c r="D54" s="39" t="s">
        <v>81</v>
      </c>
      <c r="E54" s="67">
        <v>1000</v>
      </c>
      <c r="F54" s="19">
        <f>REITORIA!I55+CESMO!I55+'CERES PAEX'!I55+CEART!I55+CAV!I55+FAED!I55+CEFID!I55+CERES!I55+CEPLAN!I55+CEAVI!I55+CCT!I55+CESFI!I55+ESAG!I55+CEAD!I55+CEO!I55</f>
        <v>1</v>
      </c>
      <c r="G54" s="24">
        <f>(REITORIA!I55-REITORIA!J55)+(CESMO!I55-CESMO!J55)+('CERES PAEX'!I55-'CERES PAEX'!J55)+(ESAG!I55-ESAG!J55)+(CEART!I55-CEART!J55)+(FAED!I55-FAED!J55)+(CEAD!I55-CEAD!J55)+(CEFID!I55-CEFID!J55)+(CESFI!I55-CESFI!J55)+(CERES!I55-CERES!J55)+(CEAVI!I55-CEAVI!J55)+(CEPLAN!I55-CEPLAN!J55)+(CAV!I55-CAV!J55)+(CEO!I55-CEO!J55)+(CCT!I55-CCT!J55)</f>
        <v>1</v>
      </c>
      <c r="H54" s="30">
        <f t="shared" si="3"/>
        <v>0</v>
      </c>
      <c r="I54" s="20">
        <f t="shared" si="4"/>
        <v>1000</v>
      </c>
      <c r="J54" s="20">
        <f t="shared" si="5"/>
        <v>1000</v>
      </c>
    </row>
    <row r="55" spans="1:10" ht="30.2" customHeight="1" x14ac:dyDescent="0.25">
      <c r="A55" s="230"/>
      <c r="B55" s="34">
        <v>53</v>
      </c>
      <c r="C55" s="214"/>
      <c r="D55" s="35" t="s">
        <v>82</v>
      </c>
      <c r="E55" s="67">
        <v>2000</v>
      </c>
      <c r="F55" s="19">
        <f>REITORIA!I56+CESMO!I56+'CERES PAEX'!I56+CEART!I56+CAV!I56+FAED!I56+CEFID!I56+CERES!I56+CEPLAN!I56+CEAVI!I56+CCT!I56+CESFI!I56+ESAG!I56+CEAD!I56+CEO!I56</f>
        <v>2</v>
      </c>
      <c r="G55" s="24">
        <f>(REITORIA!I56-REITORIA!J56)+(CESMO!I56-CESMO!J56)+('CERES PAEX'!I56-'CERES PAEX'!J56)+(ESAG!I56-ESAG!J56)+(CEART!I56-CEART!J56)+(FAED!I56-FAED!J56)+(CEAD!I56-CEAD!J56)+(CEFID!I56-CEFID!J56)+(CESFI!I56-CESFI!J56)+(CERES!I56-CERES!J56)+(CEAVI!I56-CEAVI!J56)+(CEPLAN!I56-CEPLAN!J56)+(CAV!I56-CAV!J56)+(CEO!I56-CEO!J56)+(CCT!I56-CCT!J56)</f>
        <v>2</v>
      </c>
      <c r="H55" s="30">
        <f t="shared" si="3"/>
        <v>0</v>
      </c>
      <c r="I55" s="20">
        <f t="shared" si="4"/>
        <v>4000</v>
      </c>
      <c r="J55" s="20">
        <f t="shared" si="5"/>
        <v>4000</v>
      </c>
    </row>
    <row r="56" spans="1:10" ht="30.2" customHeight="1" x14ac:dyDescent="0.25">
      <c r="A56" s="231"/>
      <c r="B56" s="34">
        <v>54</v>
      </c>
      <c r="C56" s="215"/>
      <c r="D56" s="62" t="s">
        <v>83</v>
      </c>
      <c r="E56" s="67">
        <v>4933.3599999999997</v>
      </c>
      <c r="F56" s="19">
        <f>REITORIA!I57+CESMO!I57+'CERES PAEX'!I57+CEART!I57+CAV!I57+FAED!I57+CEFID!I57+CERES!I57+CEPLAN!I57+CEAVI!I57+CCT!I57+CESFI!I57+ESAG!I57+CEAD!I57+CEO!I57</f>
        <v>1</v>
      </c>
      <c r="G56" s="24">
        <f>(REITORIA!I57-REITORIA!J57)+(CESMO!I57-CESMO!J57)+('CERES PAEX'!I57-'CERES PAEX'!J57)+(ESAG!I57-ESAG!J57)+(CEART!I57-CEART!J57)+(FAED!I57-FAED!J57)+(CEAD!I57-CEAD!J57)+(CEFID!I57-CEFID!J57)+(CESFI!I57-CESFI!J57)+(CERES!I57-CERES!J57)+(CEAVI!I57-CEAVI!J57)+(CEPLAN!I57-CEPLAN!J57)+(CAV!I57-CAV!J57)+(CEO!I57-CEO!J57)+(CCT!I57-CCT!J57)</f>
        <v>1</v>
      </c>
      <c r="H56" s="30">
        <f t="shared" si="3"/>
        <v>0</v>
      </c>
      <c r="I56" s="20">
        <f t="shared" si="4"/>
        <v>4933.3599999999997</v>
      </c>
      <c r="J56" s="20">
        <f t="shared" si="5"/>
        <v>4933.3599999999997</v>
      </c>
    </row>
    <row r="57" spans="1:10" s="7" customFormat="1" ht="38.25" customHeight="1" x14ac:dyDescent="0.25">
      <c r="A57" s="33"/>
      <c r="B57" s="33"/>
      <c r="D57" s="65"/>
      <c r="I57" s="81">
        <f>SUM(I3:I56)</f>
        <v>4159243.86</v>
      </c>
      <c r="J57" s="52">
        <f>SUM(J3:J56)</f>
        <v>796830.55</v>
      </c>
    </row>
    <row r="58" spans="1:10" s="7" customFormat="1" x14ac:dyDescent="0.25">
      <c r="A58" s="33"/>
      <c r="B58" s="33"/>
      <c r="D58" s="66"/>
    </row>
    <row r="59" spans="1:10" s="7" customFormat="1" x14ac:dyDescent="0.25">
      <c r="A59" s="33"/>
      <c r="B59" s="33"/>
      <c r="D59" s="65"/>
    </row>
    <row r="60" spans="1:10" s="7" customFormat="1" x14ac:dyDescent="0.25">
      <c r="A60" s="33"/>
      <c r="B60" s="33"/>
    </row>
    <row r="61" spans="1:10" s="7" customFormat="1" ht="15.75" x14ac:dyDescent="0.25">
      <c r="A61" s="33"/>
      <c r="B61" s="33"/>
      <c r="F61" s="226" t="str">
        <f>A1</f>
        <v>PROCESSO: 688/2023/UDESC</v>
      </c>
      <c r="G61" s="226"/>
      <c r="H61" s="226"/>
      <c r="I61" s="226"/>
      <c r="J61" s="226"/>
    </row>
    <row r="62" spans="1:10" s="7" customFormat="1" ht="15.75" x14ac:dyDescent="0.25">
      <c r="A62" s="33"/>
      <c r="B62" s="33"/>
      <c r="F62" s="226" t="str">
        <f>D1</f>
        <v>CONTRATAÇÃO DE EMPRESA ESPECIALIZADA PARA PRESTAÇÃO DE SERVIÇOS DE SONORIZAÇÃO, ILUMINAÇÃO, PALCO, TENDA, PROJEÇÃO DE IMAGENS E SERVIÇOS RELACIONADOS PARA ATENDER AOS EVENTOS DA UDESC,</v>
      </c>
      <c r="G62" s="226"/>
      <c r="H62" s="226"/>
      <c r="I62" s="226"/>
      <c r="J62" s="226"/>
    </row>
    <row r="63" spans="1:10" s="7" customFormat="1" ht="15.75" x14ac:dyDescent="0.25">
      <c r="A63" s="33"/>
      <c r="B63" s="33"/>
      <c r="F63" s="226" t="str">
        <f>F1</f>
        <v>VIGÊNCIA DA ATA: 30/05/2023 até 30/05/2024</v>
      </c>
      <c r="G63" s="226"/>
      <c r="H63" s="226"/>
      <c r="I63" s="226"/>
      <c r="J63" s="226"/>
    </row>
    <row r="64" spans="1:10" s="7" customFormat="1" ht="15.75" x14ac:dyDescent="0.25">
      <c r="A64" s="1"/>
      <c r="B64" s="1"/>
      <c r="C64" s="26"/>
      <c r="D64" s="1"/>
      <c r="E64" s="1"/>
      <c r="F64" s="13" t="s">
        <v>8</v>
      </c>
      <c r="G64" s="14"/>
      <c r="H64" s="14"/>
      <c r="I64" s="14"/>
      <c r="J64" s="9">
        <f>I57</f>
        <v>4159243.86</v>
      </c>
    </row>
    <row r="65" spans="1:10" s="7" customFormat="1" ht="15.75" x14ac:dyDescent="0.25">
      <c r="A65" s="1"/>
      <c r="B65" s="1"/>
      <c r="C65" s="26"/>
      <c r="D65" s="1"/>
      <c r="E65" s="1"/>
      <c r="F65" s="15" t="s">
        <v>9</v>
      </c>
      <c r="G65" s="16"/>
      <c r="H65" s="16"/>
      <c r="I65" s="16"/>
      <c r="J65" s="10">
        <f>J57</f>
        <v>796830.55</v>
      </c>
    </row>
    <row r="66" spans="1:10" s="7" customFormat="1" ht="15.75" x14ac:dyDescent="0.25">
      <c r="A66" s="1"/>
      <c r="B66" s="1"/>
      <c r="C66" s="26"/>
      <c r="D66" s="1"/>
      <c r="E66" s="1"/>
      <c r="F66" s="15" t="s">
        <v>10</v>
      </c>
      <c r="G66" s="16"/>
      <c r="H66" s="16"/>
      <c r="I66" s="16"/>
      <c r="J66" s="12"/>
    </row>
    <row r="67" spans="1:10" s="7" customFormat="1" ht="15.75" x14ac:dyDescent="0.25">
      <c r="A67" s="1"/>
      <c r="B67" s="1"/>
      <c r="C67" s="26"/>
      <c r="D67" s="1"/>
      <c r="E67" s="1"/>
      <c r="F67" s="17" t="s">
        <v>11</v>
      </c>
      <c r="G67" s="18"/>
      <c r="H67" s="18"/>
      <c r="I67" s="18"/>
      <c r="J67" s="11">
        <f>J65/J64</f>
        <v>0.19158062783075192</v>
      </c>
    </row>
    <row r="68" spans="1:10" s="7" customFormat="1" ht="15.75" x14ac:dyDescent="0.25">
      <c r="A68" s="1"/>
      <c r="B68" s="1"/>
      <c r="C68" s="26"/>
      <c r="D68" s="1"/>
      <c r="E68" s="1"/>
      <c r="F68" s="223" t="s">
        <v>147</v>
      </c>
      <c r="G68" s="224"/>
      <c r="H68" s="224"/>
      <c r="I68" s="224"/>
      <c r="J68" s="225"/>
    </row>
    <row r="69" spans="1:10" s="7" customFormat="1" x14ac:dyDescent="0.25">
      <c r="A69" s="1"/>
      <c r="B69" s="1"/>
      <c r="C69" s="26"/>
      <c r="D69" s="1"/>
      <c r="E69" s="1"/>
      <c r="F69" s="31"/>
      <c r="G69" s="32"/>
      <c r="H69" s="8"/>
    </row>
    <row r="70" spans="1:10" s="7" customFormat="1" x14ac:dyDescent="0.25">
      <c r="A70" s="1"/>
      <c r="B70" s="1"/>
      <c r="C70" s="26"/>
      <c r="D70" s="1"/>
      <c r="E70" s="1"/>
      <c r="F70" s="6"/>
      <c r="G70" s="27"/>
      <c r="H70" s="8"/>
    </row>
    <row r="71" spans="1:10" s="7" customFormat="1" x14ac:dyDescent="0.25">
      <c r="A71" s="1"/>
      <c r="B71" s="1"/>
      <c r="C71" s="26"/>
      <c r="D71" s="1"/>
      <c r="E71" s="1"/>
      <c r="F71" s="6"/>
      <c r="G71" s="27"/>
      <c r="H71" s="8"/>
    </row>
    <row r="72" spans="1:10" s="7" customFormat="1" x14ac:dyDescent="0.25">
      <c r="A72" s="1"/>
      <c r="B72" s="1"/>
      <c r="C72" s="26"/>
      <c r="D72" s="1"/>
      <c r="E72" s="1"/>
      <c r="F72" s="6"/>
      <c r="G72" s="27"/>
      <c r="H72" s="8"/>
    </row>
    <row r="73" spans="1:10" s="7" customFormat="1" x14ac:dyDescent="0.25">
      <c r="A73" s="1"/>
      <c r="B73" s="1"/>
      <c r="C73" s="26"/>
      <c r="D73" s="1"/>
      <c r="E73" s="1"/>
      <c r="F73" s="6"/>
      <c r="G73" s="27"/>
      <c r="H73" s="8"/>
    </row>
    <row r="74" spans="1:10" s="7" customFormat="1" x14ac:dyDescent="0.25">
      <c r="A74" s="1"/>
      <c r="B74" s="1"/>
      <c r="C74" s="26"/>
      <c r="D74" s="1"/>
      <c r="E74" s="1"/>
      <c r="F74" s="6"/>
      <c r="G74" s="27"/>
      <c r="H74" s="8"/>
    </row>
    <row r="75" spans="1:10" s="7" customFormat="1" x14ac:dyDescent="0.25">
      <c r="A75" s="1"/>
      <c r="B75" s="1"/>
      <c r="C75" s="26"/>
      <c r="D75" s="1"/>
      <c r="E75" s="1"/>
      <c r="F75" s="6"/>
      <c r="G75" s="27"/>
      <c r="H75" s="8"/>
    </row>
    <row r="76" spans="1:10" s="7" customFormat="1" x14ac:dyDescent="0.25">
      <c r="A76" s="1"/>
      <c r="B76" s="1"/>
      <c r="C76" s="26"/>
      <c r="D76" s="1"/>
      <c r="E76" s="1"/>
      <c r="F76" s="6"/>
      <c r="G76" s="27"/>
      <c r="H76" s="8"/>
    </row>
    <row r="77" spans="1:10" s="7" customFormat="1" x14ac:dyDescent="0.25">
      <c r="A77" s="1"/>
      <c r="B77" s="1"/>
      <c r="C77" s="26"/>
      <c r="D77" s="1"/>
      <c r="E77" s="1"/>
      <c r="F77" s="6"/>
      <c r="G77" s="27"/>
      <c r="H77" s="8"/>
    </row>
    <row r="78" spans="1:10" s="7" customFormat="1" x14ac:dyDescent="0.25">
      <c r="A78" s="1"/>
      <c r="B78" s="1"/>
      <c r="C78" s="26"/>
      <c r="D78" s="1"/>
      <c r="E78" s="1"/>
      <c r="F78" s="6"/>
      <c r="G78" s="27"/>
      <c r="H78" s="8"/>
    </row>
    <row r="79" spans="1:10" s="7" customFormat="1" x14ac:dyDescent="0.25">
      <c r="A79" s="1"/>
      <c r="B79" s="1"/>
      <c r="C79" s="26"/>
      <c r="D79" s="1"/>
      <c r="E79" s="1"/>
      <c r="F79" s="6"/>
      <c r="G79" s="27"/>
      <c r="H79" s="8"/>
    </row>
    <row r="80" spans="1:10" s="7" customFormat="1" x14ac:dyDescent="0.25">
      <c r="A80" s="1"/>
      <c r="B80" s="1"/>
      <c r="C80" s="26"/>
      <c r="D80" s="1"/>
      <c r="E80" s="1"/>
      <c r="F80" s="6"/>
      <c r="G80" s="27"/>
      <c r="H80" s="8"/>
    </row>
    <row r="81" spans="1:8" s="7" customFormat="1" x14ac:dyDescent="0.25">
      <c r="A81" s="1"/>
      <c r="B81" s="1"/>
      <c r="C81" s="26"/>
      <c r="D81" s="1"/>
      <c r="E81" s="1"/>
      <c r="F81" s="6"/>
      <c r="G81" s="27"/>
      <c r="H81" s="8"/>
    </row>
    <row r="82" spans="1:8" s="7" customFormat="1" x14ac:dyDescent="0.25">
      <c r="A82" s="1"/>
      <c r="B82" s="1"/>
      <c r="C82" s="26"/>
      <c r="D82" s="1"/>
      <c r="E82" s="1"/>
      <c r="F82" s="6"/>
      <c r="G82" s="27"/>
      <c r="H82" s="8"/>
    </row>
    <row r="83" spans="1:8" s="7" customFormat="1" x14ac:dyDescent="0.25">
      <c r="A83" s="1"/>
      <c r="B83" s="1"/>
      <c r="C83" s="26"/>
      <c r="D83" s="1"/>
      <c r="E83" s="1"/>
      <c r="F83" s="6"/>
      <c r="G83" s="27"/>
      <c r="H83" s="8"/>
    </row>
    <row r="84" spans="1:8" s="7" customFormat="1" x14ac:dyDescent="0.25">
      <c r="A84" s="1"/>
      <c r="B84" s="1"/>
      <c r="C84" s="26"/>
      <c r="D84" s="1"/>
      <c r="E84" s="1"/>
      <c r="F84" s="6"/>
      <c r="G84" s="27"/>
      <c r="H84" s="8"/>
    </row>
    <row r="85" spans="1:8" s="7" customFormat="1" x14ac:dyDescent="0.25">
      <c r="A85" s="1"/>
      <c r="B85" s="1"/>
      <c r="C85" s="26"/>
      <c r="D85" s="1"/>
      <c r="E85" s="1"/>
      <c r="F85" s="6"/>
      <c r="G85" s="27"/>
      <c r="H85" s="8"/>
    </row>
    <row r="86" spans="1:8" s="7" customFormat="1" x14ac:dyDescent="0.25">
      <c r="A86" s="1"/>
      <c r="B86" s="1"/>
      <c r="C86" s="26"/>
      <c r="D86" s="1"/>
      <c r="E86" s="1"/>
      <c r="F86" s="6"/>
      <c r="G86" s="27"/>
      <c r="H86" s="8"/>
    </row>
    <row r="87" spans="1:8" s="7" customFormat="1" x14ac:dyDescent="0.25">
      <c r="A87" s="1"/>
      <c r="B87" s="1"/>
      <c r="C87" s="26"/>
      <c r="D87" s="1"/>
      <c r="E87" s="1"/>
      <c r="F87" s="6"/>
      <c r="G87" s="27"/>
      <c r="H87" s="8"/>
    </row>
    <row r="88" spans="1:8" s="7" customFormat="1" x14ac:dyDescent="0.25">
      <c r="A88" s="1"/>
      <c r="B88" s="1"/>
      <c r="C88" s="26"/>
      <c r="D88" s="1"/>
      <c r="E88" s="1"/>
      <c r="F88" s="6"/>
      <c r="G88" s="27"/>
      <c r="H88" s="8"/>
    </row>
    <row r="89" spans="1:8" s="7" customFormat="1" x14ac:dyDescent="0.25">
      <c r="A89" s="1"/>
      <c r="B89" s="1"/>
      <c r="C89" s="26"/>
      <c r="D89" s="1"/>
      <c r="E89" s="1"/>
      <c r="F89" s="6"/>
      <c r="G89" s="27"/>
      <c r="H89" s="8"/>
    </row>
    <row r="90" spans="1:8" s="7" customFormat="1" x14ac:dyDescent="0.25">
      <c r="A90" s="1"/>
      <c r="B90" s="1"/>
      <c r="C90" s="26"/>
      <c r="D90" s="1"/>
      <c r="E90" s="1"/>
      <c r="F90" s="6"/>
      <c r="G90" s="27"/>
      <c r="H90" s="8"/>
    </row>
    <row r="91" spans="1:8" s="7" customFormat="1" x14ac:dyDescent="0.25">
      <c r="A91" s="1"/>
      <c r="B91" s="1"/>
      <c r="C91" s="26"/>
      <c r="D91" s="1"/>
      <c r="E91" s="1"/>
      <c r="F91" s="6"/>
      <c r="G91" s="27"/>
      <c r="H91" s="8"/>
    </row>
    <row r="92" spans="1:8" s="7" customFormat="1" x14ac:dyDescent="0.25">
      <c r="A92" s="1"/>
      <c r="B92" s="1"/>
      <c r="C92" s="26"/>
      <c r="D92" s="1"/>
      <c r="E92" s="1"/>
      <c r="F92" s="6"/>
      <c r="G92" s="27"/>
      <c r="H92" s="8"/>
    </row>
    <row r="93" spans="1:8" s="7" customFormat="1" x14ac:dyDescent="0.25">
      <c r="A93" s="1"/>
      <c r="B93" s="1"/>
      <c r="C93" s="26"/>
      <c r="D93" s="1"/>
      <c r="E93" s="1"/>
      <c r="F93" s="6"/>
      <c r="G93" s="27"/>
      <c r="H93" s="8"/>
    </row>
    <row r="94" spans="1:8" s="7" customFormat="1" x14ac:dyDescent="0.25">
      <c r="A94" s="1"/>
      <c r="B94" s="1"/>
      <c r="C94" s="26"/>
      <c r="D94" s="1"/>
      <c r="E94" s="1"/>
      <c r="F94" s="6"/>
      <c r="G94" s="27"/>
      <c r="H94" s="8"/>
    </row>
    <row r="95" spans="1:8" s="7" customFormat="1" x14ac:dyDescent="0.25">
      <c r="A95" s="1"/>
      <c r="B95" s="1"/>
      <c r="C95" s="26"/>
      <c r="D95" s="1"/>
      <c r="E95" s="1"/>
      <c r="F95" s="6"/>
      <c r="G95" s="27"/>
      <c r="H95" s="8"/>
    </row>
    <row r="96" spans="1:8" s="7" customFormat="1" x14ac:dyDescent="0.25">
      <c r="A96" s="1"/>
      <c r="B96" s="1"/>
      <c r="C96" s="26"/>
      <c r="D96" s="1"/>
      <c r="E96" s="1"/>
      <c r="F96" s="6"/>
      <c r="G96" s="27"/>
      <c r="H96" s="8"/>
    </row>
    <row r="97" spans="1:8" s="7" customFormat="1" x14ac:dyDescent="0.25">
      <c r="A97" s="1"/>
      <c r="B97" s="1"/>
      <c r="C97" s="26"/>
      <c r="D97" s="1"/>
      <c r="E97" s="1"/>
      <c r="F97" s="6"/>
      <c r="G97" s="27"/>
      <c r="H97" s="8"/>
    </row>
    <row r="98" spans="1:8" s="7" customFormat="1" x14ac:dyDescent="0.25">
      <c r="A98" s="1"/>
      <c r="B98" s="1"/>
      <c r="C98" s="26"/>
      <c r="D98" s="1"/>
      <c r="E98" s="1"/>
      <c r="F98" s="6"/>
      <c r="G98" s="27"/>
      <c r="H98" s="8"/>
    </row>
    <row r="99" spans="1:8" s="7" customFormat="1" x14ac:dyDescent="0.25">
      <c r="A99" s="1"/>
      <c r="B99" s="1"/>
      <c r="C99" s="26"/>
      <c r="D99" s="1"/>
      <c r="E99" s="1"/>
      <c r="F99" s="6"/>
      <c r="G99" s="27"/>
      <c r="H99" s="8"/>
    </row>
    <row r="100" spans="1:8" s="7" customFormat="1" x14ac:dyDescent="0.25">
      <c r="A100" s="1"/>
      <c r="B100" s="1"/>
      <c r="C100" s="26"/>
      <c r="D100" s="1"/>
      <c r="E100" s="1"/>
      <c r="F100" s="6"/>
      <c r="G100" s="27"/>
      <c r="H100" s="8"/>
    </row>
    <row r="101" spans="1:8" s="7" customFormat="1" x14ac:dyDescent="0.25">
      <c r="A101" s="1"/>
      <c r="B101" s="1"/>
      <c r="C101" s="26"/>
      <c r="D101" s="1"/>
      <c r="E101" s="1"/>
      <c r="F101" s="6"/>
      <c r="G101" s="27"/>
      <c r="H101" s="8"/>
    </row>
    <row r="102" spans="1:8" s="7" customFormat="1" x14ac:dyDescent="0.25">
      <c r="A102" s="1"/>
      <c r="B102" s="1"/>
      <c r="C102" s="26"/>
      <c r="D102" s="1"/>
      <c r="E102" s="1"/>
      <c r="F102" s="6"/>
      <c r="G102" s="27"/>
      <c r="H102" s="8"/>
    </row>
    <row r="103" spans="1:8" s="7" customFormat="1" x14ac:dyDescent="0.25">
      <c r="A103" s="1"/>
      <c r="B103" s="1"/>
      <c r="C103" s="26"/>
      <c r="D103" s="1"/>
      <c r="E103" s="1"/>
    </row>
    <row r="104" spans="1:8" s="7" customFormat="1" x14ac:dyDescent="0.25">
      <c r="A104" s="1"/>
      <c r="B104" s="1"/>
      <c r="C104" s="26"/>
      <c r="D104" s="1"/>
      <c r="E104" s="1"/>
    </row>
    <row r="105" spans="1:8" s="7" customFormat="1" x14ac:dyDescent="0.25">
      <c r="A105" s="1"/>
      <c r="B105" s="1"/>
      <c r="C105" s="26"/>
      <c r="D105" s="1"/>
      <c r="E105" s="1"/>
    </row>
    <row r="106" spans="1:8" s="7" customFormat="1" x14ac:dyDescent="0.25">
      <c r="A106" s="1"/>
      <c r="B106" s="1"/>
      <c r="C106" s="26"/>
      <c r="D106" s="1"/>
      <c r="E106" s="1"/>
    </row>
    <row r="107" spans="1:8" s="7" customFormat="1" x14ac:dyDescent="0.25">
      <c r="A107" s="1"/>
      <c r="B107" s="1"/>
      <c r="C107" s="26"/>
      <c r="D107" s="1"/>
      <c r="E107" s="1"/>
    </row>
    <row r="108" spans="1:8" s="7" customFormat="1" x14ac:dyDescent="0.25">
      <c r="A108" s="1"/>
      <c r="B108" s="1"/>
      <c r="C108" s="26"/>
      <c r="D108" s="1"/>
      <c r="E108" s="1"/>
    </row>
    <row r="109" spans="1:8" s="7" customFormat="1" x14ac:dyDescent="0.25">
      <c r="A109" s="1"/>
      <c r="B109" s="1"/>
      <c r="C109" s="26"/>
      <c r="D109" s="1"/>
      <c r="E109" s="1"/>
    </row>
    <row r="110" spans="1:8" s="7" customFormat="1" x14ac:dyDescent="0.25">
      <c r="A110" s="1"/>
      <c r="B110" s="1"/>
      <c r="C110" s="26"/>
      <c r="D110" s="1"/>
      <c r="E110" s="1"/>
    </row>
    <row r="111" spans="1:8" s="7" customFormat="1" x14ac:dyDescent="0.25">
      <c r="A111" s="1"/>
      <c r="B111" s="1"/>
      <c r="C111" s="26"/>
      <c r="D111" s="1"/>
      <c r="E111" s="1"/>
      <c r="F111" s="6"/>
      <c r="G111" s="27"/>
      <c r="H111" s="8"/>
    </row>
    <row r="112" spans="1:8" s="7" customFormat="1" x14ac:dyDescent="0.25">
      <c r="A112" s="1"/>
      <c r="B112" s="1"/>
      <c r="C112" s="26"/>
      <c r="D112" s="1"/>
      <c r="E112" s="1"/>
      <c r="F112" s="6"/>
      <c r="G112" s="27"/>
      <c r="H112" s="8"/>
    </row>
    <row r="113" spans="1:8" s="7" customFormat="1" x14ac:dyDescent="0.25">
      <c r="A113" s="1"/>
      <c r="B113" s="1"/>
      <c r="C113" s="26"/>
      <c r="D113" s="1"/>
      <c r="E113" s="1"/>
      <c r="F113" s="6"/>
      <c r="G113" s="27"/>
      <c r="H113" s="8"/>
    </row>
    <row r="114" spans="1:8" s="7" customFormat="1" x14ac:dyDescent="0.25">
      <c r="A114" s="1"/>
      <c r="B114" s="1"/>
      <c r="C114" s="26"/>
      <c r="D114" s="1"/>
      <c r="E114" s="1"/>
      <c r="F114" s="6"/>
      <c r="G114" s="27"/>
      <c r="H114" s="8"/>
    </row>
    <row r="115" spans="1:8" s="7" customFormat="1" x14ac:dyDescent="0.25">
      <c r="A115" s="1"/>
      <c r="B115" s="1"/>
      <c r="C115" s="26"/>
      <c r="D115" s="1"/>
      <c r="E115" s="1"/>
      <c r="F115" s="6"/>
      <c r="G115" s="27"/>
      <c r="H115" s="8"/>
    </row>
    <row r="116" spans="1:8" s="7" customFormat="1" x14ac:dyDescent="0.25">
      <c r="A116" s="1"/>
      <c r="B116" s="1"/>
      <c r="C116" s="26"/>
      <c r="D116" s="1"/>
      <c r="E116" s="1"/>
      <c r="F116" s="6"/>
      <c r="G116" s="27"/>
      <c r="H116" s="8"/>
    </row>
    <row r="117" spans="1:8" s="7" customFormat="1" x14ac:dyDescent="0.25">
      <c r="A117" s="1"/>
      <c r="B117" s="1"/>
      <c r="C117" s="26"/>
      <c r="D117" s="1"/>
      <c r="E117" s="1"/>
      <c r="F117" s="6"/>
      <c r="G117" s="27"/>
      <c r="H117" s="8"/>
    </row>
    <row r="118" spans="1:8" s="7" customFormat="1" x14ac:dyDescent="0.25">
      <c r="A118" s="1"/>
      <c r="B118" s="1"/>
      <c r="C118" s="26"/>
      <c r="D118" s="1"/>
      <c r="E118" s="1"/>
      <c r="F118" s="6"/>
      <c r="G118" s="27"/>
      <c r="H118" s="8"/>
    </row>
    <row r="119" spans="1:8" s="7" customFormat="1" x14ac:dyDescent="0.25">
      <c r="A119" s="1"/>
      <c r="B119" s="1"/>
      <c r="C119" s="26"/>
      <c r="D119" s="1"/>
      <c r="E119" s="1"/>
      <c r="F119" s="6"/>
      <c r="G119" s="27"/>
      <c r="H119" s="8"/>
    </row>
    <row r="120" spans="1:8" s="7" customFormat="1" x14ac:dyDescent="0.25">
      <c r="A120" s="1"/>
      <c r="B120" s="1"/>
      <c r="C120" s="26"/>
      <c r="D120" s="1"/>
      <c r="E120" s="1"/>
      <c r="F120" s="6"/>
      <c r="G120" s="27"/>
      <c r="H120" s="8"/>
    </row>
    <row r="121" spans="1:8" s="7" customFormat="1" x14ac:dyDescent="0.25">
      <c r="A121" s="1"/>
      <c r="B121" s="1"/>
      <c r="C121" s="26"/>
      <c r="D121" s="1"/>
      <c r="E121" s="1"/>
      <c r="F121" s="6"/>
      <c r="G121" s="27"/>
      <c r="H121" s="8"/>
    </row>
    <row r="122" spans="1:8" s="7" customFormat="1" x14ac:dyDescent="0.25">
      <c r="A122" s="1"/>
      <c r="B122" s="1"/>
      <c r="C122" s="26"/>
      <c r="D122" s="1"/>
      <c r="E122" s="1"/>
      <c r="F122" s="6"/>
      <c r="G122" s="27"/>
      <c r="H122" s="8"/>
    </row>
    <row r="123" spans="1:8" s="7" customFormat="1" x14ac:dyDescent="0.25">
      <c r="A123" s="1"/>
      <c r="B123" s="1"/>
      <c r="C123" s="26"/>
      <c r="D123" s="1"/>
      <c r="E123" s="1"/>
      <c r="F123" s="6"/>
      <c r="G123" s="27"/>
      <c r="H123" s="8"/>
    </row>
    <row r="124" spans="1:8" s="7" customFormat="1" x14ac:dyDescent="0.25">
      <c r="A124" s="1"/>
      <c r="B124" s="1"/>
      <c r="C124" s="26"/>
      <c r="D124" s="1"/>
      <c r="E124" s="1"/>
      <c r="F124" s="6"/>
      <c r="G124" s="27"/>
      <c r="H124" s="8"/>
    </row>
    <row r="125" spans="1:8" s="7" customFormat="1" x14ac:dyDescent="0.25">
      <c r="A125" s="1"/>
      <c r="B125" s="1"/>
      <c r="C125" s="26"/>
      <c r="D125" s="1"/>
      <c r="E125" s="1"/>
      <c r="F125" s="6"/>
      <c r="G125" s="27"/>
      <c r="H125" s="8"/>
    </row>
    <row r="126" spans="1:8" s="7" customFormat="1" x14ac:dyDescent="0.25">
      <c r="A126" s="1"/>
      <c r="B126" s="1"/>
      <c r="C126" s="26"/>
      <c r="D126" s="1"/>
      <c r="E126" s="1"/>
      <c r="F126" s="6"/>
      <c r="G126" s="27"/>
      <c r="H126" s="8"/>
    </row>
    <row r="127" spans="1:8" s="7" customFormat="1" x14ac:dyDescent="0.25">
      <c r="A127" s="1"/>
      <c r="B127" s="1"/>
      <c r="C127" s="26"/>
      <c r="D127" s="1"/>
      <c r="E127" s="1"/>
      <c r="F127" s="6"/>
      <c r="G127" s="27"/>
      <c r="H127" s="8"/>
    </row>
    <row r="128" spans="1:8" s="7" customFormat="1" x14ac:dyDescent="0.25">
      <c r="A128" s="1"/>
      <c r="B128" s="1"/>
      <c r="C128" s="26"/>
      <c r="D128" s="1"/>
      <c r="E128" s="1"/>
      <c r="F128" s="6"/>
      <c r="G128" s="27"/>
      <c r="H128" s="8"/>
    </row>
    <row r="129" spans="1:8" s="7" customFormat="1" x14ac:dyDescent="0.25">
      <c r="A129" s="1"/>
      <c r="B129" s="1"/>
      <c r="C129" s="26"/>
      <c r="D129" s="1"/>
      <c r="E129" s="1"/>
      <c r="F129" s="6"/>
      <c r="G129" s="27"/>
      <c r="H129" s="8"/>
    </row>
    <row r="130" spans="1:8" s="7" customFormat="1" x14ac:dyDescent="0.25">
      <c r="A130" s="1"/>
      <c r="B130" s="1"/>
      <c r="C130" s="26"/>
      <c r="D130" s="1"/>
      <c r="E130" s="1"/>
      <c r="F130" s="6"/>
      <c r="G130" s="27"/>
      <c r="H130" s="8"/>
    </row>
    <row r="131" spans="1:8" s="7" customFormat="1" x14ac:dyDescent="0.25">
      <c r="A131" s="1"/>
      <c r="B131" s="1"/>
      <c r="C131" s="26"/>
      <c r="D131" s="1"/>
      <c r="E131" s="1"/>
      <c r="F131" s="6"/>
      <c r="G131" s="27"/>
      <c r="H131" s="8"/>
    </row>
    <row r="132" spans="1:8" s="7" customFormat="1" x14ac:dyDescent="0.25">
      <c r="A132" s="1"/>
      <c r="B132" s="1"/>
      <c r="C132" s="26"/>
      <c r="D132" s="1"/>
      <c r="E132" s="1"/>
      <c r="F132" s="6"/>
      <c r="G132" s="27"/>
      <c r="H132" s="8"/>
    </row>
    <row r="133" spans="1:8" s="7" customFormat="1" x14ac:dyDescent="0.25">
      <c r="A133" s="1"/>
      <c r="B133" s="1"/>
      <c r="C133" s="26"/>
      <c r="D133" s="1"/>
      <c r="E133" s="1"/>
      <c r="F133" s="6"/>
      <c r="G133" s="27"/>
      <c r="H133" s="8"/>
    </row>
    <row r="134" spans="1:8" s="7" customFormat="1" x14ac:dyDescent="0.25">
      <c r="A134" s="1"/>
      <c r="B134" s="1"/>
      <c r="C134" s="26"/>
      <c r="D134" s="1"/>
      <c r="E134" s="1"/>
      <c r="F134" s="6"/>
      <c r="G134" s="27"/>
      <c r="H134" s="8"/>
    </row>
    <row r="135" spans="1:8" s="7" customFormat="1" x14ac:dyDescent="0.25">
      <c r="A135" s="1"/>
      <c r="B135" s="1"/>
      <c r="C135" s="26"/>
      <c r="D135" s="1"/>
      <c r="E135" s="1"/>
      <c r="F135" s="6"/>
      <c r="G135" s="27"/>
      <c r="H135" s="8"/>
    </row>
    <row r="136" spans="1:8" s="7" customFormat="1" x14ac:dyDescent="0.25">
      <c r="A136" s="1"/>
      <c r="B136" s="1"/>
      <c r="C136" s="26"/>
      <c r="D136" s="1"/>
      <c r="E136" s="1"/>
      <c r="F136" s="6"/>
      <c r="G136" s="27"/>
      <c r="H136" s="8"/>
    </row>
    <row r="137" spans="1:8" s="7" customFormat="1" x14ac:dyDescent="0.25">
      <c r="A137" s="1"/>
      <c r="B137" s="1"/>
      <c r="C137" s="26"/>
      <c r="D137" s="1"/>
      <c r="E137" s="1"/>
      <c r="F137" s="6"/>
      <c r="G137" s="27"/>
      <c r="H137" s="8"/>
    </row>
    <row r="138" spans="1:8" s="7" customFormat="1" x14ac:dyDescent="0.25">
      <c r="A138" s="1"/>
      <c r="B138" s="1"/>
      <c r="C138" s="26"/>
      <c r="D138" s="1"/>
      <c r="E138" s="1"/>
      <c r="F138" s="6"/>
      <c r="G138" s="27"/>
      <c r="H138" s="8"/>
    </row>
    <row r="139" spans="1:8" s="7" customFormat="1" x14ac:dyDescent="0.25">
      <c r="A139" s="1"/>
      <c r="B139" s="1"/>
      <c r="C139" s="26"/>
      <c r="D139" s="1"/>
      <c r="E139" s="1"/>
      <c r="F139" s="6"/>
      <c r="G139" s="27"/>
      <c r="H139" s="8"/>
    </row>
    <row r="140" spans="1:8" s="7" customFormat="1" x14ac:dyDescent="0.25">
      <c r="A140" s="1"/>
      <c r="B140" s="1"/>
      <c r="C140" s="26"/>
      <c r="D140" s="1"/>
      <c r="E140" s="1"/>
      <c r="F140" s="6"/>
      <c r="G140" s="27"/>
      <c r="H140" s="8"/>
    </row>
    <row r="141" spans="1:8" s="7" customFormat="1" x14ac:dyDescent="0.25">
      <c r="A141" s="1"/>
      <c r="B141" s="1"/>
      <c r="C141" s="26"/>
      <c r="D141" s="1"/>
      <c r="E141" s="1"/>
      <c r="F141" s="6"/>
      <c r="G141" s="27"/>
      <c r="H141" s="8"/>
    </row>
    <row r="142" spans="1:8" s="7" customFormat="1" x14ac:dyDescent="0.25">
      <c r="A142" s="1"/>
      <c r="B142" s="1"/>
      <c r="C142" s="26"/>
      <c r="D142" s="1"/>
      <c r="E142" s="1"/>
      <c r="F142" s="6"/>
      <c r="G142" s="27"/>
      <c r="H142" s="8"/>
    </row>
    <row r="143" spans="1:8" s="7" customFormat="1" x14ac:dyDescent="0.25">
      <c r="A143" s="1"/>
      <c r="B143" s="1"/>
      <c r="C143" s="26"/>
      <c r="D143" s="1"/>
      <c r="E143" s="1"/>
      <c r="F143" s="6"/>
      <c r="G143" s="27"/>
      <c r="H143" s="8"/>
    </row>
    <row r="144" spans="1:8" s="7" customFormat="1" x14ac:dyDescent="0.25">
      <c r="A144" s="1"/>
      <c r="B144" s="1"/>
      <c r="C144" s="26"/>
      <c r="D144" s="1"/>
      <c r="E144" s="1"/>
      <c r="F144" s="6"/>
      <c r="G144" s="27"/>
      <c r="H144" s="8"/>
    </row>
    <row r="145" spans="1:8" s="7" customFormat="1" x14ac:dyDescent="0.25">
      <c r="A145" s="1"/>
      <c r="B145" s="1"/>
      <c r="C145" s="26"/>
      <c r="D145" s="1"/>
      <c r="E145" s="1"/>
      <c r="F145" s="6"/>
      <c r="G145" s="27"/>
      <c r="H145" s="8"/>
    </row>
    <row r="146" spans="1:8" s="7" customFormat="1" x14ac:dyDescent="0.25">
      <c r="A146" s="1"/>
      <c r="B146" s="1"/>
      <c r="C146" s="26"/>
      <c r="D146" s="1"/>
      <c r="E146" s="1"/>
      <c r="F146" s="6"/>
      <c r="G146" s="27"/>
      <c r="H146" s="8"/>
    </row>
    <row r="147" spans="1:8" s="7" customFormat="1" x14ac:dyDescent="0.25">
      <c r="A147" s="1"/>
      <c r="B147" s="1"/>
      <c r="C147" s="26"/>
      <c r="D147" s="1"/>
      <c r="E147" s="1"/>
      <c r="F147" s="6"/>
      <c r="G147" s="27"/>
      <c r="H147" s="8"/>
    </row>
    <row r="148" spans="1:8" s="7" customFormat="1" x14ac:dyDescent="0.25">
      <c r="A148" s="1"/>
      <c r="B148" s="1"/>
      <c r="C148" s="26"/>
      <c r="D148" s="1"/>
      <c r="E148" s="1"/>
      <c r="F148" s="6"/>
      <c r="G148" s="27"/>
      <c r="H148" s="8"/>
    </row>
    <row r="149" spans="1:8" s="7" customFormat="1" x14ac:dyDescent="0.25">
      <c r="A149" s="1"/>
      <c r="B149" s="1"/>
      <c r="C149" s="26"/>
      <c r="D149" s="1"/>
      <c r="E149" s="1"/>
      <c r="F149" s="6"/>
      <c r="G149" s="27"/>
      <c r="H149" s="8"/>
    </row>
    <row r="150" spans="1:8" s="7" customFormat="1" x14ac:dyDescent="0.25">
      <c r="A150" s="1"/>
      <c r="B150" s="1"/>
      <c r="C150" s="26"/>
      <c r="D150" s="1"/>
      <c r="E150" s="1"/>
      <c r="F150" s="6"/>
      <c r="G150" s="27"/>
      <c r="H150" s="8"/>
    </row>
    <row r="151" spans="1:8" s="7" customFormat="1" x14ac:dyDescent="0.25">
      <c r="A151" s="1"/>
      <c r="B151" s="1"/>
      <c r="C151" s="26"/>
      <c r="D151" s="1"/>
      <c r="E151" s="1"/>
      <c r="F151" s="6"/>
      <c r="G151" s="27"/>
      <c r="H151" s="8"/>
    </row>
    <row r="152" spans="1:8" s="7" customFormat="1" x14ac:dyDescent="0.25">
      <c r="A152" s="1"/>
      <c r="B152" s="1"/>
      <c r="C152" s="26"/>
      <c r="D152" s="1"/>
      <c r="E152" s="1"/>
      <c r="F152" s="6"/>
      <c r="G152" s="27"/>
      <c r="H152" s="8"/>
    </row>
    <row r="153" spans="1:8" s="7" customFormat="1" x14ac:dyDescent="0.25">
      <c r="A153" s="1"/>
      <c r="B153" s="1"/>
      <c r="C153" s="26"/>
      <c r="D153" s="1"/>
      <c r="E153" s="1"/>
      <c r="F153" s="6"/>
      <c r="G153" s="27"/>
      <c r="H153" s="8"/>
    </row>
    <row r="154" spans="1:8" s="7" customFormat="1" x14ac:dyDescent="0.25">
      <c r="A154" s="1"/>
      <c r="B154" s="1"/>
      <c r="C154" s="26"/>
      <c r="D154" s="1"/>
      <c r="E154" s="1"/>
      <c r="F154" s="6"/>
      <c r="G154" s="27"/>
      <c r="H154" s="8"/>
    </row>
    <row r="155" spans="1:8" s="7" customFormat="1" x14ac:dyDescent="0.25">
      <c r="A155" s="1"/>
      <c r="B155" s="1"/>
      <c r="C155" s="26"/>
      <c r="D155" s="1"/>
      <c r="E155" s="1"/>
      <c r="F155" s="6"/>
      <c r="G155" s="27"/>
      <c r="H155" s="8"/>
    </row>
    <row r="156" spans="1:8" s="7" customFormat="1" x14ac:dyDescent="0.25">
      <c r="A156" s="1"/>
      <c r="B156" s="1"/>
      <c r="C156" s="26"/>
      <c r="D156" s="1"/>
      <c r="E156" s="1"/>
      <c r="F156" s="6"/>
      <c r="G156" s="27"/>
      <c r="H156" s="8"/>
    </row>
    <row r="157" spans="1:8" s="7" customFormat="1" x14ac:dyDescent="0.25">
      <c r="A157" s="1"/>
      <c r="B157" s="1"/>
      <c r="C157" s="26"/>
      <c r="D157" s="1"/>
      <c r="E157" s="1"/>
      <c r="F157" s="6"/>
      <c r="G157" s="27"/>
      <c r="H157" s="8"/>
    </row>
    <row r="158" spans="1:8" s="7" customFormat="1" x14ac:dyDescent="0.25">
      <c r="A158" s="1"/>
      <c r="B158" s="1"/>
      <c r="C158" s="26"/>
      <c r="D158" s="1"/>
      <c r="E158" s="1"/>
      <c r="F158" s="6"/>
      <c r="G158" s="27"/>
      <c r="H158" s="8"/>
    </row>
    <row r="159" spans="1:8" s="7" customFormat="1" x14ac:dyDescent="0.25">
      <c r="A159" s="1"/>
      <c r="B159" s="1"/>
      <c r="C159" s="26"/>
      <c r="D159" s="1"/>
      <c r="E159" s="1"/>
      <c r="F159" s="6"/>
      <c r="G159" s="27"/>
      <c r="H159" s="8"/>
    </row>
    <row r="160" spans="1:8" s="7" customFormat="1" x14ac:dyDescent="0.25">
      <c r="A160" s="1"/>
      <c r="B160" s="1"/>
      <c r="C160" s="26"/>
      <c r="D160" s="1"/>
      <c r="E160" s="1"/>
      <c r="F160" s="6"/>
      <c r="G160" s="27"/>
      <c r="H160" s="8"/>
    </row>
    <row r="161" spans="1:8" s="7" customFormat="1" x14ac:dyDescent="0.25">
      <c r="A161" s="1"/>
      <c r="B161" s="1"/>
      <c r="C161" s="26"/>
      <c r="D161" s="1"/>
      <c r="E161" s="1"/>
      <c r="F161" s="6"/>
      <c r="G161" s="27"/>
      <c r="H161" s="8"/>
    </row>
    <row r="162" spans="1:8" s="7" customFormat="1" x14ac:dyDescent="0.25">
      <c r="A162" s="1"/>
      <c r="B162" s="1"/>
      <c r="C162" s="26"/>
      <c r="D162" s="1"/>
      <c r="E162" s="1"/>
      <c r="F162" s="6"/>
      <c r="G162" s="27"/>
      <c r="H162" s="8"/>
    </row>
    <row r="163" spans="1:8" s="7" customFormat="1" x14ac:dyDescent="0.25">
      <c r="A163" s="1"/>
      <c r="B163" s="1"/>
      <c r="C163" s="26"/>
      <c r="D163" s="1"/>
      <c r="E163" s="1"/>
      <c r="F163" s="6"/>
      <c r="G163" s="27"/>
      <c r="H163" s="8"/>
    </row>
    <row r="164" spans="1:8" s="7" customFormat="1" x14ac:dyDescent="0.25">
      <c r="A164" s="1"/>
      <c r="B164" s="1"/>
      <c r="C164" s="26"/>
      <c r="D164" s="1"/>
      <c r="E164" s="1"/>
      <c r="F164" s="6"/>
      <c r="G164" s="27"/>
      <c r="H164" s="8"/>
    </row>
    <row r="165" spans="1:8" s="7" customFormat="1" x14ac:dyDescent="0.25">
      <c r="A165" s="1"/>
      <c r="B165" s="1"/>
      <c r="C165" s="26"/>
      <c r="D165" s="1"/>
      <c r="E165" s="1"/>
      <c r="F165" s="6"/>
      <c r="G165" s="27"/>
      <c r="H165" s="8"/>
    </row>
    <row r="166" spans="1:8" s="7" customFormat="1" x14ac:dyDescent="0.25">
      <c r="A166" s="1"/>
      <c r="B166" s="1"/>
      <c r="C166" s="26"/>
      <c r="D166" s="1"/>
      <c r="E166" s="1"/>
      <c r="F166" s="6"/>
      <c r="G166" s="27"/>
      <c r="H166" s="8"/>
    </row>
    <row r="167" spans="1:8" s="7" customFormat="1" x14ac:dyDescent="0.25">
      <c r="A167" s="1"/>
      <c r="B167" s="1"/>
      <c r="C167" s="26"/>
      <c r="D167" s="1"/>
      <c r="E167" s="1"/>
      <c r="F167" s="6"/>
      <c r="G167" s="27"/>
      <c r="H167" s="8"/>
    </row>
    <row r="168" spans="1:8" s="7" customFormat="1" x14ac:dyDescent="0.25">
      <c r="A168" s="1"/>
      <c r="B168" s="1"/>
      <c r="C168" s="26"/>
      <c r="D168" s="1"/>
      <c r="E168" s="1"/>
      <c r="F168" s="6"/>
      <c r="G168" s="27"/>
      <c r="H168" s="8"/>
    </row>
    <row r="169" spans="1:8" s="7" customFormat="1" x14ac:dyDescent="0.25">
      <c r="A169" s="1"/>
      <c r="B169" s="1"/>
      <c r="C169" s="26"/>
      <c r="D169" s="1"/>
      <c r="E169" s="1"/>
      <c r="F169" s="6"/>
      <c r="G169" s="27"/>
      <c r="H169" s="8"/>
    </row>
    <row r="170" spans="1:8" s="7" customFormat="1" x14ac:dyDescent="0.25">
      <c r="A170" s="1"/>
      <c r="B170" s="1"/>
      <c r="C170" s="26"/>
      <c r="D170" s="1"/>
      <c r="E170" s="1"/>
      <c r="F170" s="6"/>
      <c r="G170" s="27"/>
      <c r="H170" s="8"/>
    </row>
    <row r="171" spans="1:8" s="7" customFormat="1" x14ac:dyDescent="0.25">
      <c r="A171" s="1"/>
      <c r="B171" s="1"/>
      <c r="C171" s="26"/>
      <c r="D171" s="1"/>
      <c r="E171" s="1"/>
      <c r="F171" s="6"/>
      <c r="G171" s="27"/>
      <c r="H171" s="8"/>
    </row>
    <row r="172" spans="1:8" s="7" customFormat="1" x14ac:dyDescent="0.25">
      <c r="A172" s="1"/>
      <c r="B172" s="1"/>
      <c r="C172" s="26"/>
      <c r="D172" s="1"/>
      <c r="E172" s="1"/>
      <c r="F172" s="6"/>
      <c r="G172" s="27"/>
      <c r="H172" s="8"/>
    </row>
    <row r="173" spans="1:8" s="7" customFormat="1" x14ac:dyDescent="0.25">
      <c r="A173" s="1"/>
      <c r="B173" s="1"/>
      <c r="C173" s="26"/>
      <c r="D173" s="1"/>
      <c r="E173" s="1"/>
      <c r="F173" s="6"/>
      <c r="G173" s="27"/>
      <c r="H173" s="8"/>
    </row>
    <row r="174" spans="1:8" s="7" customFormat="1" x14ac:dyDescent="0.25">
      <c r="A174" s="1"/>
      <c r="B174" s="1"/>
      <c r="C174" s="26"/>
      <c r="D174" s="1"/>
      <c r="E174" s="1"/>
      <c r="F174" s="6"/>
      <c r="G174" s="27"/>
      <c r="H174" s="8"/>
    </row>
    <row r="175" spans="1:8" s="7" customFormat="1" x14ac:dyDescent="0.25">
      <c r="A175" s="1"/>
      <c r="B175" s="1"/>
      <c r="C175" s="26"/>
      <c r="D175" s="1"/>
      <c r="E175" s="1"/>
      <c r="F175" s="6"/>
      <c r="G175" s="27"/>
      <c r="H175" s="8"/>
    </row>
    <row r="176" spans="1:8" s="7" customFormat="1" x14ac:dyDescent="0.25">
      <c r="A176" s="1"/>
      <c r="B176" s="1"/>
      <c r="C176" s="26"/>
      <c r="D176" s="1"/>
      <c r="E176" s="1"/>
      <c r="F176" s="6"/>
      <c r="G176" s="27"/>
      <c r="H176" s="8"/>
    </row>
    <row r="177" spans="1:8" s="7" customFormat="1" x14ac:dyDescent="0.25">
      <c r="A177" s="1"/>
      <c r="B177" s="1"/>
      <c r="C177" s="26"/>
      <c r="D177" s="1"/>
      <c r="E177" s="1"/>
      <c r="F177" s="6"/>
      <c r="G177" s="27"/>
      <c r="H177" s="8"/>
    </row>
    <row r="178" spans="1:8" s="7" customFormat="1" x14ac:dyDescent="0.25">
      <c r="A178" s="1"/>
      <c r="B178" s="1"/>
      <c r="C178" s="26"/>
      <c r="D178" s="1"/>
      <c r="E178" s="1"/>
      <c r="F178" s="6"/>
      <c r="G178" s="27"/>
      <c r="H178" s="8"/>
    </row>
    <row r="179" spans="1:8" s="7" customFormat="1" x14ac:dyDescent="0.25">
      <c r="A179" s="1"/>
      <c r="B179" s="1"/>
      <c r="C179" s="26"/>
      <c r="D179" s="1"/>
      <c r="E179" s="1"/>
      <c r="F179" s="6"/>
      <c r="G179" s="27"/>
      <c r="H179" s="8"/>
    </row>
    <row r="180" spans="1:8" s="7" customFormat="1" x14ac:dyDescent="0.25">
      <c r="A180" s="1"/>
      <c r="B180" s="1"/>
      <c r="C180" s="26"/>
      <c r="D180" s="1"/>
      <c r="E180" s="1"/>
      <c r="F180" s="6"/>
      <c r="G180" s="27"/>
      <c r="H180" s="8"/>
    </row>
    <row r="181" spans="1:8" s="7" customFormat="1" x14ac:dyDescent="0.25">
      <c r="A181" s="1"/>
      <c r="B181" s="1"/>
      <c r="C181" s="26"/>
      <c r="D181" s="1"/>
      <c r="E181" s="1"/>
      <c r="F181" s="6"/>
      <c r="G181" s="27"/>
      <c r="H181" s="8"/>
    </row>
    <row r="182" spans="1:8" s="7" customFormat="1" x14ac:dyDescent="0.25">
      <c r="A182" s="1"/>
      <c r="B182" s="1"/>
      <c r="C182" s="26"/>
      <c r="D182" s="1"/>
      <c r="E182" s="1"/>
      <c r="F182" s="6"/>
      <c r="G182" s="27"/>
      <c r="H182" s="8"/>
    </row>
    <row r="183" spans="1:8" s="7" customFormat="1" x14ac:dyDescent="0.25">
      <c r="A183" s="1"/>
      <c r="B183" s="1"/>
      <c r="C183" s="26"/>
      <c r="D183" s="1"/>
      <c r="E183" s="1"/>
      <c r="F183" s="6"/>
      <c r="G183" s="27"/>
      <c r="H183" s="8"/>
    </row>
    <row r="184" spans="1:8" s="7" customFormat="1" x14ac:dyDescent="0.25">
      <c r="A184" s="1"/>
      <c r="B184" s="1"/>
      <c r="C184" s="26"/>
      <c r="D184" s="1"/>
      <c r="E184" s="1"/>
      <c r="F184" s="6"/>
      <c r="G184" s="27"/>
      <c r="H184" s="8"/>
    </row>
    <row r="185" spans="1:8" s="7" customFormat="1" x14ac:dyDescent="0.25">
      <c r="A185" s="1"/>
      <c r="B185" s="1"/>
      <c r="C185" s="26"/>
      <c r="D185" s="1"/>
      <c r="E185" s="1"/>
      <c r="F185" s="6"/>
      <c r="G185" s="27"/>
      <c r="H185" s="8"/>
    </row>
    <row r="186" spans="1:8" s="7" customFormat="1" x14ac:dyDescent="0.25">
      <c r="A186" s="1"/>
      <c r="B186" s="1"/>
      <c r="C186" s="26"/>
      <c r="D186" s="1"/>
      <c r="E186" s="1"/>
      <c r="F186" s="6"/>
      <c r="G186" s="27"/>
      <c r="H186" s="8"/>
    </row>
    <row r="187" spans="1:8" s="7" customFormat="1" x14ac:dyDescent="0.25">
      <c r="A187" s="1"/>
      <c r="B187" s="1"/>
      <c r="C187" s="26"/>
      <c r="D187" s="1"/>
      <c r="E187" s="1"/>
      <c r="F187" s="6"/>
      <c r="G187" s="27"/>
      <c r="H187" s="8"/>
    </row>
    <row r="188" spans="1:8" s="7" customFormat="1" x14ac:dyDescent="0.25">
      <c r="A188" s="1"/>
      <c r="B188" s="1"/>
      <c r="C188" s="26"/>
      <c r="D188" s="1"/>
      <c r="E188" s="1"/>
      <c r="F188" s="6"/>
      <c r="G188" s="27"/>
      <c r="H188" s="8"/>
    </row>
    <row r="189" spans="1:8" s="7" customFormat="1" x14ac:dyDescent="0.25">
      <c r="A189" s="1"/>
      <c r="B189" s="1"/>
      <c r="C189" s="26"/>
      <c r="D189" s="1"/>
      <c r="E189" s="1"/>
      <c r="F189" s="6"/>
      <c r="G189" s="27"/>
      <c r="H189" s="8"/>
    </row>
    <row r="190" spans="1:8" s="7" customFormat="1" x14ac:dyDescent="0.25">
      <c r="A190" s="1"/>
      <c r="B190" s="1"/>
      <c r="C190" s="26"/>
      <c r="D190" s="1"/>
      <c r="E190" s="1"/>
      <c r="F190" s="6"/>
      <c r="G190" s="27"/>
      <c r="H190" s="8"/>
    </row>
    <row r="191" spans="1:8" s="7" customFormat="1" x14ac:dyDescent="0.25">
      <c r="A191" s="1"/>
      <c r="B191" s="1"/>
      <c r="C191" s="26"/>
      <c r="D191" s="1"/>
      <c r="E191" s="1"/>
      <c r="F191" s="6"/>
      <c r="G191" s="27"/>
      <c r="H191" s="8"/>
    </row>
    <row r="192" spans="1:8" s="7" customFormat="1" x14ac:dyDescent="0.25">
      <c r="A192" s="1"/>
      <c r="B192" s="1"/>
      <c r="C192" s="26"/>
      <c r="D192" s="1"/>
      <c r="E192" s="1"/>
      <c r="F192" s="6"/>
      <c r="G192" s="27"/>
      <c r="H192" s="8"/>
    </row>
    <row r="193" spans="1:8" s="7" customFormat="1" x14ac:dyDescent="0.25">
      <c r="A193" s="1"/>
      <c r="B193" s="1"/>
      <c r="C193" s="26"/>
      <c r="D193" s="1"/>
      <c r="E193" s="1"/>
      <c r="F193" s="6"/>
      <c r="G193" s="27"/>
      <c r="H193" s="8"/>
    </row>
    <row r="194" spans="1:8" s="7" customFormat="1" x14ac:dyDescent="0.25">
      <c r="A194" s="1"/>
      <c r="B194" s="1"/>
      <c r="C194" s="26"/>
      <c r="D194" s="1"/>
      <c r="E194" s="1"/>
      <c r="F194" s="6"/>
      <c r="G194" s="27"/>
      <c r="H194" s="8"/>
    </row>
    <row r="195" spans="1:8" s="7" customFormat="1" x14ac:dyDescent="0.25">
      <c r="A195" s="1"/>
      <c r="B195" s="1"/>
      <c r="C195" s="26"/>
      <c r="D195" s="1"/>
      <c r="E195" s="1"/>
      <c r="F195" s="6"/>
      <c r="G195" s="27"/>
      <c r="H195" s="8"/>
    </row>
    <row r="196" spans="1:8" s="7" customFormat="1" x14ac:dyDescent="0.25">
      <c r="A196" s="1"/>
      <c r="B196" s="1"/>
      <c r="C196" s="26"/>
      <c r="D196" s="1"/>
      <c r="E196" s="1"/>
      <c r="F196" s="6"/>
      <c r="G196" s="27"/>
      <c r="H196" s="8"/>
    </row>
    <row r="197" spans="1:8" s="7" customFormat="1" x14ac:dyDescent="0.25">
      <c r="A197" s="1"/>
      <c r="B197" s="1"/>
      <c r="C197" s="26"/>
      <c r="D197" s="1"/>
      <c r="E197" s="1"/>
      <c r="F197" s="6"/>
      <c r="G197" s="27"/>
      <c r="H197" s="8"/>
    </row>
    <row r="198" spans="1:8" s="7" customFormat="1" x14ac:dyDescent="0.25">
      <c r="A198" s="1"/>
      <c r="B198" s="1"/>
      <c r="C198" s="26"/>
      <c r="D198" s="1"/>
      <c r="E198" s="1"/>
      <c r="F198" s="6"/>
      <c r="G198" s="27"/>
      <c r="H198" s="8"/>
    </row>
    <row r="199" spans="1:8" s="7" customFormat="1" x14ac:dyDescent="0.25">
      <c r="A199" s="1"/>
      <c r="B199" s="1"/>
      <c r="C199" s="26"/>
      <c r="D199" s="1"/>
      <c r="E199" s="1"/>
      <c r="F199" s="6"/>
      <c r="G199" s="27"/>
      <c r="H199" s="8"/>
    </row>
    <row r="200" spans="1:8" s="7" customFormat="1" x14ac:dyDescent="0.25">
      <c r="A200" s="1"/>
      <c r="B200" s="1"/>
      <c r="C200" s="26"/>
      <c r="D200" s="1"/>
      <c r="E200" s="1"/>
      <c r="F200" s="6"/>
      <c r="G200" s="27"/>
      <c r="H200" s="8"/>
    </row>
    <row r="201" spans="1:8" s="7" customFormat="1" x14ac:dyDescent="0.25">
      <c r="A201" s="1"/>
      <c r="B201" s="1"/>
      <c r="C201" s="26"/>
      <c r="D201" s="1"/>
      <c r="E201" s="1"/>
      <c r="F201" s="6"/>
      <c r="G201" s="27"/>
      <c r="H201" s="8"/>
    </row>
    <row r="202" spans="1:8" s="7" customFormat="1" x14ac:dyDescent="0.25">
      <c r="A202" s="1"/>
      <c r="B202" s="1"/>
      <c r="C202" s="26"/>
      <c r="D202" s="1"/>
      <c r="E202" s="1"/>
      <c r="F202" s="6"/>
      <c r="G202" s="27"/>
      <c r="H202" s="8"/>
    </row>
    <row r="203" spans="1:8" s="7" customFormat="1" x14ac:dyDescent="0.25">
      <c r="A203" s="1"/>
      <c r="B203" s="1"/>
      <c r="C203" s="26"/>
      <c r="D203" s="1"/>
      <c r="E203" s="1"/>
      <c r="F203" s="6"/>
      <c r="G203" s="27"/>
      <c r="H203" s="8"/>
    </row>
    <row r="204" spans="1:8" s="7" customFormat="1" x14ac:dyDescent="0.25">
      <c r="A204" s="1"/>
      <c r="B204" s="1"/>
      <c r="C204" s="26"/>
      <c r="D204" s="1"/>
      <c r="E204" s="1"/>
      <c r="F204" s="6"/>
      <c r="G204" s="27"/>
      <c r="H204" s="8"/>
    </row>
    <row r="205" spans="1:8" s="7" customFormat="1" x14ac:dyDescent="0.25">
      <c r="A205" s="1"/>
      <c r="B205" s="1"/>
      <c r="C205" s="26"/>
      <c r="D205" s="1"/>
      <c r="E205" s="1"/>
      <c r="F205" s="6"/>
      <c r="G205" s="27"/>
      <c r="H205" s="8"/>
    </row>
    <row r="206" spans="1:8" s="7" customFormat="1" x14ac:dyDescent="0.25">
      <c r="A206" s="1"/>
      <c r="B206" s="1"/>
      <c r="C206" s="26"/>
      <c r="D206" s="1"/>
      <c r="E206" s="1"/>
      <c r="F206" s="6"/>
      <c r="G206" s="27"/>
      <c r="H206" s="8"/>
    </row>
    <row r="207" spans="1:8" s="7" customFormat="1" x14ac:dyDescent="0.25">
      <c r="A207" s="1"/>
      <c r="B207" s="1"/>
      <c r="C207" s="26"/>
      <c r="D207" s="1"/>
      <c r="E207" s="1"/>
      <c r="F207" s="6"/>
      <c r="G207" s="27"/>
      <c r="H207" s="8"/>
    </row>
    <row r="208" spans="1:8" s="7" customFormat="1" x14ac:dyDescent="0.25">
      <c r="A208" s="1"/>
      <c r="B208" s="1"/>
      <c r="C208" s="26"/>
      <c r="D208" s="1"/>
      <c r="E208" s="1"/>
      <c r="F208" s="6"/>
      <c r="G208" s="27"/>
      <c r="H208" s="8"/>
    </row>
    <row r="209" spans="1:8" s="7" customFormat="1" x14ac:dyDescent="0.25">
      <c r="A209" s="1"/>
      <c r="B209" s="1"/>
      <c r="C209" s="26"/>
      <c r="D209" s="1"/>
      <c r="E209" s="1"/>
      <c r="F209" s="6"/>
      <c r="G209" s="27"/>
      <c r="H209" s="8"/>
    </row>
    <row r="210" spans="1:8" s="7" customFormat="1" x14ac:dyDescent="0.25">
      <c r="A210" s="1"/>
      <c r="B210" s="1"/>
      <c r="C210" s="26"/>
      <c r="D210" s="1"/>
      <c r="E210" s="1"/>
      <c r="F210" s="6"/>
      <c r="G210" s="27"/>
      <c r="H210" s="8"/>
    </row>
    <row r="211" spans="1:8" s="7" customFormat="1" x14ac:dyDescent="0.25">
      <c r="A211" s="1"/>
      <c r="B211" s="1"/>
      <c r="C211" s="26"/>
      <c r="D211" s="1"/>
      <c r="E211" s="1"/>
      <c r="F211" s="6"/>
      <c r="G211" s="27"/>
      <c r="H211" s="8"/>
    </row>
    <row r="212" spans="1:8" s="7" customFormat="1" x14ac:dyDescent="0.25">
      <c r="A212" s="1"/>
      <c r="B212" s="1"/>
      <c r="C212" s="26"/>
      <c r="D212" s="1"/>
      <c r="E212" s="1"/>
      <c r="F212" s="6"/>
      <c r="G212" s="27"/>
      <c r="H212" s="8"/>
    </row>
    <row r="213" spans="1:8" s="7" customFormat="1" x14ac:dyDescent="0.25">
      <c r="A213" s="1"/>
      <c r="B213" s="1"/>
      <c r="C213" s="26"/>
      <c r="D213" s="1"/>
      <c r="E213" s="1"/>
      <c r="F213" s="6"/>
      <c r="G213" s="27"/>
      <c r="H213" s="8"/>
    </row>
    <row r="214" spans="1:8" s="7" customFormat="1" x14ac:dyDescent="0.25">
      <c r="A214" s="1"/>
      <c r="B214" s="1"/>
      <c r="C214" s="26"/>
      <c r="D214" s="1"/>
      <c r="E214" s="1"/>
      <c r="F214" s="6"/>
      <c r="G214" s="27"/>
      <c r="H214" s="8"/>
    </row>
    <row r="215" spans="1:8" s="7" customFormat="1" x14ac:dyDescent="0.25">
      <c r="A215" s="1"/>
      <c r="B215" s="1"/>
      <c r="C215" s="26"/>
      <c r="D215" s="1"/>
      <c r="E215" s="1"/>
      <c r="F215" s="6"/>
      <c r="G215" s="27"/>
      <c r="H215" s="8"/>
    </row>
    <row r="216" spans="1:8" s="7" customFormat="1" x14ac:dyDescent="0.25">
      <c r="A216" s="1"/>
      <c r="B216" s="1"/>
      <c r="C216" s="26"/>
      <c r="D216" s="1"/>
      <c r="E216" s="1"/>
      <c r="F216" s="6"/>
      <c r="G216" s="27"/>
      <c r="H216" s="8"/>
    </row>
    <row r="217" spans="1:8" s="7" customFormat="1" x14ac:dyDescent="0.25">
      <c r="A217" s="1"/>
      <c r="B217" s="1"/>
      <c r="C217" s="26"/>
      <c r="D217" s="1"/>
      <c r="E217" s="1"/>
      <c r="F217" s="6"/>
      <c r="G217" s="27"/>
      <c r="H217" s="8"/>
    </row>
    <row r="218" spans="1:8" s="7" customFormat="1" x14ac:dyDescent="0.25">
      <c r="A218" s="1"/>
      <c r="B218" s="1"/>
      <c r="C218" s="26"/>
      <c r="D218" s="1"/>
      <c r="E218" s="1"/>
      <c r="F218" s="6"/>
      <c r="G218" s="27"/>
      <c r="H218" s="8"/>
    </row>
    <row r="219" spans="1:8" s="7" customFormat="1" x14ac:dyDescent="0.25">
      <c r="A219" s="1"/>
      <c r="B219" s="1"/>
      <c r="C219" s="26"/>
      <c r="D219" s="1"/>
      <c r="E219" s="1"/>
      <c r="F219" s="6"/>
      <c r="G219" s="27"/>
      <c r="H219" s="8"/>
    </row>
    <row r="220" spans="1:8" s="7" customFormat="1" x14ac:dyDescent="0.25">
      <c r="A220" s="1"/>
      <c r="B220" s="1"/>
      <c r="C220" s="26"/>
      <c r="D220" s="1"/>
      <c r="E220" s="1"/>
      <c r="F220" s="6"/>
      <c r="G220" s="27"/>
      <c r="H220" s="8"/>
    </row>
    <row r="221" spans="1:8" s="7" customFormat="1" x14ac:dyDescent="0.25">
      <c r="A221" s="1"/>
      <c r="B221" s="1"/>
      <c r="C221" s="26"/>
      <c r="D221" s="1"/>
      <c r="E221" s="1"/>
      <c r="F221" s="6"/>
      <c r="G221" s="27"/>
      <c r="H221" s="8"/>
    </row>
    <row r="222" spans="1:8" s="7" customFormat="1" x14ac:dyDescent="0.25">
      <c r="A222" s="1"/>
      <c r="B222" s="1"/>
      <c r="C222" s="26"/>
      <c r="D222" s="1"/>
      <c r="E222" s="1"/>
      <c r="F222" s="6"/>
      <c r="G222" s="27"/>
      <c r="H222" s="8"/>
    </row>
    <row r="223" spans="1:8" s="7" customFormat="1" x14ac:dyDescent="0.25">
      <c r="A223" s="1"/>
      <c r="B223" s="1"/>
      <c r="C223" s="26"/>
      <c r="D223" s="1"/>
      <c r="E223" s="1"/>
      <c r="F223" s="6"/>
      <c r="G223" s="27"/>
      <c r="H223" s="8"/>
    </row>
    <row r="224" spans="1:8" s="7" customFormat="1" x14ac:dyDescent="0.25">
      <c r="A224" s="1"/>
      <c r="B224" s="1"/>
      <c r="C224" s="26"/>
      <c r="D224" s="1"/>
      <c r="E224" s="1"/>
      <c r="F224" s="6"/>
      <c r="G224" s="27"/>
      <c r="H224" s="8"/>
    </row>
    <row r="225" spans="1:8" s="7" customFormat="1" x14ac:dyDescent="0.25">
      <c r="A225" s="1"/>
      <c r="B225" s="1"/>
      <c r="C225" s="26"/>
      <c r="D225" s="1"/>
      <c r="E225" s="1"/>
      <c r="F225" s="6"/>
      <c r="G225" s="27"/>
      <c r="H225" s="8"/>
    </row>
    <row r="226" spans="1:8" s="7" customFormat="1" x14ac:dyDescent="0.25">
      <c r="A226" s="1"/>
      <c r="B226" s="1"/>
      <c r="C226" s="26"/>
      <c r="D226" s="1"/>
      <c r="E226" s="1"/>
      <c r="F226" s="6"/>
      <c r="G226" s="27"/>
      <c r="H226" s="8"/>
    </row>
    <row r="227" spans="1:8" s="7" customFormat="1" x14ac:dyDescent="0.25">
      <c r="A227" s="1"/>
      <c r="B227" s="1"/>
      <c r="C227" s="26"/>
      <c r="D227" s="1"/>
      <c r="E227" s="1"/>
      <c r="F227" s="6"/>
      <c r="G227" s="27"/>
      <c r="H227" s="8"/>
    </row>
    <row r="228" spans="1:8" s="7" customFormat="1" x14ac:dyDescent="0.25">
      <c r="A228" s="1"/>
      <c r="B228" s="1"/>
      <c r="C228" s="26"/>
      <c r="D228" s="1"/>
      <c r="E228" s="1"/>
      <c r="F228" s="6"/>
      <c r="G228" s="27"/>
      <c r="H228" s="8"/>
    </row>
    <row r="229" spans="1:8" s="7" customFormat="1" x14ac:dyDescent="0.25">
      <c r="A229" s="1"/>
      <c r="B229" s="1"/>
      <c r="C229" s="26"/>
      <c r="D229" s="1"/>
      <c r="E229" s="1"/>
      <c r="F229" s="6"/>
      <c r="G229" s="27"/>
      <c r="H229" s="8"/>
    </row>
    <row r="230" spans="1:8" s="7" customFormat="1" x14ac:dyDescent="0.25">
      <c r="A230" s="1"/>
      <c r="B230" s="1"/>
      <c r="C230" s="26"/>
      <c r="D230" s="1"/>
      <c r="E230" s="1"/>
      <c r="F230" s="6"/>
      <c r="G230" s="27"/>
      <c r="H230" s="8"/>
    </row>
    <row r="231" spans="1:8" s="7" customFormat="1" x14ac:dyDescent="0.25">
      <c r="A231" s="1"/>
      <c r="B231" s="1"/>
      <c r="C231" s="26"/>
      <c r="D231" s="1"/>
      <c r="E231" s="1"/>
      <c r="F231" s="6"/>
      <c r="G231" s="27"/>
      <c r="H231" s="8"/>
    </row>
    <row r="232" spans="1:8" s="7" customFormat="1" x14ac:dyDescent="0.25">
      <c r="A232" s="1"/>
      <c r="B232" s="1"/>
      <c r="C232" s="26"/>
      <c r="D232" s="1"/>
      <c r="E232" s="1"/>
      <c r="F232" s="6"/>
      <c r="G232" s="27"/>
      <c r="H232" s="8"/>
    </row>
    <row r="233" spans="1:8" s="7" customFormat="1" x14ac:dyDescent="0.25">
      <c r="A233" s="1"/>
      <c r="B233" s="1"/>
      <c r="C233" s="26"/>
      <c r="D233" s="1"/>
      <c r="E233" s="1"/>
      <c r="F233" s="6"/>
      <c r="G233" s="27"/>
      <c r="H233" s="8"/>
    </row>
    <row r="234" spans="1:8" s="7" customFormat="1" x14ac:dyDescent="0.25">
      <c r="A234" s="1"/>
      <c r="B234" s="1"/>
      <c r="C234" s="26"/>
      <c r="D234" s="1"/>
      <c r="E234" s="1"/>
      <c r="F234" s="6"/>
      <c r="G234" s="27"/>
      <c r="H234" s="8"/>
    </row>
    <row r="235" spans="1:8" s="7" customFormat="1" x14ac:dyDescent="0.25">
      <c r="A235" s="1"/>
      <c r="B235" s="1"/>
      <c r="C235" s="26"/>
      <c r="D235" s="1"/>
      <c r="E235" s="1"/>
      <c r="F235" s="6"/>
      <c r="G235" s="27"/>
      <c r="H235" s="8"/>
    </row>
    <row r="236" spans="1:8" s="7" customFormat="1" x14ac:dyDescent="0.25">
      <c r="A236" s="1"/>
      <c r="B236" s="1"/>
      <c r="C236" s="26"/>
      <c r="D236" s="1"/>
      <c r="E236" s="1"/>
      <c r="F236" s="6"/>
      <c r="G236" s="27"/>
      <c r="H236" s="8"/>
    </row>
    <row r="237" spans="1:8" s="7" customFormat="1" x14ac:dyDescent="0.25">
      <c r="A237" s="1"/>
      <c r="B237" s="1"/>
      <c r="C237" s="26"/>
      <c r="D237" s="1"/>
      <c r="E237" s="1"/>
      <c r="F237" s="6"/>
      <c r="G237" s="27"/>
      <c r="H237" s="8"/>
    </row>
    <row r="238" spans="1:8" s="7" customFormat="1" x14ac:dyDescent="0.25">
      <c r="A238" s="1"/>
      <c r="B238" s="1"/>
      <c r="C238" s="26"/>
      <c r="D238" s="1"/>
      <c r="E238" s="1"/>
      <c r="F238" s="6"/>
      <c r="G238" s="27"/>
      <c r="H238" s="8"/>
    </row>
    <row r="239" spans="1:8" s="7" customFormat="1" x14ac:dyDescent="0.25">
      <c r="A239" s="1"/>
      <c r="B239" s="1"/>
      <c r="C239" s="26"/>
      <c r="D239" s="1"/>
      <c r="E239" s="1"/>
      <c r="F239" s="6"/>
      <c r="G239" s="27"/>
      <c r="H239" s="8"/>
    </row>
    <row r="240" spans="1:8" s="7" customFormat="1" x14ac:dyDescent="0.25">
      <c r="A240" s="1"/>
      <c r="B240" s="1"/>
      <c r="C240" s="26"/>
      <c r="D240" s="1"/>
      <c r="E240" s="1"/>
      <c r="F240" s="6"/>
      <c r="G240" s="27"/>
      <c r="H240" s="8"/>
    </row>
    <row r="241" spans="1:8" s="7" customFormat="1" x14ac:dyDescent="0.25">
      <c r="A241" s="1"/>
      <c r="B241" s="1"/>
      <c r="C241" s="26"/>
      <c r="D241" s="1"/>
      <c r="E241" s="1"/>
      <c r="F241" s="6"/>
      <c r="G241" s="27"/>
      <c r="H241" s="8"/>
    </row>
    <row r="242" spans="1:8" s="7" customFormat="1" x14ac:dyDescent="0.25">
      <c r="A242" s="1"/>
      <c r="B242" s="1"/>
      <c r="C242" s="26"/>
      <c r="D242" s="1"/>
      <c r="E242" s="1"/>
      <c r="F242" s="6"/>
      <c r="G242" s="27"/>
      <c r="H242" s="8"/>
    </row>
  </sheetData>
  <mergeCells count="13">
    <mergeCell ref="F68:J68"/>
    <mergeCell ref="F61:J61"/>
    <mergeCell ref="F62:J62"/>
    <mergeCell ref="F1:J1"/>
    <mergeCell ref="A1:C1"/>
    <mergeCell ref="D1:E1"/>
    <mergeCell ref="F63:J63"/>
    <mergeCell ref="A21:A30"/>
    <mergeCell ref="C21:C30"/>
    <mergeCell ref="A31:A56"/>
    <mergeCell ref="C31:C56"/>
    <mergeCell ref="A3:A20"/>
    <mergeCell ref="C3:C2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8"/>
  <sheetViews>
    <sheetView zoomScale="80" zoomScaleNormal="80" workbookViewId="0">
      <selection activeCell="P12" sqref="P1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123</v>
      </c>
      <c r="M1" s="204" t="s">
        <v>140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185" t="s">
        <v>42</v>
      </c>
      <c r="B3" s="185" t="s">
        <v>43</v>
      </c>
      <c r="C3" s="185" t="s">
        <v>44</v>
      </c>
      <c r="D3" s="185" t="s">
        <v>27</v>
      </c>
      <c r="E3" s="185" t="s">
        <v>30</v>
      </c>
      <c r="F3" s="185" t="s">
        <v>29</v>
      </c>
      <c r="G3" s="185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64">
        <v>45183</v>
      </c>
      <c r="M3" s="164">
        <v>45357</v>
      </c>
      <c r="N3" s="164" t="s">
        <v>41</v>
      </c>
      <c r="O3" s="164" t="s">
        <v>41</v>
      </c>
      <c r="P3" s="164" t="s">
        <v>41</v>
      </c>
      <c r="Q3" s="164" t="s">
        <v>41</v>
      </c>
      <c r="R3" s="164" t="s">
        <v>41</v>
      </c>
      <c r="S3" s="164" t="s">
        <v>41</v>
      </c>
      <c r="T3" s="164" t="s">
        <v>41</v>
      </c>
      <c r="U3" s="164" t="s">
        <v>41</v>
      </c>
      <c r="V3" s="164" t="s">
        <v>41</v>
      </c>
      <c r="W3" s="164" t="s">
        <v>41</v>
      </c>
    </row>
    <row r="4" spans="1:23" s="3" customFormat="1" ht="25.5" x14ac:dyDescent="0.2">
      <c r="A4" s="210">
        <v>1</v>
      </c>
      <c r="B4" s="174">
        <v>1</v>
      </c>
      <c r="C4" s="189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1</v>
      </c>
      <c r="J4" s="24">
        <f t="shared" ref="J4:J21" si="0">I4-(SUM(L4:W4))</f>
        <v>1</v>
      </c>
      <c r="K4" s="25" t="str">
        <f t="shared" ref="K4:K57" si="1">IF(J4&lt;0,"ATENÇÃO","OK")</f>
        <v>OK</v>
      </c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</row>
    <row r="5" spans="1:23" s="3" customFormat="1" x14ac:dyDescent="0.2">
      <c r="A5" s="211"/>
      <c r="B5" s="174">
        <v>2</v>
      </c>
      <c r="C5" s="190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1</v>
      </c>
      <c r="J5" s="24">
        <f t="shared" si="0"/>
        <v>1</v>
      </c>
      <c r="K5" s="25" t="str">
        <f t="shared" si="1"/>
        <v>OK</v>
      </c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</row>
    <row r="6" spans="1:23" s="3" customFormat="1" x14ac:dyDescent="0.2">
      <c r="A6" s="211"/>
      <c r="B6" s="174">
        <v>3</v>
      </c>
      <c r="C6" s="190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1</v>
      </c>
      <c r="J6" s="24">
        <f t="shared" si="0"/>
        <v>1</v>
      </c>
      <c r="K6" s="25" t="str">
        <f t="shared" si="1"/>
        <v>OK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</row>
    <row r="7" spans="1:23" s="3" customFormat="1" x14ac:dyDescent="0.2">
      <c r="A7" s="211"/>
      <c r="B7" s="174">
        <v>4</v>
      </c>
      <c r="C7" s="190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</row>
    <row r="8" spans="1:23" s="3" customFormat="1" ht="25.5" x14ac:dyDescent="0.2">
      <c r="A8" s="211"/>
      <c r="B8" s="174">
        <v>5</v>
      </c>
      <c r="C8" s="190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0</v>
      </c>
      <c r="J8" s="24">
        <f t="shared" si="0"/>
        <v>0</v>
      </c>
      <c r="K8" s="25" t="str">
        <f t="shared" si="1"/>
        <v>OK</v>
      </c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</row>
    <row r="9" spans="1:23" s="3" customFormat="1" ht="25.5" x14ac:dyDescent="0.2">
      <c r="A9" s="211"/>
      <c r="B9" s="174">
        <v>6</v>
      </c>
      <c r="C9" s="190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0</v>
      </c>
      <c r="J9" s="24">
        <f t="shared" si="0"/>
        <v>0</v>
      </c>
      <c r="K9" s="25" t="str">
        <f t="shared" si="1"/>
        <v>OK</v>
      </c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</row>
    <row r="10" spans="1:23" s="3" customFormat="1" ht="25.5" x14ac:dyDescent="0.2">
      <c r="A10" s="211"/>
      <c r="B10" s="174">
        <v>7</v>
      </c>
      <c r="C10" s="190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0</v>
      </c>
      <c r="J10" s="24">
        <f t="shared" si="0"/>
        <v>0</v>
      </c>
      <c r="K10" s="25" t="str">
        <f t="shared" si="1"/>
        <v>OK</v>
      </c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</row>
    <row r="11" spans="1:23" s="3" customFormat="1" ht="25.5" x14ac:dyDescent="0.2">
      <c r="A11" s="211"/>
      <c r="B11" s="174">
        <v>8</v>
      </c>
      <c r="C11" s="190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0</v>
      </c>
      <c r="J11" s="24">
        <f t="shared" si="0"/>
        <v>0</v>
      </c>
      <c r="K11" s="25" t="str">
        <f t="shared" si="1"/>
        <v>OK</v>
      </c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</row>
    <row r="12" spans="1:23" s="3" customFormat="1" ht="25.5" x14ac:dyDescent="0.2">
      <c r="A12" s="211"/>
      <c r="B12" s="174">
        <v>9</v>
      </c>
      <c r="C12" s="190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0</v>
      </c>
      <c r="J12" s="24">
        <f t="shared" si="0"/>
        <v>0</v>
      </c>
      <c r="K12" s="25" t="str">
        <f t="shared" si="1"/>
        <v>OK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</row>
    <row r="13" spans="1:23" s="3" customFormat="1" x14ac:dyDescent="0.2">
      <c r="A13" s="211"/>
      <c r="B13" s="174">
        <v>10</v>
      </c>
      <c r="C13" s="190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f>0+1</f>
        <v>1</v>
      </c>
      <c r="J13" s="24">
        <f t="shared" si="0"/>
        <v>1</v>
      </c>
      <c r="K13" s="25" t="str">
        <f t="shared" si="1"/>
        <v>OK</v>
      </c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</row>
    <row r="14" spans="1:23" s="3" customFormat="1" ht="25.5" x14ac:dyDescent="0.2">
      <c r="A14" s="211"/>
      <c r="B14" s="174">
        <v>11</v>
      </c>
      <c r="C14" s="190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0</v>
      </c>
      <c r="J14" s="24">
        <f t="shared" si="0"/>
        <v>0</v>
      </c>
      <c r="K14" s="25" t="str">
        <f t="shared" si="1"/>
        <v>OK</v>
      </c>
      <c r="L14" s="165"/>
      <c r="M14" s="236"/>
      <c r="N14" s="165"/>
      <c r="O14" s="165"/>
      <c r="P14" s="165"/>
      <c r="Q14" s="165"/>
      <c r="R14" s="165"/>
      <c r="S14" s="165"/>
      <c r="T14" s="165"/>
      <c r="U14" s="165"/>
      <c r="V14" s="165"/>
      <c r="W14" s="165"/>
    </row>
    <row r="15" spans="1:23" s="3" customFormat="1" x14ac:dyDescent="0.2">
      <c r="A15" s="211"/>
      <c r="B15" s="174">
        <v>12</v>
      </c>
      <c r="C15" s="190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f>0+4</f>
        <v>4</v>
      </c>
      <c r="J15" s="24">
        <f t="shared" si="0"/>
        <v>0</v>
      </c>
      <c r="K15" s="25" t="str">
        <f t="shared" si="1"/>
        <v>OK</v>
      </c>
      <c r="L15" s="165"/>
      <c r="M15" s="136">
        <v>4</v>
      </c>
      <c r="N15" s="165"/>
      <c r="O15" s="165"/>
      <c r="P15" s="165"/>
      <c r="Q15" s="165"/>
      <c r="R15" s="165"/>
      <c r="S15" s="165"/>
      <c r="T15" s="165"/>
      <c r="U15" s="165"/>
      <c r="V15" s="165"/>
      <c r="W15" s="165"/>
    </row>
    <row r="16" spans="1:23" s="3" customFormat="1" x14ac:dyDescent="0.2">
      <c r="A16" s="211"/>
      <c r="B16" s="174">
        <v>13</v>
      </c>
      <c r="C16" s="190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0</v>
      </c>
      <c r="J16" s="24">
        <f t="shared" si="0"/>
        <v>0</v>
      </c>
      <c r="K16" s="25" t="str">
        <f t="shared" si="1"/>
        <v>OK</v>
      </c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</row>
    <row r="17" spans="1:23" s="3" customFormat="1" x14ac:dyDescent="0.2">
      <c r="A17" s="211"/>
      <c r="B17" s="174">
        <v>14</v>
      </c>
      <c r="C17" s="190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</row>
    <row r="18" spans="1:23" s="3" customFormat="1" x14ac:dyDescent="0.2">
      <c r="A18" s="211"/>
      <c r="B18" s="174">
        <v>15</v>
      </c>
      <c r="C18" s="190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0</v>
      </c>
      <c r="J18" s="24">
        <f t="shared" si="0"/>
        <v>0</v>
      </c>
      <c r="K18" s="25" t="str">
        <f t="shared" si="1"/>
        <v>OK</v>
      </c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</row>
    <row r="19" spans="1:23" s="3" customFormat="1" x14ac:dyDescent="0.2">
      <c r="A19" s="211"/>
      <c r="B19" s="174">
        <v>16</v>
      </c>
      <c r="C19" s="190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0</v>
      </c>
      <c r="J19" s="24">
        <f t="shared" si="0"/>
        <v>0</v>
      </c>
      <c r="K19" s="25" t="str">
        <f t="shared" si="1"/>
        <v>OK</v>
      </c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</row>
    <row r="20" spans="1:23" s="3" customFormat="1" ht="25.5" x14ac:dyDescent="0.2">
      <c r="A20" s="211"/>
      <c r="B20" s="174">
        <v>17</v>
      </c>
      <c r="C20" s="190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f>0+1</f>
        <v>1</v>
      </c>
      <c r="J20" s="24">
        <f t="shared" si="0"/>
        <v>0</v>
      </c>
      <c r="K20" s="25" t="str">
        <f t="shared" si="1"/>
        <v>OK</v>
      </c>
      <c r="L20" s="165"/>
      <c r="M20" s="136">
        <v>1</v>
      </c>
      <c r="N20" s="165"/>
      <c r="O20" s="165"/>
      <c r="P20" s="165"/>
      <c r="Q20" s="165"/>
      <c r="R20" s="165"/>
      <c r="S20" s="165"/>
      <c r="T20" s="165"/>
      <c r="U20" s="165"/>
      <c r="V20" s="165"/>
      <c r="W20" s="165"/>
    </row>
    <row r="21" spans="1:23" s="3" customFormat="1" x14ac:dyDescent="0.2">
      <c r="A21" s="212"/>
      <c r="B21" s="174">
        <v>18</v>
      </c>
      <c r="C21" s="191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0</v>
      </c>
      <c r="J21" s="24">
        <f t="shared" si="0"/>
        <v>0</v>
      </c>
      <c r="K21" s="25" t="str">
        <f t="shared" si="1"/>
        <v>OK</v>
      </c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</row>
    <row r="22" spans="1:23" ht="35.1" customHeight="1" x14ac:dyDescent="0.25">
      <c r="A22" s="207">
        <v>2</v>
      </c>
      <c r="B22" s="175">
        <v>19</v>
      </c>
      <c r="C22" s="195" t="s">
        <v>50</v>
      </c>
      <c r="D22" s="179" t="s">
        <v>23</v>
      </c>
      <c r="E22" s="177" t="s">
        <v>33</v>
      </c>
      <c r="F22" s="178" t="s">
        <v>35</v>
      </c>
      <c r="G22" s="178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163"/>
      <c r="M22" s="163"/>
      <c r="N22" s="163"/>
      <c r="O22" s="163"/>
      <c r="P22" s="163"/>
      <c r="Q22" s="163"/>
      <c r="R22" s="163"/>
      <c r="S22" s="161"/>
      <c r="T22" s="162"/>
      <c r="U22" s="162"/>
      <c r="V22" s="162"/>
      <c r="W22" s="162"/>
    </row>
    <row r="23" spans="1:23" ht="35.1" customHeight="1" x14ac:dyDescent="0.25">
      <c r="A23" s="208"/>
      <c r="B23" s="175">
        <v>20</v>
      </c>
      <c r="C23" s="196"/>
      <c r="D23" s="179" t="s">
        <v>51</v>
      </c>
      <c r="E23" s="177" t="s">
        <v>33</v>
      </c>
      <c r="F23" s="178" t="s">
        <v>37</v>
      </c>
      <c r="G23" s="178" t="s">
        <v>36</v>
      </c>
      <c r="H23" s="63">
        <v>3900</v>
      </c>
      <c r="I23" s="76">
        <v>1</v>
      </c>
      <c r="J23" s="24">
        <f t="shared" ref="J23:J57" si="2">I23-(SUM(L23:W23))</f>
        <v>0</v>
      </c>
      <c r="K23" s="25" t="str">
        <f t="shared" si="1"/>
        <v>OK</v>
      </c>
      <c r="L23" s="153">
        <v>1</v>
      </c>
      <c r="M23" s="163"/>
      <c r="N23" s="163"/>
      <c r="O23" s="161"/>
      <c r="P23" s="163"/>
      <c r="Q23" s="163"/>
      <c r="R23" s="161"/>
      <c r="S23" s="161"/>
      <c r="T23" s="162"/>
      <c r="U23" s="162"/>
      <c r="V23" s="162"/>
      <c r="W23" s="162"/>
    </row>
    <row r="24" spans="1:23" ht="35.1" customHeight="1" x14ac:dyDescent="0.25">
      <c r="A24" s="208"/>
      <c r="B24" s="175">
        <v>21</v>
      </c>
      <c r="C24" s="196"/>
      <c r="D24" s="179" t="s">
        <v>24</v>
      </c>
      <c r="E24" s="177" t="s">
        <v>33</v>
      </c>
      <c r="F24" s="178" t="s">
        <v>37</v>
      </c>
      <c r="G24" s="178" t="s">
        <v>36</v>
      </c>
      <c r="H24" s="64">
        <v>5200</v>
      </c>
      <c r="I24" s="76">
        <v>1</v>
      </c>
      <c r="J24" s="24">
        <f>I24-(SUM(L24:W24))</f>
        <v>1</v>
      </c>
      <c r="K24" s="25" t="str">
        <f t="shared" si="1"/>
        <v>OK</v>
      </c>
      <c r="L24" s="163"/>
      <c r="M24" s="158"/>
      <c r="N24" s="158"/>
      <c r="O24" s="158"/>
      <c r="P24" s="158"/>
      <c r="Q24" s="158"/>
      <c r="R24" s="158"/>
      <c r="S24" s="157"/>
      <c r="T24" s="157"/>
      <c r="U24" s="157"/>
      <c r="V24" s="157"/>
      <c r="W24" s="158"/>
    </row>
    <row r="25" spans="1:23" ht="35.1" customHeight="1" x14ac:dyDescent="0.25">
      <c r="A25" s="208"/>
      <c r="B25" s="175">
        <v>22</v>
      </c>
      <c r="C25" s="196"/>
      <c r="D25" s="176" t="s">
        <v>45</v>
      </c>
      <c r="E25" s="177" t="s">
        <v>33</v>
      </c>
      <c r="F25" s="178" t="s">
        <v>37</v>
      </c>
      <c r="G25" s="178" t="s">
        <v>36</v>
      </c>
      <c r="H25" s="64">
        <v>1000</v>
      </c>
      <c r="I25" s="76">
        <f>1+1</f>
        <v>2</v>
      </c>
      <c r="J25" s="24">
        <f t="shared" si="2"/>
        <v>0</v>
      </c>
      <c r="K25" s="25" t="str">
        <f t="shared" si="1"/>
        <v>OK</v>
      </c>
      <c r="L25" s="153">
        <v>1</v>
      </c>
      <c r="M25" s="136">
        <v>1</v>
      </c>
      <c r="N25" s="158"/>
      <c r="O25" s="158"/>
      <c r="P25" s="158"/>
      <c r="Q25" s="158"/>
      <c r="R25" s="158"/>
      <c r="S25" s="54"/>
      <c r="T25" s="157"/>
      <c r="U25" s="157"/>
      <c r="V25" s="157"/>
      <c r="W25" s="157"/>
    </row>
    <row r="26" spans="1:23" ht="35.1" customHeight="1" x14ac:dyDescent="0.25">
      <c r="A26" s="208"/>
      <c r="B26" s="175">
        <v>23</v>
      </c>
      <c r="C26" s="196"/>
      <c r="D26" s="179" t="s">
        <v>25</v>
      </c>
      <c r="E26" s="177" t="s">
        <v>33</v>
      </c>
      <c r="F26" s="178" t="s">
        <v>37</v>
      </c>
      <c r="G26" s="178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162"/>
      <c r="M26" s="158"/>
      <c r="N26" s="158"/>
      <c r="O26" s="158"/>
      <c r="P26" s="158"/>
      <c r="Q26" s="158"/>
      <c r="R26" s="158"/>
      <c r="S26" s="157"/>
      <c r="T26" s="158"/>
      <c r="U26" s="157"/>
      <c r="V26" s="157"/>
      <c r="W26" s="157"/>
    </row>
    <row r="27" spans="1:23" ht="35.1" customHeight="1" x14ac:dyDescent="0.25">
      <c r="A27" s="208"/>
      <c r="B27" s="175">
        <v>24</v>
      </c>
      <c r="C27" s="196"/>
      <c r="D27" s="179" t="s">
        <v>26</v>
      </c>
      <c r="E27" s="177" t="s">
        <v>33</v>
      </c>
      <c r="F27" s="178" t="s">
        <v>37</v>
      </c>
      <c r="G27" s="178" t="s">
        <v>36</v>
      </c>
      <c r="H27" s="64">
        <v>3000</v>
      </c>
      <c r="I27" s="76">
        <v>1</v>
      </c>
      <c r="J27" s="24">
        <f t="shared" si="2"/>
        <v>1</v>
      </c>
      <c r="K27" s="25" t="str">
        <f t="shared" si="1"/>
        <v>OK</v>
      </c>
      <c r="L27" s="163"/>
      <c r="M27" s="158"/>
      <c r="N27" s="158"/>
      <c r="O27" s="158"/>
      <c r="P27" s="158"/>
      <c r="Q27" s="158"/>
      <c r="R27" s="158"/>
      <c r="S27" s="157"/>
      <c r="T27" s="157"/>
      <c r="U27" s="158"/>
      <c r="V27" s="158"/>
      <c r="W27" s="157"/>
    </row>
    <row r="28" spans="1:23" ht="35.1" customHeight="1" x14ac:dyDescent="0.25">
      <c r="A28" s="208"/>
      <c r="B28" s="175">
        <v>25</v>
      </c>
      <c r="C28" s="196"/>
      <c r="D28" s="179" t="s">
        <v>52</v>
      </c>
      <c r="E28" s="177" t="s">
        <v>33</v>
      </c>
      <c r="F28" s="178" t="s">
        <v>38</v>
      </c>
      <c r="G28" s="178" t="s">
        <v>31</v>
      </c>
      <c r="H28" s="64">
        <v>8.35</v>
      </c>
      <c r="I28" s="76">
        <v>100</v>
      </c>
      <c r="J28" s="24">
        <f t="shared" si="2"/>
        <v>100</v>
      </c>
      <c r="K28" s="25" t="str">
        <f t="shared" si="1"/>
        <v>OK</v>
      </c>
      <c r="L28" s="161"/>
      <c r="M28" s="158"/>
      <c r="N28" s="158"/>
      <c r="O28" s="158"/>
      <c r="P28" s="158"/>
      <c r="Q28" s="158"/>
      <c r="R28" s="158"/>
      <c r="S28" s="157"/>
      <c r="T28" s="157"/>
      <c r="U28" s="158"/>
      <c r="V28" s="158"/>
      <c r="W28" s="157"/>
    </row>
    <row r="29" spans="1:23" ht="35.1" customHeight="1" x14ac:dyDescent="0.25">
      <c r="A29" s="208"/>
      <c r="B29" s="175">
        <v>26</v>
      </c>
      <c r="C29" s="196"/>
      <c r="D29" s="179" t="s">
        <v>53</v>
      </c>
      <c r="E29" s="177" t="s">
        <v>33</v>
      </c>
      <c r="F29" s="178" t="s">
        <v>39</v>
      </c>
      <c r="G29" s="178" t="s">
        <v>31</v>
      </c>
      <c r="H29" s="64">
        <v>12.2</v>
      </c>
      <c r="I29" s="76">
        <v>20</v>
      </c>
      <c r="J29" s="24">
        <f t="shared" si="2"/>
        <v>20</v>
      </c>
      <c r="K29" s="25" t="str">
        <f t="shared" si="1"/>
        <v>OK</v>
      </c>
      <c r="L29" s="161"/>
      <c r="M29" s="158"/>
      <c r="N29" s="158"/>
      <c r="O29" s="158"/>
      <c r="P29" s="158"/>
      <c r="Q29" s="158"/>
      <c r="R29" s="158"/>
      <c r="S29" s="157"/>
      <c r="T29" s="158"/>
      <c r="U29" s="157"/>
      <c r="V29" s="157"/>
      <c r="W29" s="157"/>
    </row>
    <row r="30" spans="1:23" ht="35.1" customHeight="1" x14ac:dyDescent="0.25">
      <c r="A30" s="208"/>
      <c r="B30" s="175">
        <v>27</v>
      </c>
      <c r="C30" s="196"/>
      <c r="D30" s="179" t="s">
        <v>46</v>
      </c>
      <c r="E30" s="177" t="s">
        <v>33</v>
      </c>
      <c r="F30" s="178" t="s">
        <v>37</v>
      </c>
      <c r="G30" s="178" t="s">
        <v>36</v>
      </c>
      <c r="H30" s="64">
        <v>5965.71</v>
      </c>
      <c r="I30" s="76">
        <f>0+1</f>
        <v>1</v>
      </c>
      <c r="J30" s="24">
        <f t="shared" si="2"/>
        <v>0</v>
      </c>
      <c r="K30" s="25" t="str">
        <f t="shared" si="1"/>
        <v>OK</v>
      </c>
      <c r="L30" s="163"/>
      <c r="M30" s="136">
        <v>1</v>
      </c>
      <c r="N30" s="158"/>
      <c r="O30" s="158"/>
      <c r="P30" s="158"/>
      <c r="Q30" s="158"/>
      <c r="R30" s="158"/>
      <c r="S30" s="157"/>
      <c r="T30" s="157"/>
      <c r="U30" s="157"/>
      <c r="V30" s="157"/>
      <c r="W30" s="157"/>
    </row>
    <row r="31" spans="1:23" ht="35.1" customHeight="1" x14ac:dyDescent="0.25">
      <c r="A31" s="209"/>
      <c r="B31" s="175">
        <v>28</v>
      </c>
      <c r="C31" s="197"/>
      <c r="D31" s="176" t="s">
        <v>47</v>
      </c>
      <c r="E31" s="177" t="s">
        <v>33</v>
      </c>
      <c r="F31" s="178" t="s">
        <v>48</v>
      </c>
      <c r="G31" s="178" t="s">
        <v>49</v>
      </c>
      <c r="H31" s="64">
        <v>3300</v>
      </c>
      <c r="I31" s="76">
        <v>0</v>
      </c>
      <c r="J31" s="24">
        <f t="shared" si="2"/>
        <v>0</v>
      </c>
      <c r="K31" s="25" t="str">
        <f t="shared" si="1"/>
        <v>OK</v>
      </c>
      <c r="L31" s="161"/>
      <c r="M31" s="158"/>
      <c r="N31" s="158"/>
      <c r="O31" s="158"/>
      <c r="P31" s="158"/>
      <c r="Q31" s="158"/>
      <c r="R31" s="158"/>
      <c r="S31" s="157"/>
      <c r="T31" s="157"/>
      <c r="U31" s="157"/>
      <c r="V31" s="157"/>
      <c r="W31" s="158"/>
    </row>
    <row r="32" spans="1:23" ht="35.1" customHeight="1" x14ac:dyDescent="0.25">
      <c r="A32" s="207">
        <v>3</v>
      </c>
      <c r="B32" s="174">
        <v>29</v>
      </c>
      <c r="C32" s="198" t="s">
        <v>50</v>
      </c>
      <c r="D32" s="181" t="s">
        <v>58</v>
      </c>
      <c r="E32" s="73" t="s">
        <v>33</v>
      </c>
      <c r="F32" s="182" t="s">
        <v>32</v>
      </c>
      <c r="G32" s="182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61"/>
      <c r="M32" s="157"/>
      <c r="N32" s="158"/>
      <c r="O32" s="158"/>
      <c r="P32" s="157"/>
      <c r="Q32" s="157"/>
      <c r="R32" s="158"/>
      <c r="S32" s="157"/>
      <c r="T32" s="157"/>
      <c r="U32" s="157"/>
      <c r="V32" s="157"/>
      <c r="W32" s="158"/>
    </row>
    <row r="33" spans="1:23" ht="35.1" customHeight="1" x14ac:dyDescent="0.25">
      <c r="A33" s="208"/>
      <c r="B33" s="174">
        <v>30</v>
      </c>
      <c r="C33" s="199"/>
      <c r="D33" s="181" t="s">
        <v>59</v>
      </c>
      <c r="E33" s="73" t="s">
        <v>33</v>
      </c>
      <c r="F33" s="182" t="s">
        <v>34</v>
      </c>
      <c r="G33" s="182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61"/>
      <c r="M33" s="161"/>
      <c r="N33" s="163"/>
      <c r="O33" s="163"/>
      <c r="P33" s="161"/>
      <c r="Q33" s="161"/>
      <c r="R33" s="163"/>
      <c r="S33" s="161"/>
      <c r="T33" s="163"/>
      <c r="U33" s="161"/>
      <c r="V33" s="161"/>
      <c r="W33" s="161"/>
    </row>
    <row r="34" spans="1:23" ht="35.1" customHeight="1" x14ac:dyDescent="0.25">
      <c r="A34" s="208"/>
      <c r="B34" s="174">
        <v>31</v>
      </c>
      <c r="C34" s="199"/>
      <c r="D34" s="40" t="s">
        <v>60</v>
      </c>
      <c r="E34" s="73" t="s">
        <v>33</v>
      </c>
      <c r="F34" s="182" t="s">
        <v>32</v>
      </c>
      <c r="G34" s="182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63"/>
      <c r="M34" s="161"/>
      <c r="N34" s="163"/>
      <c r="O34" s="161"/>
      <c r="P34" s="161"/>
      <c r="Q34" s="161"/>
      <c r="R34" s="161"/>
      <c r="S34" s="161"/>
      <c r="T34" s="161"/>
      <c r="U34" s="163"/>
      <c r="V34" s="163"/>
      <c r="W34" s="161"/>
    </row>
    <row r="35" spans="1:23" ht="35.1" customHeight="1" x14ac:dyDescent="0.25">
      <c r="A35" s="208"/>
      <c r="B35" s="174">
        <v>32</v>
      </c>
      <c r="C35" s="199"/>
      <c r="D35" s="40" t="s">
        <v>61</v>
      </c>
      <c r="E35" s="73" t="s">
        <v>33</v>
      </c>
      <c r="F35" s="182" t="s">
        <v>37</v>
      </c>
      <c r="G35" s="182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61"/>
      <c r="M35" s="161"/>
      <c r="N35" s="161"/>
      <c r="O35" s="163"/>
      <c r="P35" s="161"/>
      <c r="Q35" s="161"/>
      <c r="R35" s="163"/>
      <c r="S35" s="161"/>
      <c r="T35" s="161"/>
      <c r="U35" s="161"/>
      <c r="V35" s="161"/>
      <c r="W35" s="161"/>
    </row>
    <row r="36" spans="1:23" ht="35.1" customHeight="1" x14ac:dyDescent="0.25">
      <c r="A36" s="208"/>
      <c r="B36" s="174">
        <v>33</v>
      </c>
      <c r="C36" s="199"/>
      <c r="D36" s="181" t="s">
        <v>62</v>
      </c>
      <c r="E36" s="73" t="s">
        <v>33</v>
      </c>
      <c r="F36" s="182" t="s">
        <v>32</v>
      </c>
      <c r="G36" s="182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</row>
    <row r="37" spans="1:23" ht="35.1" customHeight="1" x14ac:dyDescent="0.25">
      <c r="A37" s="208"/>
      <c r="B37" s="174">
        <v>34</v>
      </c>
      <c r="C37" s="199"/>
      <c r="D37" s="183" t="s">
        <v>63</v>
      </c>
      <c r="E37" s="73" t="s">
        <v>33</v>
      </c>
      <c r="F37" s="182" t="s">
        <v>32</v>
      </c>
      <c r="G37" s="182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61"/>
      <c r="M37" s="161"/>
      <c r="N37" s="161"/>
      <c r="O37" s="161"/>
      <c r="P37" s="161"/>
      <c r="Q37" s="161"/>
      <c r="R37" s="161"/>
      <c r="S37" s="161"/>
      <c r="T37" s="163"/>
      <c r="U37" s="161"/>
      <c r="V37" s="161"/>
      <c r="W37" s="163"/>
    </row>
    <row r="38" spans="1:23" ht="35.1" customHeight="1" x14ac:dyDescent="0.25">
      <c r="A38" s="208"/>
      <c r="B38" s="174">
        <v>35</v>
      </c>
      <c r="C38" s="199"/>
      <c r="D38" s="183" t="s">
        <v>64</v>
      </c>
      <c r="E38" s="73" t="s">
        <v>33</v>
      </c>
      <c r="F38" s="182" t="s">
        <v>32</v>
      </c>
      <c r="G38" s="182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63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</row>
    <row r="39" spans="1:23" ht="35.1" customHeight="1" x14ac:dyDescent="0.25">
      <c r="A39" s="208"/>
      <c r="B39" s="174">
        <v>36</v>
      </c>
      <c r="C39" s="199"/>
      <c r="D39" s="40" t="s">
        <v>65</v>
      </c>
      <c r="E39" s="73" t="s">
        <v>33</v>
      </c>
      <c r="F39" s="182" t="s">
        <v>37</v>
      </c>
      <c r="G39" s="182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63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</row>
    <row r="40" spans="1:23" ht="35.1" customHeight="1" x14ac:dyDescent="0.25">
      <c r="A40" s="208"/>
      <c r="B40" s="174">
        <v>37</v>
      </c>
      <c r="C40" s="199"/>
      <c r="D40" s="40" t="s">
        <v>66</v>
      </c>
      <c r="E40" s="73" t="s">
        <v>33</v>
      </c>
      <c r="F40" s="182" t="s">
        <v>37</v>
      </c>
      <c r="G40" s="182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61"/>
      <c r="M40" s="163"/>
      <c r="N40" s="163"/>
      <c r="O40" s="161"/>
      <c r="P40" s="163"/>
      <c r="Q40" s="163"/>
      <c r="R40" s="161"/>
      <c r="S40" s="161"/>
      <c r="T40" s="161"/>
      <c r="U40" s="161"/>
      <c r="V40" s="161"/>
      <c r="W40" s="161"/>
    </row>
    <row r="41" spans="1:23" ht="35.1" customHeight="1" x14ac:dyDescent="0.25">
      <c r="A41" s="208"/>
      <c r="B41" s="174">
        <v>38</v>
      </c>
      <c r="C41" s="199"/>
      <c r="D41" s="40" t="s">
        <v>67</v>
      </c>
      <c r="E41" s="73" t="s">
        <v>33</v>
      </c>
      <c r="F41" s="182" t="s">
        <v>32</v>
      </c>
      <c r="G41" s="182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61"/>
      <c r="M41" s="163"/>
      <c r="N41" s="163"/>
      <c r="O41" s="161"/>
      <c r="P41" s="163"/>
      <c r="Q41" s="163"/>
      <c r="R41" s="161"/>
      <c r="S41" s="161"/>
      <c r="T41" s="161"/>
      <c r="U41" s="161"/>
      <c r="V41" s="161"/>
      <c r="W41" s="161"/>
    </row>
    <row r="42" spans="1:23" ht="35.1" customHeight="1" x14ac:dyDescent="0.25">
      <c r="A42" s="208"/>
      <c r="B42" s="174">
        <v>39</v>
      </c>
      <c r="C42" s="199"/>
      <c r="D42" s="40" t="s">
        <v>68</v>
      </c>
      <c r="E42" s="73" t="s">
        <v>33</v>
      </c>
      <c r="F42" s="182" t="s">
        <v>32</v>
      </c>
      <c r="G42" s="182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61"/>
      <c r="M42" s="163"/>
      <c r="N42" s="163"/>
      <c r="O42" s="161"/>
      <c r="P42" s="163"/>
      <c r="Q42" s="163"/>
      <c r="R42" s="161"/>
      <c r="S42" s="161"/>
      <c r="T42" s="161"/>
      <c r="U42" s="161"/>
      <c r="V42" s="161"/>
      <c r="W42" s="161"/>
    </row>
    <row r="43" spans="1:23" ht="35.1" customHeight="1" x14ac:dyDescent="0.25">
      <c r="A43" s="208"/>
      <c r="B43" s="174">
        <v>40</v>
      </c>
      <c r="C43" s="199"/>
      <c r="D43" s="40" t="s">
        <v>69</v>
      </c>
      <c r="E43" s="73" t="s">
        <v>33</v>
      </c>
      <c r="F43" s="182" t="s">
        <v>32</v>
      </c>
      <c r="G43" s="182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61"/>
      <c r="M43" s="163"/>
      <c r="N43" s="163"/>
      <c r="O43" s="161"/>
      <c r="P43" s="163"/>
      <c r="Q43" s="163"/>
      <c r="R43" s="161"/>
      <c r="S43" s="161"/>
      <c r="T43" s="161"/>
      <c r="U43" s="161"/>
      <c r="V43" s="161"/>
      <c r="W43" s="161"/>
    </row>
    <row r="44" spans="1:23" ht="35.1" customHeight="1" x14ac:dyDescent="0.25">
      <c r="A44" s="208"/>
      <c r="B44" s="174">
        <v>41</v>
      </c>
      <c r="C44" s="199"/>
      <c r="D44" s="40" t="s">
        <v>70</v>
      </c>
      <c r="E44" s="73" t="s">
        <v>33</v>
      </c>
      <c r="F44" s="182" t="s">
        <v>32</v>
      </c>
      <c r="G44" s="182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61"/>
      <c r="M44" s="163"/>
      <c r="N44" s="163"/>
      <c r="O44" s="161"/>
      <c r="P44" s="163"/>
      <c r="Q44" s="163"/>
      <c r="R44" s="161"/>
      <c r="S44" s="161"/>
      <c r="T44" s="161"/>
      <c r="U44" s="161"/>
      <c r="V44" s="161"/>
      <c r="W44" s="161"/>
    </row>
    <row r="45" spans="1:23" ht="35.1" customHeight="1" x14ac:dyDescent="0.25">
      <c r="A45" s="208"/>
      <c r="B45" s="174">
        <v>42</v>
      </c>
      <c r="C45" s="199"/>
      <c r="D45" s="40" t="s">
        <v>71</v>
      </c>
      <c r="E45" s="73" t="s">
        <v>33</v>
      </c>
      <c r="F45" s="182" t="s">
        <v>32</v>
      </c>
      <c r="G45" s="182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61"/>
      <c r="M45" s="163"/>
      <c r="N45" s="163"/>
      <c r="O45" s="161"/>
      <c r="P45" s="163"/>
      <c r="Q45" s="163"/>
      <c r="R45" s="161"/>
      <c r="S45" s="161"/>
      <c r="T45" s="161"/>
      <c r="U45" s="161"/>
      <c r="V45" s="161"/>
      <c r="W45" s="161"/>
    </row>
    <row r="46" spans="1:23" ht="35.1" customHeight="1" x14ac:dyDescent="0.25">
      <c r="A46" s="208"/>
      <c r="B46" s="174">
        <v>43</v>
      </c>
      <c r="C46" s="199"/>
      <c r="D46" s="40" t="s">
        <v>72</v>
      </c>
      <c r="E46" s="73" t="s">
        <v>33</v>
      </c>
      <c r="F46" s="182" t="s">
        <v>32</v>
      </c>
      <c r="G46" s="182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61"/>
      <c r="M46" s="163"/>
      <c r="N46" s="163"/>
      <c r="O46" s="161"/>
      <c r="P46" s="163"/>
      <c r="Q46" s="163"/>
      <c r="R46" s="161"/>
      <c r="S46" s="161"/>
      <c r="T46" s="161"/>
      <c r="U46" s="161"/>
      <c r="V46" s="161"/>
      <c r="W46" s="161"/>
    </row>
    <row r="47" spans="1:23" ht="35.1" customHeight="1" x14ac:dyDescent="0.25">
      <c r="A47" s="208"/>
      <c r="B47" s="174">
        <v>44</v>
      </c>
      <c r="C47" s="199"/>
      <c r="D47" s="40" t="s">
        <v>73</v>
      </c>
      <c r="E47" s="73" t="s">
        <v>33</v>
      </c>
      <c r="F47" s="182" t="s">
        <v>32</v>
      </c>
      <c r="G47" s="182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61"/>
      <c r="M47" s="163"/>
      <c r="N47" s="163"/>
      <c r="O47" s="161"/>
      <c r="P47" s="163"/>
      <c r="Q47" s="163"/>
      <c r="R47" s="161"/>
      <c r="S47" s="161"/>
      <c r="T47" s="161"/>
      <c r="U47" s="161"/>
      <c r="V47" s="161"/>
      <c r="W47" s="161"/>
    </row>
    <row r="48" spans="1:23" ht="35.1" customHeight="1" x14ac:dyDescent="0.25">
      <c r="A48" s="208"/>
      <c r="B48" s="174">
        <v>45</v>
      </c>
      <c r="C48" s="199"/>
      <c r="D48" s="40" t="s">
        <v>74</v>
      </c>
      <c r="E48" s="73" t="s">
        <v>33</v>
      </c>
      <c r="F48" s="182" t="s">
        <v>32</v>
      </c>
      <c r="G48" s="182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61"/>
      <c r="M48" s="163"/>
      <c r="N48" s="163"/>
      <c r="O48" s="161"/>
      <c r="P48" s="163"/>
      <c r="Q48" s="163"/>
      <c r="R48" s="161"/>
      <c r="S48" s="161"/>
      <c r="T48" s="161"/>
      <c r="U48" s="161"/>
      <c r="V48" s="161"/>
      <c r="W48" s="161"/>
    </row>
    <row r="49" spans="1:23" ht="35.1" customHeight="1" x14ac:dyDescent="0.25">
      <c r="A49" s="208"/>
      <c r="B49" s="174">
        <v>46</v>
      </c>
      <c r="C49" s="199"/>
      <c r="D49" s="72" t="s">
        <v>75</v>
      </c>
      <c r="E49" s="73" t="s">
        <v>33</v>
      </c>
      <c r="F49" s="182" t="s">
        <v>32</v>
      </c>
      <c r="G49" s="182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61"/>
      <c r="M49" s="163"/>
      <c r="N49" s="163"/>
      <c r="O49" s="161"/>
      <c r="P49" s="163"/>
      <c r="Q49" s="163"/>
      <c r="R49" s="161"/>
      <c r="S49" s="161"/>
      <c r="T49" s="161"/>
      <c r="U49" s="161"/>
      <c r="V49" s="161"/>
      <c r="W49" s="161"/>
    </row>
    <row r="50" spans="1:23" ht="35.1" customHeight="1" x14ac:dyDescent="0.25">
      <c r="A50" s="208"/>
      <c r="B50" s="174">
        <v>47</v>
      </c>
      <c r="C50" s="199"/>
      <c r="D50" s="40" t="s">
        <v>76</v>
      </c>
      <c r="E50" s="73" t="s">
        <v>33</v>
      </c>
      <c r="F50" s="182" t="s">
        <v>32</v>
      </c>
      <c r="G50" s="182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61"/>
      <c r="M50" s="163"/>
      <c r="N50" s="163"/>
      <c r="O50" s="161"/>
      <c r="P50" s="163"/>
      <c r="Q50" s="163"/>
      <c r="R50" s="161"/>
      <c r="S50" s="161"/>
      <c r="T50" s="161"/>
      <c r="U50" s="161"/>
      <c r="V50" s="161"/>
      <c r="W50" s="161"/>
    </row>
    <row r="51" spans="1:23" ht="35.1" customHeight="1" x14ac:dyDescent="0.25">
      <c r="A51" s="208"/>
      <c r="B51" s="174">
        <v>48</v>
      </c>
      <c r="C51" s="199"/>
      <c r="D51" s="72" t="s">
        <v>77</v>
      </c>
      <c r="E51" s="73" t="s">
        <v>33</v>
      </c>
      <c r="F51" s="182" t="s">
        <v>32</v>
      </c>
      <c r="G51" s="182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61"/>
      <c r="M51" s="163"/>
      <c r="N51" s="163"/>
      <c r="O51" s="163"/>
      <c r="P51" s="161"/>
      <c r="Q51" s="163"/>
      <c r="R51" s="161"/>
      <c r="S51" s="163"/>
      <c r="T51" s="161"/>
      <c r="U51" s="161"/>
      <c r="V51" s="161"/>
      <c r="W51" s="161"/>
    </row>
    <row r="52" spans="1:23" ht="35.1" customHeight="1" x14ac:dyDescent="0.25">
      <c r="A52" s="208"/>
      <c r="B52" s="174">
        <v>49</v>
      </c>
      <c r="C52" s="199"/>
      <c r="D52" s="183" t="s">
        <v>78</v>
      </c>
      <c r="E52" s="73" t="s">
        <v>33</v>
      </c>
      <c r="F52" s="182" t="s">
        <v>32</v>
      </c>
      <c r="G52" s="182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</row>
    <row r="53" spans="1:23" ht="35.1" customHeight="1" x14ac:dyDescent="0.25">
      <c r="A53" s="208"/>
      <c r="B53" s="174">
        <v>50</v>
      </c>
      <c r="C53" s="199"/>
      <c r="D53" s="183" t="s">
        <v>79</v>
      </c>
      <c r="E53" s="73" t="s">
        <v>33</v>
      </c>
      <c r="F53" s="182" t="s">
        <v>32</v>
      </c>
      <c r="G53" s="182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61"/>
      <c r="M53" s="163"/>
      <c r="N53" s="161"/>
      <c r="O53" s="161"/>
      <c r="P53" s="161"/>
      <c r="Q53" s="161"/>
      <c r="R53" s="161"/>
      <c r="S53" s="161"/>
      <c r="T53" s="161"/>
      <c r="U53" s="161"/>
      <c r="V53" s="161"/>
      <c r="W53" s="161"/>
    </row>
    <row r="54" spans="1:23" ht="35.1" customHeight="1" x14ac:dyDescent="0.25">
      <c r="A54" s="208"/>
      <c r="B54" s="174">
        <v>51</v>
      </c>
      <c r="C54" s="199"/>
      <c r="D54" s="183" t="s">
        <v>80</v>
      </c>
      <c r="E54" s="73" t="s">
        <v>33</v>
      </c>
      <c r="F54" s="182" t="s">
        <v>32</v>
      </c>
      <c r="G54" s="182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</row>
    <row r="55" spans="1:23" ht="35.1" customHeight="1" x14ac:dyDescent="0.25">
      <c r="A55" s="208"/>
      <c r="B55" s="174">
        <v>52</v>
      </c>
      <c r="C55" s="199"/>
      <c r="D55" s="181" t="s">
        <v>81</v>
      </c>
      <c r="E55" s="73" t="s">
        <v>33</v>
      </c>
      <c r="F55" s="182" t="s">
        <v>32</v>
      </c>
      <c r="G55" s="182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</row>
    <row r="56" spans="1:23" ht="35.1" customHeight="1" x14ac:dyDescent="0.25">
      <c r="A56" s="208"/>
      <c r="B56" s="174">
        <v>53</v>
      </c>
      <c r="C56" s="199"/>
      <c r="D56" s="72" t="s">
        <v>82</v>
      </c>
      <c r="E56" s="73" t="s">
        <v>33</v>
      </c>
      <c r="F56" s="182" t="s">
        <v>37</v>
      </c>
      <c r="G56" s="182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63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</row>
    <row r="57" spans="1:23" ht="35.1" customHeight="1" x14ac:dyDescent="0.25">
      <c r="A57" s="209"/>
      <c r="B57" s="174">
        <v>54</v>
      </c>
      <c r="C57" s="200"/>
      <c r="D57" s="184" t="s">
        <v>83</v>
      </c>
      <c r="E57" s="73" t="s">
        <v>33</v>
      </c>
      <c r="F57" s="73" t="s">
        <v>32</v>
      </c>
      <c r="G57" s="182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63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</row>
    <row r="58" spans="1:23" x14ac:dyDescent="0.25">
      <c r="I58" s="6">
        <f>SUM(I4:I57)</f>
        <v>135</v>
      </c>
      <c r="J58" s="6">
        <f>SUM(J4:J57)</f>
        <v>126</v>
      </c>
      <c r="L58" s="53">
        <f>SUMPRODUCT($H$4:$H$57,L4:L57)</f>
        <v>4900</v>
      </c>
      <c r="M58" s="53">
        <f t="shared" ref="M58:W58" si="3">SUMPRODUCT($H$4:$H$57,M4:M57)</f>
        <v>18955.71</v>
      </c>
      <c r="N58" s="53">
        <f t="shared" si="3"/>
        <v>0</v>
      </c>
      <c r="O58" s="53">
        <f t="shared" si="3"/>
        <v>0</v>
      </c>
      <c r="P58" s="53">
        <f t="shared" si="3"/>
        <v>0</v>
      </c>
      <c r="Q58" s="53">
        <f t="shared" si="3"/>
        <v>0</v>
      </c>
      <c r="R58" s="53">
        <f t="shared" si="3"/>
        <v>0</v>
      </c>
      <c r="S58" s="53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</row>
  </sheetData>
  <mergeCells count="22">
    <mergeCell ref="Q1:Q2"/>
    <mergeCell ref="R1:R2"/>
    <mergeCell ref="S1:S2"/>
    <mergeCell ref="M1:M2"/>
    <mergeCell ref="N1:N2"/>
    <mergeCell ref="O1:O2"/>
    <mergeCell ref="A32:A57"/>
    <mergeCell ref="C32:C57"/>
    <mergeCell ref="W1:W2"/>
    <mergeCell ref="V1:V2"/>
    <mergeCell ref="A4:A21"/>
    <mergeCell ref="C4:C21"/>
    <mergeCell ref="A22:A31"/>
    <mergeCell ref="C22:C31"/>
    <mergeCell ref="A1:C1"/>
    <mergeCell ref="D1:H1"/>
    <mergeCell ref="I1:K1"/>
    <mergeCell ref="U1:U2"/>
    <mergeCell ref="P1:P2"/>
    <mergeCell ref="T1:T2"/>
    <mergeCell ref="A2:K2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8"/>
  <sheetViews>
    <sheetView topLeftCell="A37" zoomScale="80" zoomScaleNormal="80" workbookViewId="0">
      <selection activeCell="D51" sqref="D51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119</v>
      </c>
      <c r="M1" s="204" t="s">
        <v>56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51">
        <v>45180</v>
      </c>
      <c r="M3" s="58" t="s">
        <v>41</v>
      </c>
      <c r="N3" s="58" t="s">
        <v>41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2</v>
      </c>
      <c r="J4" s="24">
        <f t="shared" ref="J4:J21" si="0">I4-(SUM(L4:W4))</f>
        <v>2</v>
      </c>
      <c r="K4" s="25" t="str">
        <f t="shared" ref="K4:K21" si="1">IF(J4&lt;0,"ATENÇÃO","OK")</f>
        <v>OK</v>
      </c>
      <c r="L4" s="152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0</v>
      </c>
      <c r="J5" s="24">
        <f t="shared" si="0"/>
        <v>0</v>
      </c>
      <c r="K5" s="25" t="str">
        <f t="shared" si="1"/>
        <v>OK</v>
      </c>
      <c r="L5" s="152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0</v>
      </c>
      <c r="J6" s="24">
        <f t="shared" si="0"/>
        <v>0</v>
      </c>
      <c r="K6" s="25" t="str">
        <f t="shared" si="1"/>
        <v>OK</v>
      </c>
      <c r="L6" s="152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52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0</v>
      </c>
      <c r="J8" s="24">
        <f t="shared" si="0"/>
        <v>0</v>
      </c>
      <c r="K8" s="25" t="str">
        <f t="shared" si="1"/>
        <v>OK</v>
      </c>
      <c r="L8" s="152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1</v>
      </c>
      <c r="J9" s="24">
        <f t="shared" si="0"/>
        <v>1</v>
      </c>
      <c r="K9" s="25" t="str">
        <f t="shared" si="1"/>
        <v>OK</v>
      </c>
      <c r="L9" s="152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1</v>
      </c>
      <c r="J10" s="24">
        <f t="shared" si="0"/>
        <v>1</v>
      </c>
      <c r="K10" s="25" t="str">
        <f t="shared" si="1"/>
        <v>OK</v>
      </c>
      <c r="L10" s="152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0</v>
      </c>
      <c r="J11" s="24">
        <f t="shared" si="0"/>
        <v>0</v>
      </c>
      <c r="K11" s="25" t="str">
        <f t="shared" si="1"/>
        <v>OK</v>
      </c>
      <c r="L11" s="152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1</v>
      </c>
      <c r="J12" s="24">
        <f t="shared" si="0"/>
        <v>1</v>
      </c>
      <c r="K12" s="25" t="str">
        <f t="shared" si="1"/>
        <v>OK</v>
      </c>
      <c r="L12" s="152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8</v>
      </c>
      <c r="J13" s="24">
        <f t="shared" si="0"/>
        <v>8</v>
      </c>
      <c r="K13" s="25" t="str">
        <f t="shared" si="1"/>
        <v>OK</v>
      </c>
      <c r="L13" s="152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0</v>
      </c>
      <c r="J14" s="24">
        <f t="shared" si="0"/>
        <v>0</v>
      </c>
      <c r="K14" s="25" t="str">
        <f t="shared" si="1"/>
        <v>OK</v>
      </c>
      <c r="L14" s="152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5</v>
      </c>
      <c r="J15" s="24">
        <f t="shared" si="0"/>
        <v>5</v>
      </c>
      <c r="K15" s="25" t="str">
        <f t="shared" si="1"/>
        <v>OK</v>
      </c>
      <c r="L15" s="152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2</v>
      </c>
      <c r="J16" s="24">
        <f t="shared" si="0"/>
        <v>2</v>
      </c>
      <c r="K16" s="25" t="str">
        <f t="shared" si="1"/>
        <v>OK</v>
      </c>
      <c r="L16" s="152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52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1</v>
      </c>
      <c r="J18" s="24">
        <f t="shared" si="0"/>
        <v>1</v>
      </c>
      <c r="K18" s="25" t="str">
        <f t="shared" si="1"/>
        <v>OK</v>
      </c>
      <c r="L18" s="152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2</v>
      </c>
      <c r="J19" s="24">
        <f t="shared" si="0"/>
        <v>2</v>
      </c>
      <c r="K19" s="25" t="str">
        <f t="shared" si="1"/>
        <v>OK</v>
      </c>
      <c r="L19" s="152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0</v>
      </c>
      <c r="J20" s="24">
        <f t="shared" si="0"/>
        <v>0</v>
      </c>
      <c r="K20" s="25" t="str">
        <f t="shared" si="1"/>
        <v>OK</v>
      </c>
      <c r="L20" s="152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0</v>
      </c>
      <c r="J21" s="24">
        <f t="shared" si="0"/>
        <v>0</v>
      </c>
      <c r="K21" s="25" t="str">
        <f t="shared" si="1"/>
        <v>OK</v>
      </c>
      <c r="L21" s="152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30</v>
      </c>
      <c r="J22" s="24">
        <f>I22-(SUM(L22:W22))</f>
        <v>30</v>
      </c>
      <c r="K22" s="25" t="str">
        <f t="shared" ref="K22:K57" si="2">IF(J22&lt;0,"ATENÇÃO","OK")</f>
        <v>OK</v>
      </c>
      <c r="L22" s="150"/>
      <c r="M22" s="57"/>
      <c r="N22" s="57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10</v>
      </c>
      <c r="J23" s="24">
        <f t="shared" ref="J23:J57" si="3">I23-(SUM(L23:W23))</f>
        <v>10</v>
      </c>
      <c r="K23" s="25" t="str">
        <f t="shared" si="2"/>
        <v>OK</v>
      </c>
      <c r="L23" s="150"/>
      <c r="M23" s="57"/>
      <c r="N23" s="57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5</v>
      </c>
      <c r="J24" s="24">
        <f>I24-(SUM(L24:W24))</f>
        <v>5</v>
      </c>
      <c r="K24" s="25" t="str">
        <f t="shared" si="2"/>
        <v>OK</v>
      </c>
      <c r="L24" s="150"/>
      <c r="M24" s="60"/>
      <c r="N24" s="60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5</v>
      </c>
      <c r="J25" s="24">
        <f t="shared" si="3"/>
        <v>5</v>
      </c>
      <c r="K25" s="25" t="str">
        <f t="shared" si="2"/>
        <v>OK</v>
      </c>
      <c r="L25" s="150"/>
      <c r="M25" s="60"/>
      <c r="N25" s="60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3"/>
        <v>0</v>
      </c>
      <c r="K26" s="25" t="str">
        <f t="shared" si="2"/>
        <v>OK</v>
      </c>
      <c r="L26" s="149"/>
      <c r="M26" s="60"/>
      <c r="N26" s="60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0</v>
      </c>
      <c r="J27" s="24">
        <f t="shared" si="3"/>
        <v>0</v>
      </c>
      <c r="K27" s="25" t="str">
        <f t="shared" si="2"/>
        <v>OK</v>
      </c>
      <c r="L27" s="150"/>
      <c r="M27" s="60"/>
      <c r="N27" s="60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500</v>
      </c>
      <c r="J28" s="24">
        <f t="shared" si="3"/>
        <v>500</v>
      </c>
      <c r="K28" s="25" t="str">
        <f t="shared" si="2"/>
        <v>OK</v>
      </c>
      <c r="L28" s="148"/>
      <c r="M28" s="60"/>
      <c r="N28" s="60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100</v>
      </c>
      <c r="J29" s="24">
        <f t="shared" si="3"/>
        <v>50</v>
      </c>
      <c r="K29" s="25" t="str">
        <f t="shared" si="2"/>
        <v>OK</v>
      </c>
      <c r="L29" s="153">
        <v>50</v>
      </c>
      <c r="M29" s="60"/>
      <c r="N29" s="60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2</v>
      </c>
      <c r="J30" s="24">
        <f t="shared" si="3"/>
        <v>2</v>
      </c>
      <c r="K30" s="25" t="str">
        <f t="shared" si="2"/>
        <v>OK</v>
      </c>
      <c r="L30" s="150"/>
      <c r="M30" s="60"/>
      <c r="N30" s="60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0</v>
      </c>
      <c r="J31" s="24">
        <f t="shared" si="3"/>
        <v>0</v>
      </c>
      <c r="K31" s="25" t="str">
        <f t="shared" si="2"/>
        <v>OK</v>
      </c>
      <c r="L31" s="148"/>
      <c r="M31" s="60"/>
      <c r="N31" s="60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75"/>
      <c r="J32" s="24">
        <f t="shared" si="3"/>
        <v>0</v>
      </c>
      <c r="K32" s="25" t="str">
        <f t="shared" si="2"/>
        <v>OK</v>
      </c>
      <c r="L32" s="148"/>
      <c r="M32" s="59"/>
      <c r="N32" s="60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75"/>
      <c r="J33" s="24">
        <f t="shared" si="3"/>
        <v>0</v>
      </c>
      <c r="K33" s="25" t="str">
        <f t="shared" si="2"/>
        <v>OK</v>
      </c>
      <c r="L33" s="148"/>
      <c r="M33" s="55"/>
      <c r="N33" s="57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75"/>
      <c r="J34" s="24">
        <f t="shared" si="3"/>
        <v>0</v>
      </c>
      <c r="K34" s="25" t="str">
        <f t="shared" si="2"/>
        <v>OK</v>
      </c>
      <c r="L34" s="150"/>
      <c r="M34" s="55"/>
      <c r="N34" s="57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75"/>
      <c r="J35" s="24">
        <f t="shared" si="3"/>
        <v>0</v>
      </c>
      <c r="K35" s="25" t="str">
        <f t="shared" si="2"/>
        <v>OK</v>
      </c>
      <c r="L35" s="148"/>
      <c r="M35" s="55"/>
      <c r="N35" s="55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75"/>
      <c r="J36" s="24">
        <f t="shared" si="3"/>
        <v>0</v>
      </c>
      <c r="K36" s="25" t="str">
        <f t="shared" si="2"/>
        <v>OK</v>
      </c>
      <c r="L36" s="148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75"/>
      <c r="J37" s="24">
        <f t="shared" si="3"/>
        <v>0</v>
      </c>
      <c r="K37" s="25" t="str">
        <f t="shared" si="2"/>
        <v>OK</v>
      </c>
      <c r="L37" s="148"/>
      <c r="M37" s="55"/>
      <c r="N37" s="55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75"/>
      <c r="J38" s="24">
        <f t="shared" si="3"/>
        <v>0</v>
      </c>
      <c r="K38" s="25" t="str">
        <f t="shared" si="2"/>
        <v>OK</v>
      </c>
      <c r="L38" s="150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75"/>
      <c r="J39" s="24">
        <f t="shared" si="3"/>
        <v>0</v>
      </c>
      <c r="K39" s="25" t="str">
        <f t="shared" si="2"/>
        <v>OK</v>
      </c>
      <c r="L39" s="150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75"/>
      <c r="J40" s="24">
        <f t="shared" si="3"/>
        <v>0</v>
      </c>
      <c r="K40" s="25" t="str">
        <f t="shared" si="2"/>
        <v>OK</v>
      </c>
      <c r="L40" s="148"/>
      <c r="M40" s="57"/>
      <c r="N40" s="57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75"/>
      <c r="J41" s="24">
        <f t="shared" si="3"/>
        <v>0</v>
      </c>
      <c r="K41" s="25" t="str">
        <f t="shared" si="2"/>
        <v>OK</v>
      </c>
      <c r="L41" s="148"/>
      <c r="M41" s="57"/>
      <c r="N41" s="57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75"/>
      <c r="J42" s="24">
        <f t="shared" si="3"/>
        <v>0</v>
      </c>
      <c r="K42" s="25" t="str">
        <f t="shared" si="2"/>
        <v>OK</v>
      </c>
      <c r="L42" s="148"/>
      <c r="M42" s="57"/>
      <c r="N42" s="57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75"/>
      <c r="J43" s="24">
        <f t="shared" si="3"/>
        <v>0</v>
      </c>
      <c r="K43" s="25" t="str">
        <f t="shared" si="2"/>
        <v>OK</v>
      </c>
      <c r="L43" s="148"/>
      <c r="M43" s="57"/>
      <c r="N43" s="57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75"/>
      <c r="J44" s="24">
        <f t="shared" si="3"/>
        <v>0</v>
      </c>
      <c r="K44" s="25" t="str">
        <f t="shared" si="2"/>
        <v>OK</v>
      </c>
      <c r="L44" s="148"/>
      <c r="M44" s="57"/>
      <c r="N44" s="57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75"/>
      <c r="J45" s="24">
        <f t="shared" si="3"/>
        <v>0</v>
      </c>
      <c r="K45" s="25" t="str">
        <f t="shared" si="2"/>
        <v>OK</v>
      </c>
      <c r="L45" s="148"/>
      <c r="M45" s="57"/>
      <c r="N45" s="57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75"/>
      <c r="J46" s="24">
        <f t="shared" si="3"/>
        <v>0</v>
      </c>
      <c r="K46" s="25" t="str">
        <f t="shared" si="2"/>
        <v>OK</v>
      </c>
      <c r="L46" s="148"/>
      <c r="M46" s="57"/>
      <c r="N46" s="57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75"/>
      <c r="J47" s="24">
        <f t="shared" si="3"/>
        <v>0</v>
      </c>
      <c r="K47" s="25" t="str">
        <f t="shared" si="2"/>
        <v>OK</v>
      </c>
      <c r="L47" s="148"/>
      <c r="M47" s="57"/>
      <c r="N47" s="57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75"/>
      <c r="J48" s="24">
        <f t="shared" si="3"/>
        <v>0</v>
      </c>
      <c r="K48" s="25" t="str">
        <f t="shared" si="2"/>
        <v>OK</v>
      </c>
      <c r="L48" s="148"/>
      <c r="M48" s="57"/>
      <c r="N48" s="57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75"/>
      <c r="J49" s="24">
        <f t="shared" si="3"/>
        <v>0</v>
      </c>
      <c r="K49" s="25" t="str">
        <f t="shared" si="2"/>
        <v>OK</v>
      </c>
      <c r="L49" s="148"/>
      <c r="M49" s="57"/>
      <c r="N49" s="57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75"/>
      <c r="J50" s="24">
        <f t="shared" si="3"/>
        <v>0</v>
      </c>
      <c r="K50" s="25" t="str">
        <f t="shared" si="2"/>
        <v>OK</v>
      </c>
      <c r="L50" s="148"/>
      <c r="M50" s="57"/>
      <c r="N50" s="57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75"/>
      <c r="J51" s="24">
        <f t="shared" si="3"/>
        <v>0</v>
      </c>
      <c r="K51" s="25" t="str">
        <f t="shared" si="2"/>
        <v>OK</v>
      </c>
      <c r="L51" s="148"/>
      <c r="M51" s="57"/>
      <c r="N51" s="57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75"/>
      <c r="J52" s="24">
        <f t="shared" si="3"/>
        <v>0</v>
      </c>
      <c r="K52" s="25" t="str">
        <f t="shared" si="2"/>
        <v>OK</v>
      </c>
      <c r="L52" s="148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75"/>
      <c r="J53" s="24">
        <f t="shared" si="3"/>
        <v>0</v>
      </c>
      <c r="K53" s="25" t="str">
        <f t="shared" si="2"/>
        <v>OK</v>
      </c>
      <c r="L53" s="148"/>
      <c r="M53" s="57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75"/>
      <c r="J54" s="24">
        <f t="shared" si="3"/>
        <v>0</v>
      </c>
      <c r="K54" s="25" t="str">
        <f t="shared" si="2"/>
        <v>OK</v>
      </c>
      <c r="L54" s="148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75"/>
      <c r="J55" s="24">
        <f t="shared" si="3"/>
        <v>0</v>
      </c>
      <c r="K55" s="25" t="str">
        <f t="shared" si="2"/>
        <v>OK</v>
      </c>
      <c r="L55" s="148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75"/>
      <c r="J56" s="24">
        <f t="shared" si="3"/>
        <v>0</v>
      </c>
      <c r="K56" s="25" t="str">
        <f t="shared" si="2"/>
        <v>OK</v>
      </c>
      <c r="L56" s="150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75"/>
      <c r="J57" s="24">
        <f t="shared" si="3"/>
        <v>0</v>
      </c>
      <c r="K57" s="25" t="str">
        <f t="shared" si="2"/>
        <v>OK</v>
      </c>
      <c r="L57" s="150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675</v>
      </c>
      <c r="J58" s="6">
        <f>SUM(J4:J57)</f>
        <v>625</v>
      </c>
      <c r="L58" s="53">
        <f>SUMPRODUCT($H$4:$H$57,L4:L57)</f>
        <v>610</v>
      </c>
      <c r="M58" s="53">
        <f t="shared" ref="M58:W58" si="4">SUMPRODUCT($H$4:$H$57,M4:M57)</f>
        <v>0</v>
      </c>
      <c r="N58" s="53">
        <f t="shared" si="4"/>
        <v>0</v>
      </c>
      <c r="O58" s="53">
        <f t="shared" si="4"/>
        <v>0</v>
      </c>
      <c r="P58" s="53">
        <f t="shared" si="4"/>
        <v>0</v>
      </c>
      <c r="Q58" s="53">
        <f t="shared" si="4"/>
        <v>0</v>
      </c>
      <c r="R58" s="53">
        <f t="shared" si="4"/>
        <v>0</v>
      </c>
      <c r="S58" s="53">
        <f t="shared" si="4"/>
        <v>0</v>
      </c>
      <c r="T58" s="53">
        <f t="shared" si="4"/>
        <v>0</v>
      </c>
      <c r="U58" s="53">
        <f t="shared" si="4"/>
        <v>0</v>
      </c>
      <c r="V58" s="53">
        <f t="shared" si="4"/>
        <v>0</v>
      </c>
      <c r="W58" s="53">
        <f t="shared" si="4"/>
        <v>0</v>
      </c>
    </row>
  </sheetData>
  <mergeCells count="22">
    <mergeCell ref="A32:A57"/>
    <mergeCell ref="C32:C57"/>
    <mergeCell ref="M1:M2"/>
    <mergeCell ref="N1:N2"/>
    <mergeCell ref="A4:A21"/>
    <mergeCell ref="C4:C21"/>
    <mergeCell ref="A1:C1"/>
    <mergeCell ref="D1:H1"/>
    <mergeCell ref="I1:K1"/>
    <mergeCell ref="A2:K2"/>
    <mergeCell ref="A22:A31"/>
    <mergeCell ref="C22:C31"/>
    <mergeCell ref="L1:L2"/>
    <mergeCell ref="O1:O2"/>
    <mergeCell ref="V1:V2"/>
    <mergeCell ref="W1:W2"/>
    <mergeCell ref="P1:P2"/>
    <mergeCell ref="Q1:Q2"/>
    <mergeCell ref="U1:U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58"/>
  <sheetViews>
    <sheetView topLeftCell="A43" zoomScale="80" zoomScaleNormal="80" workbookViewId="0">
      <selection activeCell="D62" sqref="D6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137</v>
      </c>
      <c r="M1" s="204" t="s">
        <v>138</v>
      </c>
      <c r="N1" s="204" t="s">
        <v>139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64">
        <v>45253</v>
      </c>
      <c r="M3" s="164">
        <v>45348</v>
      </c>
      <c r="N3" s="164">
        <v>45357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4</v>
      </c>
      <c r="J4" s="24">
        <f t="shared" ref="J4:J21" si="0">I4-(SUM(L4:W4))</f>
        <v>4</v>
      </c>
      <c r="K4" s="25" t="str">
        <f t="shared" ref="K4:K57" si="1">IF(J4&lt;0,"ATENÇÃO","OK")</f>
        <v>OK</v>
      </c>
      <c r="L4" s="165"/>
      <c r="M4" s="165"/>
      <c r="N4" s="165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4</v>
      </c>
      <c r="J5" s="24">
        <f t="shared" si="0"/>
        <v>4</v>
      </c>
      <c r="K5" s="25" t="str">
        <f t="shared" si="1"/>
        <v>OK</v>
      </c>
      <c r="L5" s="165"/>
      <c r="M5" s="165"/>
      <c r="N5" s="165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4</v>
      </c>
      <c r="J6" s="24">
        <f t="shared" si="0"/>
        <v>4</v>
      </c>
      <c r="K6" s="25" t="str">
        <f t="shared" si="1"/>
        <v>OK</v>
      </c>
      <c r="L6" s="165"/>
      <c r="M6" s="165"/>
      <c r="N6" s="165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65"/>
      <c r="M7" s="165"/>
      <c r="N7" s="165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4</v>
      </c>
      <c r="J8" s="24">
        <f t="shared" si="0"/>
        <v>4</v>
      </c>
      <c r="K8" s="25" t="str">
        <f t="shared" si="1"/>
        <v>OK</v>
      </c>
      <c r="L8" s="165"/>
      <c r="M8" s="165"/>
      <c r="N8" s="165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4</v>
      </c>
      <c r="J9" s="24">
        <f t="shared" si="0"/>
        <v>4</v>
      </c>
      <c r="K9" s="25" t="str">
        <f t="shared" si="1"/>
        <v>OK</v>
      </c>
      <c r="L9" s="165"/>
      <c r="M9" s="165"/>
      <c r="N9" s="165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4</v>
      </c>
      <c r="J10" s="24">
        <f t="shared" si="0"/>
        <v>4</v>
      </c>
      <c r="K10" s="25" t="str">
        <f t="shared" si="1"/>
        <v>OK</v>
      </c>
      <c r="L10" s="165"/>
      <c r="M10" s="165"/>
      <c r="N10" s="165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2</v>
      </c>
      <c r="J11" s="24">
        <f t="shared" si="0"/>
        <v>2</v>
      </c>
      <c r="K11" s="25" t="str">
        <f t="shared" si="1"/>
        <v>OK</v>
      </c>
      <c r="L11" s="165"/>
      <c r="M11" s="165"/>
      <c r="N11" s="165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4</v>
      </c>
      <c r="J12" s="24">
        <f t="shared" si="0"/>
        <v>4</v>
      </c>
      <c r="K12" s="25" t="str">
        <f t="shared" si="1"/>
        <v>OK</v>
      </c>
      <c r="L12" s="165"/>
      <c r="M12" s="165"/>
      <c r="N12" s="165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4</v>
      </c>
      <c r="J13" s="24">
        <f t="shared" si="0"/>
        <v>4</v>
      </c>
      <c r="K13" s="25" t="str">
        <f t="shared" si="1"/>
        <v>OK</v>
      </c>
      <c r="L13" s="165"/>
      <c r="M13" s="162"/>
      <c r="N13" s="165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4</v>
      </c>
      <c r="J14" s="24">
        <f t="shared" si="0"/>
        <v>4</v>
      </c>
      <c r="K14" s="25" t="str">
        <f t="shared" si="1"/>
        <v>OK</v>
      </c>
      <c r="L14" s="165"/>
      <c r="M14" s="165"/>
      <c r="N14" s="165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6</v>
      </c>
      <c r="J15" s="24">
        <f t="shared" si="0"/>
        <v>4</v>
      </c>
      <c r="K15" s="25" t="str">
        <f t="shared" si="1"/>
        <v>OK</v>
      </c>
      <c r="L15" s="165"/>
      <c r="M15" s="162">
        <v>1</v>
      </c>
      <c r="N15" s="162">
        <v>1</v>
      </c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6</v>
      </c>
      <c r="J16" s="24">
        <f t="shared" si="0"/>
        <v>5</v>
      </c>
      <c r="K16" s="25" t="str">
        <f t="shared" si="1"/>
        <v>OK</v>
      </c>
      <c r="L16" s="162">
        <v>1</v>
      </c>
      <c r="M16" s="165"/>
      <c r="N16" s="165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65"/>
      <c r="M17" s="165"/>
      <c r="N17" s="165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2</v>
      </c>
      <c r="J18" s="24">
        <f t="shared" si="0"/>
        <v>2</v>
      </c>
      <c r="K18" s="25" t="str">
        <f t="shared" si="1"/>
        <v>OK</v>
      </c>
      <c r="L18" s="165"/>
      <c r="M18" s="165"/>
      <c r="N18" s="165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6</v>
      </c>
      <c r="J19" s="24">
        <f t="shared" si="0"/>
        <v>6</v>
      </c>
      <c r="K19" s="25" t="str">
        <f t="shared" si="1"/>
        <v>OK</v>
      </c>
      <c r="L19" s="165"/>
      <c r="M19" s="165"/>
      <c r="N19" s="165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4</v>
      </c>
      <c r="J20" s="24">
        <f t="shared" si="0"/>
        <v>4</v>
      </c>
      <c r="K20" s="25" t="str">
        <f t="shared" si="1"/>
        <v>OK</v>
      </c>
      <c r="L20" s="165"/>
      <c r="M20" s="165"/>
      <c r="N20" s="165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2</v>
      </c>
      <c r="J21" s="24">
        <f t="shared" si="0"/>
        <v>2</v>
      </c>
      <c r="K21" s="25" t="str">
        <f t="shared" si="1"/>
        <v>OK</v>
      </c>
      <c r="L21" s="165"/>
      <c r="M21" s="165"/>
      <c r="N21" s="165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163"/>
      <c r="M22" s="163"/>
      <c r="N22" s="163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4</v>
      </c>
      <c r="J23" s="24">
        <f t="shared" ref="J23:J57" si="2">I23-(SUM(L23:W23))</f>
        <v>4</v>
      </c>
      <c r="K23" s="25" t="str">
        <f t="shared" si="1"/>
        <v>OK</v>
      </c>
      <c r="L23" s="163"/>
      <c r="M23" s="163"/>
      <c r="N23" s="163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4</v>
      </c>
      <c r="J24" s="24">
        <f>I24-(SUM(L24:W24))</f>
        <v>4</v>
      </c>
      <c r="K24" s="25" t="str">
        <f t="shared" si="1"/>
        <v>OK</v>
      </c>
      <c r="L24" s="163"/>
      <c r="M24" s="158"/>
      <c r="N24" s="158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4</v>
      </c>
      <c r="J25" s="24">
        <f t="shared" si="2"/>
        <v>4</v>
      </c>
      <c r="K25" s="25" t="str">
        <f t="shared" si="1"/>
        <v>OK</v>
      </c>
      <c r="L25" s="163"/>
      <c r="M25" s="158"/>
      <c r="N25" s="158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4</v>
      </c>
      <c r="J26" s="24">
        <f t="shared" si="2"/>
        <v>4</v>
      </c>
      <c r="K26" s="25" t="str">
        <f t="shared" si="1"/>
        <v>OK</v>
      </c>
      <c r="L26" s="162"/>
      <c r="M26" s="158"/>
      <c r="N26" s="158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2</v>
      </c>
      <c r="J27" s="24">
        <f t="shared" si="2"/>
        <v>2</v>
      </c>
      <c r="K27" s="25" t="str">
        <f t="shared" si="1"/>
        <v>OK</v>
      </c>
      <c r="L27" s="163"/>
      <c r="M27" s="158"/>
      <c r="N27" s="158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300</v>
      </c>
      <c r="J28" s="24">
        <f t="shared" si="2"/>
        <v>300</v>
      </c>
      <c r="K28" s="25" t="str">
        <f t="shared" si="1"/>
        <v>OK</v>
      </c>
      <c r="L28" s="161"/>
      <c r="M28" s="158"/>
      <c r="N28" s="158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300</v>
      </c>
      <c r="J29" s="24">
        <f t="shared" si="2"/>
        <v>300</v>
      </c>
      <c r="K29" s="25" t="str">
        <f t="shared" si="1"/>
        <v>OK</v>
      </c>
      <c r="L29" s="161"/>
      <c r="M29" s="158"/>
      <c r="N29" s="158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4</v>
      </c>
      <c r="J30" s="24">
        <f t="shared" si="2"/>
        <v>4</v>
      </c>
      <c r="K30" s="25" t="str">
        <f t="shared" si="1"/>
        <v>OK</v>
      </c>
      <c r="L30" s="163"/>
      <c r="M30" s="158"/>
      <c r="N30" s="158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4</v>
      </c>
      <c r="J31" s="24">
        <f t="shared" si="2"/>
        <v>4</v>
      </c>
      <c r="K31" s="25" t="str">
        <f t="shared" si="1"/>
        <v>OK</v>
      </c>
      <c r="L31" s="161"/>
      <c r="M31" s="158"/>
      <c r="N31" s="158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61"/>
      <c r="M32" s="157"/>
      <c r="N32" s="158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61"/>
      <c r="M33" s="161"/>
      <c r="N33" s="163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63"/>
      <c r="M34" s="161"/>
      <c r="N34" s="163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61"/>
      <c r="M35" s="161"/>
      <c r="N35" s="161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61"/>
      <c r="M36" s="161"/>
      <c r="N36" s="161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61"/>
      <c r="M37" s="161"/>
      <c r="N37" s="161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63"/>
      <c r="M38" s="161"/>
      <c r="N38" s="161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63"/>
      <c r="M39" s="161"/>
      <c r="N39" s="161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61"/>
      <c r="M40" s="163"/>
      <c r="N40" s="163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61"/>
      <c r="M41" s="163"/>
      <c r="N41" s="163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61"/>
      <c r="M42" s="163"/>
      <c r="N42" s="163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61"/>
      <c r="M43" s="163"/>
      <c r="N43" s="163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61"/>
      <c r="M44" s="163"/>
      <c r="N44" s="163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61"/>
      <c r="M45" s="163"/>
      <c r="N45" s="163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61"/>
      <c r="M46" s="163"/>
      <c r="N46" s="163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61"/>
      <c r="M47" s="163"/>
      <c r="N47" s="163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61"/>
      <c r="M48" s="163"/>
      <c r="N48" s="163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61"/>
      <c r="M49" s="163"/>
      <c r="N49" s="163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61"/>
      <c r="M50" s="163"/>
      <c r="N50" s="163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61"/>
      <c r="M51" s="163"/>
      <c r="N51" s="163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61"/>
      <c r="M52" s="161"/>
      <c r="N52" s="161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61"/>
      <c r="M53" s="163"/>
      <c r="N53" s="161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61"/>
      <c r="M54" s="161"/>
      <c r="N54" s="161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61"/>
      <c r="M55" s="161"/>
      <c r="N55" s="161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63"/>
      <c r="M56" s="161"/>
      <c r="N56" s="161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63"/>
      <c r="M57" s="161"/>
      <c r="N57" s="161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690</v>
      </c>
      <c r="J58" s="6">
        <f>SUM(J4:J57)</f>
        <v>687</v>
      </c>
      <c r="L58" s="53">
        <f>SUMPRODUCT($H$4:$H$57,L4:L57)</f>
        <v>1700</v>
      </c>
      <c r="M58" s="53">
        <f t="shared" ref="M58:W58" si="3">SUMPRODUCT($H$4:$H$57,M4:M57)</f>
        <v>1200</v>
      </c>
      <c r="N58" s="53">
        <f t="shared" si="3"/>
        <v>1200</v>
      </c>
      <c r="O58" s="53">
        <f t="shared" si="3"/>
        <v>0</v>
      </c>
      <c r="P58" s="53">
        <f t="shared" si="3"/>
        <v>0</v>
      </c>
      <c r="Q58" s="53">
        <f t="shared" si="3"/>
        <v>0</v>
      </c>
      <c r="R58" s="53">
        <f t="shared" si="3"/>
        <v>0</v>
      </c>
      <c r="S58" s="53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</row>
  </sheetData>
  <mergeCells count="22">
    <mergeCell ref="M1:M2"/>
    <mergeCell ref="A4:A21"/>
    <mergeCell ref="D1:H1"/>
    <mergeCell ref="I1:K1"/>
    <mergeCell ref="V1:V2"/>
    <mergeCell ref="C4:C21"/>
    <mergeCell ref="A22:A31"/>
    <mergeCell ref="C22:C31"/>
    <mergeCell ref="A32:A57"/>
    <mergeCell ref="C32:C57"/>
    <mergeCell ref="W1:W2"/>
    <mergeCell ref="U1:U2"/>
    <mergeCell ref="A2:K2"/>
    <mergeCell ref="T1:T2"/>
    <mergeCell ref="N1:N2"/>
    <mergeCell ref="O1:O2"/>
    <mergeCell ref="P1:P2"/>
    <mergeCell ref="Q1:Q2"/>
    <mergeCell ref="R1:R2"/>
    <mergeCell ref="S1:S2"/>
    <mergeCell ref="A1:C1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028C-00D6-4593-8E64-A2E08D4B1C40}">
  <dimension ref="A1:W58"/>
  <sheetViews>
    <sheetView topLeftCell="A46" zoomScale="80" zoomScaleNormal="80" workbookViewId="0">
      <selection activeCell="E17" sqref="E17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102</v>
      </c>
      <c r="M1" s="204" t="s">
        <v>103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05">
        <v>45194</v>
      </c>
      <c r="M3" s="105">
        <v>45226</v>
      </c>
      <c r="N3" s="58" t="s">
        <v>41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f>1+4</f>
        <v>5</v>
      </c>
      <c r="J4" s="24">
        <f t="shared" ref="J4:J21" si="0">I4-(SUM(L4:W4))</f>
        <v>0</v>
      </c>
      <c r="K4" s="25" t="str">
        <f t="shared" ref="K4:K57" si="1">IF(J4&lt;0,"ATENÇÃO","OK")</f>
        <v>OK</v>
      </c>
      <c r="L4" s="106"/>
      <c r="M4" s="114">
        <v>5</v>
      </c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f>0+1</f>
        <v>1</v>
      </c>
      <c r="J5" s="24">
        <f t="shared" si="0"/>
        <v>0</v>
      </c>
      <c r="K5" s="25" t="str">
        <f t="shared" si="1"/>
        <v>OK</v>
      </c>
      <c r="L5" s="106"/>
      <c r="M5" s="129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f>0+2+1</f>
        <v>3</v>
      </c>
      <c r="J6" s="24">
        <f t="shared" si="0"/>
        <v>0</v>
      </c>
      <c r="K6" s="25" t="str">
        <f t="shared" si="1"/>
        <v>OK</v>
      </c>
      <c r="L6" s="106"/>
      <c r="M6" s="114">
        <v>3</v>
      </c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06"/>
      <c r="M7" s="110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f>0+2</f>
        <v>2</v>
      </c>
      <c r="J8" s="24">
        <f t="shared" si="0"/>
        <v>0</v>
      </c>
      <c r="K8" s="25" t="str">
        <f t="shared" si="1"/>
        <v>OK</v>
      </c>
      <c r="L8" s="106"/>
      <c r="M8" s="129">
        <v>2</v>
      </c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f>0+1</f>
        <v>1</v>
      </c>
      <c r="J9" s="24">
        <f t="shared" si="0"/>
        <v>0</v>
      </c>
      <c r="K9" s="25" t="str">
        <f t="shared" si="1"/>
        <v>OK</v>
      </c>
      <c r="L9" s="106"/>
      <c r="M9" s="129">
        <v>1</v>
      </c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0</v>
      </c>
      <c r="J10" s="24">
        <f t="shared" si="0"/>
        <v>0</v>
      </c>
      <c r="K10" s="25" t="str">
        <f t="shared" si="1"/>
        <v>OK</v>
      </c>
      <c r="L10" s="106"/>
      <c r="M10" s="110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0</v>
      </c>
      <c r="J11" s="24">
        <f t="shared" si="0"/>
        <v>0</v>
      </c>
      <c r="K11" s="25" t="str">
        <f t="shared" si="1"/>
        <v>OK</v>
      </c>
      <c r="L11" s="106"/>
      <c r="M11" s="110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f>0+1</f>
        <v>1</v>
      </c>
      <c r="J12" s="24">
        <f t="shared" si="0"/>
        <v>0</v>
      </c>
      <c r="K12" s="25" t="str">
        <f t="shared" si="1"/>
        <v>OK</v>
      </c>
      <c r="L12" s="106"/>
      <c r="M12" s="129">
        <v>1</v>
      </c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0</v>
      </c>
      <c r="J13" s="24">
        <f t="shared" si="0"/>
        <v>0</v>
      </c>
      <c r="K13" s="25" t="str">
        <f t="shared" si="1"/>
        <v>OK</v>
      </c>
      <c r="L13" s="106"/>
      <c r="M13" s="110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f>0+1</f>
        <v>1</v>
      </c>
      <c r="J14" s="24">
        <f t="shared" si="0"/>
        <v>0</v>
      </c>
      <c r="K14" s="25" t="str">
        <f t="shared" si="1"/>
        <v>OK</v>
      </c>
      <c r="L14" s="106"/>
      <c r="M14" s="129">
        <v>1</v>
      </c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0</v>
      </c>
      <c r="J15" s="24">
        <f t="shared" si="0"/>
        <v>0</v>
      </c>
      <c r="K15" s="25" t="str">
        <f t="shared" si="1"/>
        <v>OK</v>
      </c>
      <c r="L15" s="106"/>
      <c r="M15" s="110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2</v>
      </c>
      <c r="J16" s="24">
        <f t="shared" si="0"/>
        <v>0</v>
      </c>
      <c r="K16" s="25" t="str">
        <f t="shared" si="1"/>
        <v>OK</v>
      </c>
      <c r="L16" s="109">
        <v>2</v>
      </c>
      <c r="M16" s="110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f>0+2</f>
        <v>2</v>
      </c>
      <c r="J17" s="24">
        <f t="shared" si="0"/>
        <v>0</v>
      </c>
      <c r="K17" s="25" t="str">
        <f t="shared" si="1"/>
        <v>OK</v>
      </c>
      <c r="L17" s="106"/>
      <c r="M17" s="114">
        <v>2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0</v>
      </c>
      <c r="J18" s="24">
        <f t="shared" si="0"/>
        <v>0</v>
      </c>
      <c r="K18" s="25" t="str">
        <f t="shared" si="1"/>
        <v>OK</v>
      </c>
      <c r="L18" s="106"/>
      <c r="M18" s="110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f>1+5</f>
        <v>6</v>
      </c>
      <c r="J19" s="24">
        <f t="shared" si="0"/>
        <v>0</v>
      </c>
      <c r="K19" s="25" t="str">
        <f t="shared" si="1"/>
        <v>OK</v>
      </c>
      <c r="L19" s="106"/>
      <c r="M19" s="114">
        <v>6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f>0+1+3</f>
        <v>4</v>
      </c>
      <c r="J20" s="24">
        <f t="shared" si="0"/>
        <v>0</v>
      </c>
      <c r="K20" s="25" t="str">
        <f t="shared" si="1"/>
        <v>OK</v>
      </c>
      <c r="L20" s="106"/>
      <c r="M20" s="114">
        <v>4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f>0+2</f>
        <v>2</v>
      </c>
      <c r="J21" s="24">
        <f t="shared" si="0"/>
        <v>0</v>
      </c>
      <c r="K21" s="25" t="str">
        <f t="shared" si="1"/>
        <v>OK</v>
      </c>
      <c r="L21" s="106"/>
      <c r="M21" s="114">
        <v>2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f>0+3</f>
        <v>3</v>
      </c>
      <c r="J22" s="24">
        <f>I22-(SUM(L22:W22))</f>
        <v>0</v>
      </c>
      <c r="K22" s="25" t="str">
        <f t="shared" si="1"/>
        <v>OK</v>
      </c>
      <c r="L22" s="107"/>
      <c r="M22" s="114">
        <v>3</v>
      </c>
      <c r="N22" s="57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0</v>
      </c>
      <c r="J23" s="24">
        <f t="shared" ref="J23:J57" si="2">I23-(SUM(L23:W23))</f>
        <v>0</v>
      </c>
      <c r="K23" s="25" t="str">
        <f t="shared" si="1"/>
        <v>OK</v>
      </c>
      <c r="L23" s="107"/>
      <c r="M23" s="110"/>
      <c r="N23" s="57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f>1+3</f>
        <v>4</v>
      </c>
      <c r="J24" s="24">
        <f>I24-(SUM(L24:W24))</f>
        <v>0</v>
      </c>
      <c r="K24" s="25" t="str">
        <f t="shared" si="1"/>
        <v>OK</v>
      </c>
      <c r="L24" s="107"/>
      <c r="M24" s="115">
        <v>4</v>
      </c>
      <c r="N24" s="60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1</v>
      </c>
      <c r="J25" s="24">
        <f t="shared" si="2"/>
        <v>0</v>
      </c>
      <c r="K25" s="25" t="str">
        <f t="shared" si="1"/>
        <v>OK</v>
      </c>
      <c r="L25" s="107"/>
      <c r="M25" s="115">
        <v>1</v>
      </c>
      <c r="N25" s="60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106"/>
      <c r="M26" s="111"/>
      <c r="N26" s="60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0</v>
      </c>
      <c r="J27" s="24">
        <f t="shared" si="2"/>
        <v>0</v>
      </c>
      <c r="K27" s="25" t="str">
        <f t="shared" si="1"/>
        <v>OK</v>
      </c>
      <c r="L27" s="107"/>
      <c r="M27" s="111"/>
      <c r="N27" s="60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200</v>
      </c>
      <c r="J28" s="24">
        <f t="shared" si="2"/>
        <v>0</v>
      </c>
      <c r="K28" s="25" t="str">
        <f t="shared" si="1"/>
        <v>OK</v>
      </c>
      <c r="L28" s="109">
        <v>120</v>
      </c>
      <c r="M28" s="115">
        <v>80</v>
      </c>
      <c r="N28" s="60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50</v>
      </c>
      <c r="J29" s="24">
        <f t="shared" si="2"/>
        <v>0</v>
      </c>
      <c r="K29" s="25" t="str">
        <f t="shared" si="1"/>
        <v>OK</v>
      </c>
      <c r="L29" s="109">
        <v>30</v>
      </c>
      <c r="M29" s="115">
        <v>20</v>
      </c>
      <c r="N29" s="60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0</v>
      </c>
      <c r="J30" s="24">
        <f t="shared" si="2"/>
        <v>0</v>
      </c>
      <c r="K30" s="25" t="str">
        <f t="shared" si="1"/>
        <v>OK</v>
      </c>
      <c r="L30" s="107"/>
      <c r="M30" s="111"/>
      <c r="N30" s="60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f>0+1</f>
        <v>1</v>
      </c>
      <c r="J31" s="24">
        <f t="shared" si="2"/>
        <v>0</v>
      </c>
      <c r="K31" s="25" t="str">
        <f t="shared" si="1"/>
        <v>OK</v>
      </c>
      <c r="L31" s="108"/>
      <c r="M31" s="115">
        <v>1</v>
      </c>
      <c r="N31" s="60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08"/>
      <c r="M32" s="112"/>
      <c r="N32" s="60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08"/>
      <c r="M33" s="113"/>
      <c r="N33" s="57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07"/>
      <c r="M34" s="113"/>
      <c r="N34" s="57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08"/>
      <c r="M35" s="113"/>
      <c r="N35" s="55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08"/>
      <c r="M36" s="113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08"/>
      <c r="M37" s="113"/>
      <c r="N37" s="55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07"/>
      <c r="M38" s="113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07"/>
      <c r="M39" s="113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08"/>
      <c r="M40" s="110"/>
      <c r="N40" s="57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08"/>
      <c r="M41" s="110"/>
      <c r="N41" s="57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08"/>
      <c r="M42" s="110"/>
      <c r="N42" s="57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08"/>
      <c r="M43" s="110"/>
      <c r="N43" s="57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08"/>
      <c r="M44" s="110"/>
      <c r="N44" s="57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08"/>
      <c r="M45" s="110"/>
      <c r="N45" s="57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08"/>
      <c r="M46" s="110"/>
      <c r="N46" s="57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08"/>
      <c r="M47" s="110"/>
      <c r="N47" s="57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08"/>
      <c r="M48" s="110"/>
      <c r="N48" s="57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08"/>
      <c r="M49" s="110"/>
      <c r="N49" s="57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08"/>
      <c r="M50" s="110"/>
      <c r="N50" s="57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08"/>
      <c r="M51" s="110"/>
      <c r="N51" s="57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08"/>
      <c r="M52" s="113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08"/>
      <c r="M53" s="110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08"/>
      <c r="M54" s="113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08"/>
      <c r="M55" s="113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07"/>
      <c r="M56" s="113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07"/>
      <c r="M57" s="113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289</v>
      </c>
      <c r="J58" s="6">
        <f>SUM(J4:J57)</f>
        <v>0</v>
      </c>
      <c r="L58" s="53">
        <f>SUMPRODUCT(H22:H57,L22:L57)</f>
        <v>1368</v>
      </c>
      <c r="M58" s="53">
        <f>SUMPRODUCT(H22:H57,M22:M57)</f>
        <v>34112</v>
      </c>
      <c r="N58" s="53">
        <f>SUMPRODUCT(H22:H57,N22:N57)</f>
        <v>0</v>
      </c>
      <c r="O58" s="53">
        <f>SUMPRODUCT(H22:H57,O22:O57)</f>
        <v>0</v>
      </c>
      <c r="P58" s="53">
        <f>SUMPRODUCT(H22:H57,P22:P57)</f>
        <v>0</v>
      </c>
      <c r="Q58" s="53">
        <f>SUMPRODUCT(H22:H57,Q22:Q57)</f>
        <v>0</v>
      </c>
      <c r="R58" s="53">
        <f>SUMPRODUCT(H22:H57,R22:R57)</f>
        <v>0</v>
      </c>
      <c r="S58" s="53">
        <f>SUMPRODUCT(H22:H57,S22:S57)</f>
        <v>0</v>
      </c>
      <c r="T58" s="53">
        <f>SUMPRODUCT(H22:H57,T22:T57)</f>
        <v>0</v>
      </c>
      <c r="U58" s="53">
        <f>SUMPRODUCT(H22:H57,U22:U57)</f>
        <v>0</v>
      </c>
      <c r="V58" s="53">
        <f>SUMPRODUCT(H22:H57,V22:V57)</f>
        <v>0</v>
      </c>
    </row>
  </sheetData>
  <mergeCells count="22">
    <mergeCell ref="W1:W2"/>
    <mergeCell ref="A2:K2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N1:N2"/>
    <mergeCell ref="U1:U2"/>
    <mergeCell ref="A22:A31"/>
    <mergeCell ref="C22:C31"/>
    <mergeCell ref="A32:A57"/>
    <mergeCell ref="C32:C57"/>
    <mergeCell ref="V1:V2"/>
    <mergeCell ref="A4:A21"/>
    <mergeCell ref="C4:C21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8"/>
  <sheetViews>
    <sheetView zoomScale="77" zoomScaleNormal="77" workbookViewId="0">
      <selection activeCell="I6" sqref="I6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100</v>
      </c>
      <c r="M1" s="204" t="s">
        <v>101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01">
        <v>45189</v>
      </c>
      <c r="M3" s="101">
        <v>45219</v>
      </c>
      <c r="N3" s="58" t="s">
        <v>41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18</v>
      </c>
      <c r="J4" s="24">
        <f t="shared" ref="J4:J21" si="0">I4-(SUM(L4:W4))</f>
        <v>17</v>
      </c>
      <c r="K4" s="25" t="str">
        <f t="shared" ref="K4:K57" si="1">IF(J4&lt;0,"ATENÇÃO","OK")</f>
        <v>OK</v>
      </c>
      <c r="L4" s="99"/>
      <c r="M4" s="99">
        <v>1</v>
      </c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f>16-1</f>
        <v>15</v>
      </c>
      <c r="J5" s="24">
        <f t="shared" si="0"/>
        <v>15</v>
      </c>
      <c r="K5" s="25" t="str">
        <f t="shared" si="1"/>
        <v>OK</v>
      </c>
      <c r="L5" s="99"/>
      <c r="M5" s="104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f>16-1</f>
        <v>15</v>
      </c>
      <c r="J6" s="24">
        <f t="shared" si="0"/>
        <v>12</v>
      </c>
      <c r="K6" s="25" t="str">
        <f t="shared" si="1"/>
        <v>OK</v>
      </c>
      <c r="L6" s="99">
        <v>3</v>
      </c>
      <c r="M6" s="104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5</v>
      </c>
      <c r="J7" s="24">
        <f t="shared" si="0"/>
        <v>5</v>
      </c>
      <c r="K7" s="25" t="str">
        <f t="shared" si="1"/>
        <v>OK</v>
      </c>
      <c r="L7" s="99"/>
      <c r="M7" s="104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f>20-2</f>
        <v>18</v>
      </c>
      <c r="J8" s="24">
        <f t="shared" si="0"/>
        <v>15</v>
      </c>
      <c r="K8" s="25" t="str">
        <f t="shared" si="1"/>
        <v>OK</v>
      </c>
      <c r="L8" s="99">
        <v>3</v>
      </c>
      <c r="M8" s="104"/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f>15-1</f>
        <v>14</v>
      </c>
      <c r="J9" s="24">
        <f t="shared" si="0"/>
        <v>14</v>
      </c>
      <c r="K9" s="25" t="str">
        <f t="shared" si="1"/>
        <v>OK</v>
      </c>
      <c r="L9" s="99"/>
      <c r="M9" s="104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5</v>
      </c>
      <c r="J10" s="24">
        <f t="shared" si="0"/>
        <v>5</v>
      </c>
      <c r="K10" s="25" t="str">
        <f t="shared" si="1"/>
        <v>OK</v>
      </c>
      <c r="L10" s="99"/>
      <c r="M10" s="104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8</v>
      </c>
      <c r="J11" s="24">
        <f t="shared" si="0"/>
        <v>8</v>
      </c>
      <c r="K11" s="25" t="str">
        <f t="shared" si="1"/>
        <v>OK</v>
      </c>
      <c r="L11" s="99"/>
      <c r="M11" s="104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f>15-1</f>
        <v>14</v>
      </c>
      <c r="J12" s="24">
        <f t="shared" si="0"/>
        <v>14</v>
      </c>
      <c r="K12" s="25" t="str">
        <f t="shared" si="1"/>
        <v>OK</v>
      </c>
      <c r="L12" s="99"/>
      <c r="M12" s="104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16</v>
      </c>
      <c r="J13" s="24">
        <f t="shared" si="0"/>
        <v>16</v>
      </c>
      <c r="K13" s="25" t="str">
        <f t="shared" si="1"/>
        <v>OK</v>
      </c>
      <c r="L13" s="99"/>
      <c r="M13" s="104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f>20-1</f>
        <v>19</v>
      </c>
      <c r="J14" s="24">
        <f t="shared" si="0"/>
        <v>19</v>
      </c>
      <c r="K14" s="25" t="str">
        <f t="shared" si="1"/>
        <v>OK</v>
      </c>
      <c r="L14" s="99"/>
      <c r="M14" s="104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20</v>
      </c>
      <c r="J15" s="24">
        <f t="shared" si="0"/>
        <v>20</v>
      </c>
      <c r="K15" s="25" t="str">
        <f t="shared" si="1"/>
        <v>OK</v>
      </c>
      <c r="L15" s="99"/>
      <c r="M15" s="104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30</v>
      </c>
      <c r="J16" s="24">
        <f t="shared" si="0"/>
        <v>30</v>
      </c>
      <c r="K16" s="25" t="str">
        <f t="shared" si="1"/>
        <v>OK</v>
      </c>
      <c r="L16" s="99"/>
      <c r="M16" s="104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f>5-2</f>
        <v>3</v>
      </c>
      <c r="J17" s="24">
        <f t="shared" si="0"/>
        <v>3</v>
      </c>
      <c r="K17" s="25" t="str">
        <f t="shared" si="1"/>
        <v>OK</v>
      </c>
      <c r="L17" s="99"/>
      <c r="M17" s="104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14</v>
      </c>
      <c r="J18" s="24">
        <f t="shared" si="0"/>
        <v>14</v>
      </c>
      <c r="K18" s="25" t="str">
        <f t="shared" si="1"/>
        <v>OK</v>
      </c>
      <c r="L18" s="99"/>
      <c r="M18" s="104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12</v>
      </c>
      <c r="J19" s="24">
        <f t="shared" si="0"/>
        <v>12</v>
      </c>
      <c r="K19" s="25" t="str">
        <f t="shared" si="1"/>
        <v>OK</v>
      </c>
      <c r="L19" s="99"/>
      <c r="M19" s="104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f>10-3</f>
        <v>7</v>
      </c>
      <c r="J20" s="24">
        <f t="shared" si="0"/>
        <v>7</v>
      </c>
      <c r="K20" s="25" t="str">
        <f t="shared" si="1"/>
        <v>OK</v>
      </c>
      <c r="L20" s="99"/>
      <c r="M20" s="104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f>8-2</f>
        <v>6</v>
      </c>
      <c r="J21" s="24">
        <f t="shared" si="0"/>
        <v>6</v>
      </c>
      <c r="K21" s="25" t="str">
        <f t="shared" si="1"/>
        <v>OK</v>
      </c>
      <c r="L21" s="99"/>
      <c r="M21" s="104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14</v>
      </c>
      <c r="J22" s="24">
        <f>I22-(SUM(L22:W22))</f>
        <v>14</v>
      </c>
      <c r="K22" s="25" t="str">
        <f t="shared" si="1"/>
        <v>OK</v>
      </c>
      <c r="L22" s="100"/>
      <c r="M22" s="100"/>
      <c r="N22" s="57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15</v>
      </c>
      <c r="J23" s="24">
        <f t="shared" ref="J23:J57" si="2">I23-(SUM(L23:W23))</f>
        <v>15</v>
      </c>
      <c r="K23" s="25" t="str">
        <f t="shared" si="1"/>
        <v>OK</v>
      </c>
      <c r="L23" s="100"/>
      <c r="M23" s="100"/>
      <c r="N23" s="57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f>10-3</f>
        <v>7</v>
      </c>
      <c r="J24" s="24">
        <f>I24-(SUM(L24:W24))</f>
        <v>7</v>
      </c>
      <c r="K24" s="25" t="str">
        <f t="shared" si="1"/>
        <v>OK</v>
      </c>
      <c r="L24" s="100"/>
      <c r="M24" s="103"/>
      <c r="N24" s="60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6</v>
      </c>
      <c r="J25" s="24">
        <f t="shared" si="2"/>
        <v>6</v>
      </c>
      <c r="K25" s="25" t="str">
        <f t="shared" si="1"/>
        <v>OK</v>
      </c>
      <c r="L25" s="100"/>
      <c r="M25" s="103"/>
      <c r="N25" s="60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10</v>
      </c>
      <c r="J26" s="24">
        <f t="shared" si="2"/>
        <v>10</v>
      </c>
      <c r="K26" s="25" t="str">
        <f t="shared" si="1"/>
        <v>OK</v>
      </c>
      <c r="L26" s="99"/>
      <c r="M26" s="103"/>
      <c r="N26" s="60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12</v>
      </c>
      <c r="J27" s="24">
        <f t="shared" si="2"/>
        <v>12</v>
      </c>
      <c r="K27" s="25" t="str">
        <f t="shared" si="1"/>
        <v>OK</v>
      </c>
      <c r="L27" s="100"/>
      <c r="M27" s="103"/>
      <c r="N27" s="60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800</v>
      </c>
      <c r="J28" s="24">
        <f t="shared" si="2"/>
        <v>800</v>
      </c>
      <c r="K28" s="25" t="str">
        <f t="shared" si="1"/>
        <v>OK</v>
      </c>
      <c r="L28" s="98"/>
      <c r="M28" s="103"/>
      <c r="N28" s="60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400</v>
      </c>
      <c r="J29" s="24">
        <f t="shared" si="2"/>
        <v>400</v>
      </c>
      <c r="K29" s="25" t="str">
        <f t="shared" si="1"/>
        <v>OK</v>
      </c>
      <c r="L29" s="98"/>
      <c r="M29" s="103"/>
      <c r="N29" s="60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15</v>
      </c>
      <c r="J30" s="24">
        <f t="shared" si="2"/>
        <v>15</v>
      </c>
      <c r="K30" s="25" t="str">
        <f t="shared" si="1"/>
        <v>OK</v>
      </c>
      <c r="L30" s="100"/>
      <c r="M30" s="103"/>
      <c r="N30" s="60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f>6-1</f>
        <v>5</v>
      </c>
      <c r="J31" s="24">
        <f t="shared" si="2"/>
        <v>5</v>
      </c>
      <c r="K31" s="25" t="str">
        <f t="shared" si="1"/>
        <v>OK</v>
      </c>
      <c r="L31" s="98"/>
      <c r="M31" s="103"/>
      <c r="N31" s="60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98"/>
      <c r="M32" s="102"/>
      <c r="N32" s="60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98"/>
      <c r="M33" s="98"/>
      <c r="N33" s="57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00"/>
      <c r="M34" s="98"/>
      <c r="N34" s="57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98"/>
      <c r="M35" s="98"/>
      <c r="N35" s="55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98"/>
      <c r="M36" s="98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98"/>
      <c r="M37" s="98"/>
      <c r="N37" s="55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00"/>
      <c r="M38" s="98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00"/>
      <c r="M39" s="98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98"/>
      <c r="M40" s="100"/>
      <c r="N40" s="57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98"/>
      <c r="M41" s="100"/>
      <c r="N41" s="57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98"/>
      <c r="M42" s="100"/>
      <c r="N42" s="57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98"/>
      <c r="M43" s="100"/>
      <c r="N43" s="57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98"/>
      <c r="M44" s="100"/>
      <c r="N44" s="57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98"/>
      <c r="M45" s="100"/>
      <c r="N45" s="57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98"/>
      <c r="M46" s="100"/>
      <c r="N46" s="57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98"/>
      <c r="M47" s="100"/>
      <c r="N47" s="57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98"/>
      <c r="M48" s="100"/>
      <c r="N48" s="57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98"/>
      <c r="M49" s="100"/>
      <c r="N49" s="57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98"/>
      <c r="M50" s="100"/>
      <c r="N50" s="57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98"/>
      <c r="M51" s="100"/>
      <c r="N51" s="57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98"/>
      <c r="M52" s="98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98"/>
      <c r="M53" s="100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98"/>
      <c r="M54" s="98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98"/>
      <c r="M55" s="98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00"/>
      <c r="M56" s="98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00"/>
      <c r="M57" s="98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1523</v>
      </c>
      <c r="J58" s="6">
        <f>SUM(J4:J57)</f>
        <v>1516</v>
      </c>
      <c r="L58" s="53">
        <f>SUMPRODUCT($H$4:$H$57,L4:L57)</f>
        <v>14400</v>
      </c>
      <c r="M58" s="53">
        <f t="shared" ref="M58:W58" si="3">SUMPRODUCT($H$4:$H$57,M4:M57)</f>
        <v>2300</v>
      </c>
      <c r="N58" s="53">
        <f t="shared" si="3"/>
        <v>0</v>
      </c>
      <c r="O58" s="53">
        <f t="shared" si="3"/>
        <v>0</v>
      </c>
      <c r="P58" s="53">
        <f t="shared" si="3"/>
        <v>0</v>
      </c>
      <c r="Q58" s="53">
        <f t="shared" si="3"/>
        <v>0</v>
      </c>
      <c r="R58" s="53">
        <f t="shared" si="3"/>
        <v>0</v>
      </c>
      <c r="S58" s="53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</row>
  </sheetData>
  <mergeCells count="22">
    <mergeCell ref="M1:M2"/>
    <mergeCell ref="S1:S2"/>
    <mergeCell ref="V1:V2"/>
    <mergeCell ref="W1:W2"/>
    <mergeCell ref="T1:T2"/>
    <mergeCell ref="U1:U2"/>
    <mergeCell ref="A32:A57"/>
    <mergeCell ref="C32:C57"/>
    <mergeCell ref="Q1:Q2"/>
    <mergeCell ref="R1:R2"/>
    <mergeCell ref="P1:P2"/>
    <mergeCell ref="A2:K2"/>
    <mergeCell ref="A1:C1"/>
    <mergeCell ref="D1:H1"/>
    <mergeCell ref="I1:K1"/>
    <mergeCell ref="N1:N2"/>
    <mergeCell ref="O1:O2"/>
    <mergeCell ref="A4:A21"/>
    <mergeCell ref="C4:C21"/>
    <mergeCell ref="A22:A31"/>
    <mergeCell ref="C22:C31"/>
    <mergeCell ref="L1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8"/>
  <sheetViews>
    <sheetView topLeftCell="A43" zoomScale="80" zoomScaleNormal="80" workbookViewId="0">
      <selection activeCell="L72" sqref="L7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57031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104</v>
      </c>
      <c r="M1" s="204" t="s">
        <v>105</v>
      </c>
      <c r="N1" s="204" t="s">
        <v>106</v>
      </c>
      <c r="O1" s="204" t="s">
        <v>107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64">
        <v>45174</v>
      </c>
      <c r="M3" s="164">
        <v>45180</v>
      </c>
      <c r="N3" s="164">
        <v>45183</v>
      </c>
      <c r="O3" s="164">
        <v>45104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1</v>
      </c>
      <c r="J4" s="24">
        <f t="shared" ref="J4:J21" si="0">I4-(SUM(L4:W4))</f>
        <v>0</v>
      </c>
      <c r="K4" s="25" t="str">
        <f t="shared" ref="K4:K57" si="1">IF(J4&lt;0,"ATENÇÃO","OK")</f>
        <v>OK</v>
      </c>
      <c r="L4" s="160"/>
      <c r="M4" s="109">
        <v>1</v>
      </c>
      <c r="N4" s="160"/>
      <c r="O4" s="160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1</v>
      </c>
      <c r="J5" s="24">
        <f t="shared" si="0"/>
        <v>0</v>
      </c>
      <c r="K5" s="25" t="str">
        <f t="shared" si="1"/>
        <v>OK</v>
      </c>
      <c r="L5" s="160"/>
      <c r="M5" s="160"/>
      <c r="N5" s="160"/>
      <c r="O5" s="109">
        <v>1</v>
      </c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1</v>
      </c>
      <c r="J6" s="24">
        <f t="shared" si="0"/>
        <v>0</v>
      </c>
      <c r="K6" s="25" t="str">
        <f t="shared" si="1"/>
        <v>OK</v>
      </c>
      <c r="L6" s="160"/>
      <c r="M6" s="160"/>
      <c r="N6" s="160"/>
      <c r="O6" s="109">
        <v>1</v>
      </c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60"/>
      <c r="M7" s="160"/>
      <c r="N7" s="160"/>
      <c r="O7" s="160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1</v>
      </c>
      <c r="J8" s="24">
        <f t="shared" si="0"/>
        <v>0</v>
      </c>
      <c r="K8" s="25" t="str">
        <f t="shared" si="1"/>
        <v>OK</v>
      </c>
      <c r="L8" s="160"/>
      <c r="M8" s="160"/>
      <c r="N8" s="109">
        <v>1</v>
      </c>
      <c r="O8" s="160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0</v>
      </c>
      <c r="J9" s="24">
        <f t="shared" si="0"/>
        <v>0</v>
      </c>
      <c r="K9" s="25" t="str">
        <f t="shared" si="1"/>
        <v>OK</v>
      </c>
      <c r="L9" s="160"/>
      <c r="M9" s="160"/>
      <c r="N9" s="160"/>
      <c r="O9" s="160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1</v>
      </c>
      <c r="J10" s="24">
        <f t="shared" si="0"/>
        <v>1</v>
      </c>
      <c r="K10" s="25" t="str">
        <f t="shared" si="1"/>
        <v>OK</v>
      </c>
      <c r="L10" s="160"/>
      <c r="M10" s="160"/>
      <c r="N10" s="160"/>
      <c r="O10" s="160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1</v>
      </c>
      <c r="J11" s="24">
        <f t="shared" si="0"/>
        <v>1</v>
      </c>
      <c r="K11" s="25" t="str">
        <f t="shared" si="1"/>
        <v>OK</v>
      </c>
      <c r="L11" s="160"/>
      <c r="M11" s="160"/>
      <c r="N11" s="160"/>
      <c r="O11" s="160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0</v>
      </c>
      <c r="J12" s="24">
        <f t="shared" si="0"/>
        <v>0</v>
      </c>
      <c r="K12" s="25" t="str">
        <f t="shared" si="1"/>
        <v>OK</v>
      </c>
      <c r="L12" s="160"/>
      <c r="M12" s="160"/>
      <c r="N12" s="160"/>
      <c r="O12" s="160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0</v>
      </c>
      <c r="J13" s="24">
        <f t="shared" si="0"/>
        <v>0</v>
      </c>
      <c r="K13" s="25" t="str">
        <f t="shared" si="1"/>
        <v>OK</v>
      </c>
      <c r="L13" s="160"/>
      <c r="M13" s="160"/>
      <c r="N13" s="160"/>
      <c r="O13" s="160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0</v>
      </c>
      <c r="J14" s="24">
        <f t="shared" si="0"/>
        <v>0</v>
      </c>
      <c r="K14" s="25" t="str">
        <f t="shared" si="1"/>
        <v>OK</v>
      </c>
      <c r="L14" s="160"/>
      <c r="M14" s="160"/>
      <c r="N14" s="160"/>
      <c r="O14" s="160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1</v>
      </c>
      <c r="J15" s="24">
        <f t="shared" si="0"/>
        <v>0</v>
      </c>
      <c r="K15" s="25" t="str">
        <f t="shared" si="1"/>
        <v>OK</v>
      </c>
      <c r="L15" s="109">
        <v>1</v>
      </c>
      <c r="M15" s="160"/>
      <c r="N15" s="160"/>
      <c r="O15" s="160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6</v>
      </c>
      <c r="J16" s="24">
        <f t="shared" si="0"/>
        <v>6</v>
      </c>
      <c r="K16" s="25" t="str">
        <f t="shared" si="1"/>
        <v>OK</v>
      </c>
      <c r="L16" s="160"/>
      <c r="M16" s="160"/>
      <c r="N16" s="160"/>
      <c r="O16" s="160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60"/>
      <c r="M17" s="160"/>
      <c r="N17" s="160"/>
      <c r="O17" s="160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0</v>
      </c>
      <c r="J18" s="24">
        <f t="shared" si="0"/>
        <v>0</v>
      </c>
      <c r="K18" s="25" t="str">
        <f t="shared" si="1"/>
        <v>OK</v>
      </c>
      <c r="L18" s="160"/>
      <c r="M18" s="160"/>
      <c r="N18" s="160"/>
      <c r="O18" s="160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0</v>
      </c>
      <c r="J19" s="24">
        <f t="shared" si="0"/>
        <v>0</v>
      </c>
      <c r="K19" s="25" t="str">
        <f t="shared" si="1"/>
        <v>OK</v>
      </c>
      <c r="L19" s="160"/>
      <c r="M19" s="160"/>
      <c r="N19" s="160"/>
      <c r="O19" s="160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2</v>
      </c>
      <c r="J20" s="24">
        <f t="shared" si="0"/>
        <v>1</v>
      </c>
      <c r="K20" s="25" t="str">
        <f t="shared" si="1"/>
        <v>OK</v>
      </c>
      <c r="L20" s="160"/>
      <c r="M20" s="160"/>
      <c r="N20" s="160"/>
      <c r="O20" s="109">
        <v>1</v>
      </c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1</v>
      </c>
      <c r="J21" s="24">
        <f t="shared" si="0"/>
        <v>0</v>
      </c>
      <c r="K21" s="25" t="str">
        <f t="shared" si="1"/>
        <v>OK</v>
      </c>
      <c r="L21" s="160"/>
      <c r="M21" s="160"/>
      <c r="N21" s="109">
        <v>1</v>
      </c>
      <c r="O21" s="160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146"/>
      <c r="M22" s="146"/>
      <c r="N22" s="146"/>
      <c r="O22" s="146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0</v>
      </c>
      <c r="J23" s="24">
        <f t="shared" ref="J23:J57" si="2">I23-(SUM(L23:W23))</f>
        <v>0</v>
      </c>
      <c r="K23" s="25" t="str">
        <f t="shared" si="1"/>
        <v>OK</v>
      </c>
      <c r="L23" s="146"/>
      <c r="M23" s="146"/>
      <c r="N23" s="146"/>
      <c r="O23" s="147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3</v>
      </c>
      <c r="J24" s="24">
        <f>I24-(SUM(L24:W24))</f>
        <v>2</v>
      </c>
      <c r="K24" s="25" t="str">
        <f t="shared" si="1"/>
        <v>OK</v>
      </c>
      <c r="L24" s="146"/>
      <c r="M24" s="237">
        <v>1</v>
      </c>
      <c r="N24" s="116"/>
      <c r="O24" s="116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0</v>
      </c>
      <c r="J25" s="24">
        <f t="shared" si="2"/>
        <v>0</v>
      </c>
      <c r="K25" s="25" t="str">
        <f t="shared" si="1"/>
        <v>OK</v>
      </c>
      <c r="L25" s="146"/>
      <c r="M25" s="116"/>
      <c r="N25" s="116"/>
      <c r="O25" s="116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0</v>
      </c>
      <c r="J26" s="24">
        <f t="shared" si="2"/>
        <v>0</v>
      </c>
      <c r="K26" s="25" t="str">
        <f t="shared" si="1"/>
        <v>OK</v>
      </c>
      <c r="L26" s="160"/>
      <c r="M26" s="116"/>
      <c r="N26" s="116"/>
      <c r="O26" s="116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0</v>
      </c>
      <c r="J27" s="24">
        <f t="shared" si="2"/>
        <v>0</v>
      </c>
      <c r="K27" s="25" t="str">
        <f t="shared" si="1"/>
        <v>OK</v>
      </c>
      <c r="L27" s="146"/>
      <c r="M27" s="116"/>
      <c r="N27" s="116"/>
      <c r="O27" s="116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120</v>
      </c>
      <c r="J28" s="24">
        <f t="shared" si="2"/>
        <v>0</v>
      </c>
      <c r="K28" s="25" t="str">
        <f t="shared" si="1"/>
        <v>OK</v>
      </c>
      <c r="L28" s="147"/>
      <c r="M28" s="237">
        <v>120</v>
      </c>
      <c r="N28" s="116"/>
      <c r="O28" s="116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10</v>
      </c>
      <c r="J29" s="24">
        <f t="shared" si="2"/>
        <v>10</v>
      </c>
      <c r="K29" s="25" t="str">
        <f t="shared" si="1"/>
        <v>OK</v>
      </c>
      <c r="L29" s="147"/>
      <c r="M29" s="116"/>
      <c r="N29" s="116"/>
      <c r="O29" s="116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0</v>
      </c>
      <c r="J30" s="24">
        <f t="shared" si="2"/>
        <v>0</v>
      </c>
      <c r="K30" s="25" t="str">
        <f t="shared" si="1"/>
        <v>OK</v>
      </c>
      <c r="L30" s="146"/>
      <c r="M30" s="116"/>
      <c r="N30" s="116"/>
      <c r="O30" s="116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0</v>
      </c>
      <c r="J31" s="24">
        <f t="shared" si="2"/>
        <v>0</v>
      </c>
      <c r="K31" s="25" t="str">
        <f t="shared" si="1"/>
        <v>OK</v>
      </c>
      <c r="L31" s="147"/>
      <c r="M31" s="116"/>
      <c r="N31" s="116"/>
      <c r="O31" s="116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47"/>
      <c r="M32" s="117"/>
      <c r="N32" s="116"/>
      <c r="O32" s="116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47"/>
      <c r="M33" s="147"/>
      <c r="N33" s="146"/>
      <c r="O33" s="146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46"/>
      <c r="M34" s="147"/>
      <c r="N34" s="146"/>
      <c r="O34" s="147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47"/>
      <c r="M35" s="147"/>
      <c r="N35" s="147"/>
      <c r="O35" s="146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47"/>
      <c r="M36" s="147"/>
      <c r="N36" s="147"/>
      <c r="O36" s="147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47"/>
      <c r="M37" s="147"/>
      <c r="N37" s="147"/>
      <c r="O37" s="147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46"/>
      <c r="M38" s="147"/>
      <c r="N38" s="147"/>
      <c r="O38" s="147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46"/>
      <c r="M39" s="147"/>
      <c r="N39" s="147"/>
      <c r="O39" s="147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47"/>
      <c r="M40" s="146"/>
      <c r="N40" s="146"/>
      <c r="O40" s="147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47"/>
      <c r="M41" s="146"/>
      <c r="N41" s="146"/>
      <c r="O41" s="147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47"/>
      <c r="M42" s="146"/>
      <c r="N42" s="146"/>
      <c r="O42" s="147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47"/>
      <c r="M43" s="146"/>
      <c r="N43" s="146"/>
      <c r="O43" s="147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47"/>
      <c r="M44" s="146"/>
      <c r="N44" s="146"/>
      <c r="O44" s="147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47"/>
      <c r="M45" s="146"/>
      <c r="N45" s="146"/>
      <c r="O45" s="147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47"/>
      <c r="M46" s="146"/>
      <c r="N46" s="146"/>
      <c r="O46" s="147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47"/>
      <c r="M47" s="146"/>
      <c r="N47" s="146"/>
      <c r="O47" s="147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47"/>
      <c r="M48" s="146"/>
      <c r="N48" s="146"/>
      <c r="O48" s="147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47"/>
      <c r="M49" s="146"/>
      <c r="N49" s="146"/>
      <c r="O49" s="147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47"/>
      <c r="M50" s="146"/>
      <c r="N50" s="146"/>
      <c r="O50" s="147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47"/>
      <c r="M51" s="146"/>
      <c r="N51" s="146"/>
      <c r="O51" s="146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47"/>
      <c r="M52" s="147"/>
      <c r="N52" s="147"/>
      <c r="O52" s="147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47"/>
      <c r="M53" s="146"/>
      <c r="N53" s="147"/>
      <c r="O53" s="147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47"/>
      <c r="M54" s="147"/>
      <c r="N54" s="147"/>
      <c r="O54" s="147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47"/>
      <c r="M55" s="147"/>
      <c r="N55" s="147"/>
      <c r="O55" s="147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46"/>
      <c r="M56" s="147"/>
      <c r="N56" s="147"/>
      <c r="O56" s="147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46"/>
      <c r="M57" s="147"/>
      <c r="N57" s="147"/>
      <c r="O57" s="147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I58" s="6">
        <f>SUM(I4:I57)</f>
        <v>149</v>
      </c>
      <c r="J58" s="6">
        <f>SUM(J4:J57)</f>
        <v>21</v>
      </c>
      <c r="L58" s="53">
        <f>SUMPRODUCT($H4:$H57,L4:L57)</f>
        <v>1200</v>
      </c>
      <c r="M58" s="53">
        <f t="shared" ref="M58:W58" si="3">SUMPRODUCT($H4:$H57,M4:M57)</f>
        <v>8502</v>
      </c>
      <c r="N58" s="53">
        <f t="shared" si="3"/>
        <v>6400</v>
      </c>
      <c r="O58" s="53">
        <f t="shared" si="3"/>
        <v>12090</v>
      </c>
      <c r="P58" s="53">
        <f t="shared" si="3"/>
        <v>0</v>
      </c>
      <c r="Q58" s="53">
        <f t="shared" si="3"/>
        <v>0</v>
      </c>
      <c r="R58" s="53">
        <f t="shared" si="3"/>
        <v>0</v>
      </c>
      <c r="S58" s="53">
        <f t="shared" si="3"/>
        <v>0</v>
      </c>
      <c r="T58" s="53">
        <f t="shared" si="3"/>
        <v>0</v>
      </c>
      <c r="U58" s="53">
        <f t="shared" si="3"/>
        <v>0</v>
      </c>
      <c r="V58" s="53">
        <f t="shared" si="3"/>
        <v>0</v>
      </c>
      <c r="W58" s="53">
        <f t="shared" si="3"/>
        <v>0</v>
      </c>
    </row>
  </sheetData>
  <mergeCells count="22">
    <mergeCell ref="A32:A57"/>
    <mergeCell ref="C32:C57"/>
    <mergeCell ref="A1:C1"/>
    <mergeCell ref="D1:H1"/>
    <mergeCell ref="I1:K1"/>
    <mergeCell ref="A2:K2"/>
    <mergeCell ref="A4:A21"/>
    <mergeCell ref="C4:C21"/>
    <mergeCell ref="O1:O2"/>
    <mergeCell ref="M1:M2"/>
    <mergeCell ref="N1:N2"/>
    <mergeCell ref="A22:A31"/>
    <mergeCell ref="C22:C31"/>
    <mergeCell ref="L1:L2"/>
    <mergeCell ref="V1:V2"/>
    <mergeCell ref="W1:W2"/>
    <mergeCell ref="P1:P2"/>
    <mergeCell ref="Q1:Q2"/>
    <mergeCell ref="U1:U2"/>
    <mergeCell ref="R1:R2"/>
    <mergeCell ref="S1:S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8"/>
  <sheetViews>
    <sheetView topLeftCell="A13" zoomScale="80" zoomScaleNormal="80" workbookViewId="0">
      <selection activeCell="B30" sqref="B30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3.140625" style="5" customWidth="1"/>
    <col min="13" max="13" width="13.5703125" style="5" customWidth="1"/>
    <col min="14" max="14" width="12.7109375" style="5" customWidth="1"/>
    <col min="15" max="15" width="13.14062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04" t="s">
        <v>108</v>
      </c>
      <c r="M1" s="204" t="s">
        <v>109</v>
      </c>
      <c r="N1" s="204" t="s">
        <v>56</v>
      </c>
      <c r="O1" s="204" t="s">
        <v>56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21">
        <v>45205</v>
      </c>
      <c r="M3" s="121">
        <v>45224</v>
      </c>
      <c r="N3" s="58" t="s">
        <v>41</v>
      </c>
      <c r="O3" s="58" t="s">
        <v>41</v>
      </c>
      <c r="P3" s="58" t="s">
        <v>41</v>
      </c>
      <c r="Q3" s="58" t="s">
        <v>41</v>
      </c>
      <c r="R3" s="58" t="s">
        <v>41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2</v>
      </c>
      <c r="J4" s="24">
        <f t="shared" ref="J4:J21" si="0">I4-(SUM(L4:W4))</f>
        <v>2</v>
      </c>
      <c r="K4" s="25" t="str">
        <f t="shared" ref="K4:K57" si="1">IF(J4&lt;0,"ATENÇÃO","OK")</f>
        <v>OK</v>
      </c>
      <c r="L4" s="127"/>
      <c r="M4" s="124"/>
      <c r="N4" s="71"/>
      <c r="O4" s="71"/>
      <c r="P4" s="71"/>
      <c r="Q4" s="71"/>
      <c r="R4" s="71"/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2</v>
      </c>
      <c r="J5" s="24">
        <f t="shared" si="0"/>
        <v>2</v>
      </c>
      <c r="K5" s="25" t="str">
        <f t="shared" si="1"/>
        <v>OK</v>
      </c>
      <c r="L5" s="127"/>
      <c r="M5" s="124"/>
      <c r="N5" s="71"/>
      <c r="O5" s="71"/>
      <c r="P5" s="71"/>
      <c r="Q5" s="71"/>
      <c r="R5" s="71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2</v>
      </c>
      <c r="J6" s="24">
        <f t="shared" si="0"/>
        <v>2</v>
      </c>
      <c r="K6" s="25" t="str">
        <f t="shared" si="1"/>
        <v>OK</v>
      </c>
      <c r="L6" s="127"/>
      <c r="M6" s="124"/>
      <c r="N6" s="71"/>
      <c r="O6" s="71"/>
      <c r="P6" s="71"/>
      <c r="Q6" s="71"/>
      <c r="R6" s="71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27"/>
      <c r="M7" s="124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3</v>
      </c>
      <c r="J8" s="24">
        <f t="shared" si="0"/>
        <v>1</v>
      </c>
      <c r="K8" s="25" t="str">
        <f t="shared" si="1"/>
        <v>OK</v>
      </c>
      <c r="L8" s="129">
        <v>1</v>
      </c>
      <c r="M8" s="129">
        <v>1</v>
      </c>
      <c r="N8" s="71"/>
      <c r="O8" s="71"/>
      <c r="P8" s="71"/>
      <c r="Q8" s="71"/>
      <c r="R8" s="71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1</v>
      </c>
      <c r="J9" s="24">
        <f t="shared" si="0"/>
        <v>1</v>
      </c>
      <c r="K9" s="25" t="str">
        <f t="shared" si="1"/>
        <v>OK</v>
      </c>
      <c r="L9" s="127"/>
      <c r="M9" s="124"/>
      <c r="N9" s="71"/>
      <c r="O9" s="71"/>
      <c r="P9" s="71"/>
      <c r="Q9" s="71"/>
      <c r="R9" s="71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1</v>
      </c>
      <c r="J10" s="24">
        <f t="shared" si="0"/>
        <v>1</v>
      </c>
      <c r="K10" s="25" t="str">
        <f t="shared" si="1"/>
        <v>OK</v>
      </c>
      <c r="L10" s="127"/>
      <c r="M10" s="124"/>
      <c r="N10" s="71"/>
      <c r="O10" s="71"/>
      <c r="P10" s="71"/>
      <c r="Q10" s="71"/>
      <c r="R10" s="71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2</v>
      </c>
      <c r="J11" s="24">
        <f t="shared" si="0"/>
        <v>1</v>
      </c>
      <c r="K11" s="25" t="str">
        <f t="shared" si="1"/>
        <v>OK</v>
      </c>
      <c r="L11" s="129">
        <v>1</v>
      </c>
      <c r="M11" s="124"/>
      <c r="N11" s="71"/>
      <c r="O11" s="71"/>
      <c r="P11" s="71"/>
      <c r="Q11" s="71"/>
      <c r="R11" s="71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1</v>
      </c>
      <c r="J12" s="24">
        <f t="shared" si="0"/>
        <v>1</v>
      </c>
      <c r="K12" s="25" t="str">
        <f t="shared" si="1"/>
        <v>OK</v>
      </c>
      <c r="L12" s="127"/>
      <c r="M12" s="124"/>
      <c r="N12" s="71"/>
      <c r="O12" s="71"/>
      <c r="P12" s="71"/>
      <c r="Q12" s="71"/>
      <c r="R12" s="71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2</v>
      </c>
      <c r="J13" s="24">
        <f t="shared" si="0"/>
        <v>2</v>
      </c>
      <c r="K13" s="25" t="str">
        <f t="shared" si="1"/>
        <v>OK</v>
      </c>
      <c r="L13" s="127"/>
      <c r="M13" s="124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2</v>
      </c>
      <c r="J14" s="24">
        <f t="shared" si="0"/>
        <v>2</v>
      </c>
      <c r="K14" s="25" t="str">
        <f t="shared" si="1"/>
        <v>OK</v>
      </c>
      <c r="L14" s="127"/>
      <c r="M14" s="124"/>
      <c r="N14" s="71"/>
      <c r="O14" s="71"/>
      <c r="P14" s="71"/>
      <c r="Q14" s="71"/>
      <c r="R14" s="71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1</v>
      </c>
      <c r="J15" s="24">
        <f t="shared" si="0"/>
        <v>1</v>
      </c>
      <c r="K15" s="25" t="str">
        <f t="shared" si="1"/>
        <v>OK</v>
      </c>
      <c r="L15" s="127"/>
      <c r="M15" s="124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4</v>
      </c>
      <c r="J16" s="24">
        <f t="shared" si="0"/>
        <v>3</v>
      </c>
      <c r="K16" s="25" t="str">
        <f t="shared" si="1"/>
        <v>OK</v>
      </c>
      <c r="L16" s="129">
        <v>1</v>
      </c>
      <c r="M16" s="124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27"/>
      <c r="M17" s="124"/>
      <c r="N17" s="71"/>
      <c r="O17" s="71"/>
      <c r="P17" s="71"/>
      <c r="Q17" s="71"/>
      <c r="R17" s="71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2</v>
      </c>
      <c r="J18" s="24">
        <f t="shared" si="0"/>
        <v>2</v>
      </c>
      <c r="K18" s="25" t="str">
        <f t="shared" si="1"/>
        <v>OK</v>
      </c>
      <c r="L18" s="127"/>
      <c r="M18" s="125"/>
      <c r="N18" s="71"/>
      <c r="O18" s="71"/>
      <c r="P18" s="71"/>
      <c r="Q18" s="71"/>
      <c r="R18" s="71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2</v>
      </c>
      <c r="J19" s="24">
        <f t="shared" si="0"/>
        <v>2</v>
      </c>
      <c r="K19" s="25" t="str">
        <f t="shared" si="1"/>
        <v>OK</v>
      </c>
      <c r="L19" s="127"/>
      <c r="M19" s="124"/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0</v>
      </c>
      <c r="J20" s="24">
        <f t="shared" si="0"/>
        <v>0</v>
      </c>
      <c r="K20" s="25" t="str">
        <f t="shared" si="1"/>
        <v>OK</v>
      </c>
      <c r="L20" s="127"/>
      <c r="M20" s="124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0</v>
      </c>
      <c r="J21" s="24">
        <f t="shared" si="0"/>
        <v>0</v>
      </c>
      <c r="K21" s="25" t="str">
        <f t="shared" si="1"/>
        <v>OK</v>
      </c>
      <c r="L21" s="127"/>
      <c r="M21" s="124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0</v>
      </c>
      <c r="J22" s="24">
        <f>I22-(SUM(L22:W22))</f>
        <v>0</v>
      </c>
      <c r="K22" s="25" t="str">
        <f t="shared" si="1"/>
        <v>OK</v>
      </c>
      <c r="L22" s="128"/>
      <c r="M22" s="120"/>
      <c r="N22" s="57"/>
      <c r="O22" s="57"/>
      <c r="P22" s="57"/>
      <c r="Q22" s="57"/>
      <c r="R22" s="57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2</v>
      </c>
      <c r="J23" s="24">
        <f t="shared" ref="J23:J57" si="2">I23-(SUM(L23:W23))</f>
        <v>2</v>
      </c>
      <c r="K23" s="25" t="str">
        <f t="shared" si="1"/>
        <v>OK</v>
      </c>
      <c r="L23" s="128"/>
      <c r="M23" s="120"/>
      <c r="N23" s="57"/>
      <c r="O23" s="55"/>
      <c r="P23" s="57"/>
      <c r="Q23" s="57"/>
      <c r="R23" s="55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2</v>
      </c>
      <c r="J24" s="24">
        <f>I24-(SUM(L24:W24))</f>
        <v>2</v>
      </c>
      <c r="K24" s="25" t="str">
        <f t="shared" si="1"/>
        <v>OK</v>
      </c>
      <c r="L24" s="128"/>
      <c r="M24" s="123"/>
      <c r="N24" s="60"/>
      <c r="O24" s="60"/>
      <c r="P24" s="60"/>
      <c r="Q24" s="60"/>
      <c r="R24" s="60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2</v>
      </c>
      <c r="J25" s="24">
        <f t="shared" si="2"/>
        <v>2</v>
      </c>
      <c r="K25" s="25" t="str">
        <f t="shared" si="1"/>
        <v>OK</v>
      </c>
      <c r="L25" s="126"/>
      <c r="M25" s="123"/>
      <c r="N25" s="60"/>
      <c r="O25" s="60"/>
      <c r="P25" s="60"/>
      <c r="Q25" s="60"/>
      <c r="R25" s="60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1</v>
      </c>
      <c r="J26" s="24">
        <f t="shared" si="2"/>
        <v>1</v>
      </c>
      <c r="K26" s="25" t="str">
        <f t="shared" si="1"/>
        <v>OK</v>
      </c>
      <c r="L26" s="119"/>
      <c r="M26" s="123"/>
      <c r="N26" s="60"/>
      <c r="O26" s="60"/>
      <c r="P26" s="60"/>
      <c r="Q26" s="60"/>
      <c r="R26" s="60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2</v>
      </c>
      <c r="J27" s="24">
        <f t="shared" si="2"/>
        <v>2</v>
      </c>
      <c r="K27" s="25" t="str">
        <f t="shared" si="1"/>
        <v>OK</v>
      </c>
      <c r="L27" s="120"/>
      <c r="M27" s="123"/>
      <c r="N27" s="60"/>
      <c r="O27" s="60"/>
      <c r="P27" s="60"/>
      <c r="Q27" s="60"/>
      <c r="R27" s="60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400</v>
      </c>
      <c r="J28" s="24">
        <f t="shared" si="2"/>
        <v>400</v>
      </c>
      <c r="K28" s="25" t="str">
        <f t="shared" si="1"/>
        <v>OK</v>
      </c>
      <c r="L28" s="118"/>
      <c r="M28" s="123"/>
      <c r="N28" s="60"/>
      <c r="O28" s="60"/>
      <c r="P28" s="60"/>
      <c r="Q28" s="60"/>
      <c r="R28" s="60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40</v>
      </c>
      <c r="J29" s="24">
        <f t="shared" si="2"/>
        <v>40</v>
      </c>
      <c r="K29" s="25" t="str">
        <f t="shared" si="1"/>
        <v>OK</v>
      </c>
      <c r="L29" s="118"/>
      <c r="M29" s="123"/>
      <c r="N29" s="60"/>
      <c r="O29" s="60"/>
      <c r="P29" s="60"/>
      <c r="Q29" s="60"/>
      <c r="R29" s="60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4</v>
      </c>
      <c r="J30" s="24">
        <f t="shared" si="2"/>
        <v>4</v>
      </c>
      <c r="K30" s="25" t="str">
        <f t="shared" si="1"/>
        <v>OK</v>
      </c>
      <c r="L30" s="120"/>
      <c r="M30" s="123"/>
      <c r="N30" s="60"/>
      <c r="O30" s="60"/>
      <c r="P30" s="60"/>
      <c r="Q30" s="60"/>
      <c r="R30" s="60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2</v>
      </c>
      <c r="J31" s="24">
        <f t="shared" si="2"/>
        <v>2</v>
      </c>
      <c r="K31" s="25" t="str">
        <f t="shared" si="1"/>
        <v>OK</v>
      </c>
      <c r="L31" s="118"/>
      <c r="M31" s="123"/>
      <c r="N31" s="60"/>
      <c r="O31" s="60"/>
      <c r="P31" s="60"/>
      <c r="Q31" s="60"/>
      <c r="R31" s="60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18"/>
      <c r="M32" s="122"/>
      <c r="N32" s="60"/>
      <c r="O32" s="60"/>
      <c r="P32" s="59"/>
      <c r="Q32" s="59"/>
      <c r="R32" s="60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18"/>
      <c r="M33" s="118"/>
      <c r="N33" s="57"/>
      <c r="O33" s="57"/>
      <c r="P33" s="55"/>
      <c r="Q33" s="55"/>
      <c r="R33" s="57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20"/>
      <c r="M34" s="118"/>
      <c r="N34" s="57"/>
      <c r="O34" s="55"/>
      <c r="P34" s="55"/>
      <c r="Q34" s="55"/>
      <c r="R34" s="55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18"/>
      <c r="M35" s="118"/>
      <c r="N35" s="55"/>
      <c r="O35" s="57"/>
      <c r="P35" s="55"/>
      <c r="Q35" s="55"/>
      <c r="R35" s="57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18"/>
      <c r="M36" s="118"/>
      <c r="N36" s="55"/>
      <c r="O36" s="55"/>
      <c r="P36" s="55"/>
      <c r="Q36" s="55"/>
      <c r="R36" s="55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18"/>
      <c r="M37" s="118"/>
      <c r="N37" s="55"/>
      <c r="O37" s="55"/>
      <c r="P37" s="55"/>
      <c r="Q37" s="55"/>
      <c r="R37" s="55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20"/>
      <c r="M38" s="118"/>
      <c r="N38" s="55"/>
      <c r="O38" s="55"/>
      <c r="P38" s="55"/>
      <c r="Q38" s="55"/>
      <c r="R38" s="55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20"/>
      <c r="M39" s="118"/>
      <c r="N39" s="55"/>
      <c r="O39" s="55"/>
      <c r="P39" s="55"/>
      <c r="Q39" s="55"/>
      <c r="R39" s="55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18"/>
      <c r="M40" s="120"/>
      <c r="N40" s="57"/>
      <c r="O40" s="55"/>
      <c r="P40" s="57"/>
      <c r="Q40" s="57"/>
      <c r="R40" s="55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18"/>
      <c r="M41" s="120"/>
      <c r="N41" s="57"/>
      <c r="O41" s="55"/>
      <c r="P41" s="57"/>
      <c r="Q41" s="57"/>
      <c r="R41" s="55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18"/>
      <c r="M42" s="120"/>
      <c r="N42" s="57"/>
      <c r="O42" s="55"/>
      <c r="P42" s="57"/>
      <c r="Q42" s="57"/>
      <c r="R42" s="55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18"/>
      <c r="M43" s="120"/>
      <c r="N43" s="57"/>
      <c r="O43" s="55"/>
      <c r="P43" s="57"/>
      <c r="Q43" s="57"/>
      <c r="R43" s="55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18"/>
      <c r="M44" s="120"/>
      <c r="N44" s="57"/>
      <c r="O44" s="55"/>
      <c r="P44" s="57"/>
      <c r="Q44" s="57"/>
      <c r="R44" s="55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18"/>
      <c r="M45" s="120"/>
      <c r="N45" s="57"/>
      <c r="O45" s="55"/>
      <c r="P45" s="57"/>
      <c r="Q45" s="57"/>
      <c r="R45" s="55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18"/>
      <c r="M46" s="120"/>
      <c r="N46" s="57"/>
      <c r="O46" s="55"/>
      <c r="P46" s="57"/>
      <c r="Q46" s="57"/>
      <c r="R46" s="55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18"/>
      <c r="M47" s="120"/>
      <c r="N47" s="57"/>
      <c r="O47" s="55"/>
      <c r="P47" s="57"/>
      <c r="Q47" s="57"/>
      <c r="R47" s="55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18"/>
      <c r="M48" s="120"/>
      <c r="N48" s="57"/>
      <c r="O48" s="55"/>
      <c r="P48" s="57"/>
      <c r="Q48" s="57"/>
      <c r="R48" s="55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18"/>
      <c r="M49" s="120"/>
      <c r="N49" s="57"/>
      <c r="O49" s="55"/>
      <c r="P49" s="57"/>
      <c r="Q49" s="57"/>
      <c r="R49" s="55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18"/>
      <c r="M50" s="120"/>
      <c r="N50" s="57"/>
      <c r="O50" s="55"/>
      <c r="P50" s="57"/>
      <c r="Q50" s="57"/>
      <c r="R50" s="55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18"/>
      <c r="M51" s="120"/>
      <c r="N51" s="57"/>
      <c r="O51" s="57"/>
      <c r="P51" s="55"/>
      <c r="Q51" s="57"/>
      <c r="R51" s="55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18"/>
      <c r="M52" s="118"/>
      <c r="N52" s="55"/>
      <c r="O52" s="55"/>
      <c r="P52" s="55"/>
      <c r="Q52" s="55"/>
      <c r="R52" s="55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18"/>
      <c r="M53" s="120"/>
      <c r="N53" s="55"/>
      <c r="O53" s="55"/>
      <c r="P53" s="55"/>
      <c r="Q53" s="55"/>
      <c r="R53" s="55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18"/>
      <c r="M54" s="118"/>
      <c r="N54" s="55"/>
      <c r="O54" s="55"/>
      <c r="P54" s="55"/>
      <c r="Q54" s="55"/>
      <c r="R54" s="55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18"/>
      <c r="M55" s="118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20"/>
      <c r="M56" s="118"/>
      <c r="N56" s="55"/>
      <c r="O56" s="55"/>
      <c r="P56" s="55"/>
      <c r="Q56" s="55"/>
      <c r="R56" s="55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20"/>
      <c r="M57" s="118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x14ac:dyDescent="0.25">
      <c r="L58" s="53">
        <f>SUMPRODUCT(H22:H57,L22:L57)</f>
        <v>0</v>
      </c>
      <c r="M58" s="53">
        <f>SUMPRODUCT(H22:H57,M22:M57)</f>
        <v>0</v>
      </c>
      <c r="N58" s="53">
        <f>SUMPRODUCT(H22:H57,N22:N57)</f>
        <v>0</v>
      </c>
      <c r="O58" s="53">
        <f>SUMPRODUCT(H22:H57,O22:O57)</f>
        <v>0</v>
      </c>
      <c r="P58" s="53">
        <f>SUMPRODUCT(H22:H57,P22:P57)</f>
        <v>0</v>
      </c>
      <c r="Q58" s="53">
        <f>SUMPRODUCT(H22:H57,Q22:Q57)</f>
        <v>0</v>
      </c>
      <c r="R58" s="53">
        <f>SUMPRODUCT(H22:H57,R22:R57)</f>
        <v>0</v>
      </c>
      <c r="S58" s="53">
        <f>SUMPRODUCT(H22:H57,S22:S57)</f>
        <v>0</v>
      </c>
      <c r="T58" s="53">
        <f>SUMPRODUCT(H22:H57,T22:T57)</f>
        <v>0</v>
      </c>
      <c r="U58" s="53">
        <f>SUMPRODUCT(H22:H57,U22:U57)</f>
        <v>0</v>
      </c>
      <c r="V58" s="53">
        <f>SUMPRODUCT(H22:H57,V22:V57)</f>
        <v>0</v>
      </c>
    </row>
  </sheetData>
  <mergeCells count="22">
    <mergeCell ref="A4:A21"/>
    <mergeCell ref="C4:C21"/>
    <mergeCell ref="A22:A31"/>
    <mergeCell ref="C22:C31"/>
    <mergeCell ref="A32:A57"/>
    <mergeCell ref="C32:C57"/>
    <mergeCell ref="M1:M2"/>
    <mergeCell ref="L1:L2"/>
    <mergeCell ref="W1:W2"/>
    <mergeCell ref="A1:C1"/>
    <mergeCell ref="D1:H1"/>
    <mergeCell ref="I1:K1"/>
    <mergeCell ref="V1:V2"/>
    <mergeCell ref="S1:S2"/>
    <mergeCell ref="T1:T2"/>
    <mergeCell ref="U1:U2"/>
    <mergeCell ref="R1:R2"/>
    <mergeCell ref="A2:K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D6CC4-D1E7-4B20-9EA9-3D5F04E0C757}">
  <dimension ref="A1:W65"/>
  <sheetViews>
    <sheetView zoomScale="80" zoomScaleNormal="80" workbookViewId="0">
      <selection activeCell="H62" sqref="H62"/>
    </sheetView>
  </sheetViews>
  <sheetFormatPr defaultColWidth="9.7109375" defaultRowHeight="15" x14ac:dyDescent="0.25"/>
  <cols>
    <col min="1" max="1" width="7.5703125" style="1" customWidth="1"/>
    <col min="2" max="2" width="6.85546875" style="1" customWidth="1"/>
    <col min="3" max="3" width="23.7109375" style="26" customWidth="1"/>
    <col min="4" max="4" width="53.85546875" style="1" bestFit="1" customWidth="1"/>
    <col min="5" max="5" width="14.85546875" style="1" customWidth="1"/>
    <col min="6" max="6" width="16.28515625" style="1" customWidth="1"/>
    <col min="7" max="7" width="16" style="1" customWidth="1"/>
    <col min="8" max="8" width="14.7109375" style="1" customWidth="1"/>
    <col min="9" max="9" width="13.42578125" style="6" customWidth="1"/>
    <col min="10" max="10" width="13.28515625" style="27" customWidth="1"/>
    <col min="11" max="11" width="12.5703125" style="4" customWidth="1"/>
    <col min="12" max="12" width="16.5703125" style="243" bestFit="1" customWidth="1"/>
    <col min="13" max="14" width="16.5703125" style="5" bestFit="1" customWidth="1"/>
    <col min="15" max="15" width="14.85546875" style="5" customWidth="1"/>
    <col min="16" max="17" width="13.28515625" style="5" customWidth="1"/>
    <col min="18" max="18" width="15.140625" style="5" customWidth="1"/>
    <col min="19" max="19" width="12.85546875" style="5" customWidth="1"/>
    <col min="20" max="20" width="13.42578125" style="5" customWidth="1"/>
    <col min="21" max="23" width="12.7109375" style="5" customWidth="1"/>
    <col min="24" max="16384" width="9.7109375" style="2"/>
  </cols>
  <sheetData>
    <row r="1" spans="1:23" ht="33" customHeight="1" x14ac:dyDescent="0.25">
      <c r="A1" s="205" t="s">
        <v>54</v>
      </c>
      <c r="B1" s="205"/>
      <c r="C1" s="205"/>
      <c r="D1" s="205" t="s">
        <v>57</v>
      </c>
      <c r="E1" s="205"/>
      <c r="F1" s="205"/>
      <c r="G1" s="205"/>
      <c r="H1" s="205"/>
      <c r="I1" s="205" t="s">
        <v>55</v>
      </c>
      <c r="J1" s="205"/>
      <c r="K1" s="205"/>
      <c r="L1" s="222" t="s">
        <v>141</v>
      </c>
      <c r="M1" s="238" t="s">
        <v>142</v>
      </c>
      <c r="N1" s="204" t="s">
        <v>143</v>
      </c>
      <c r="O1" s="204" t="s">
        <v>144</v>
      </c>
      <c r="P1" s="204" t="s">
        <v>56</v>
      </c>
      <c r="Q1" s="204" t="s">
        <v>56</v>
      </c>
      <c r="R1" s="204" t="s">
        <v>56</v>
      </c>
      <c r="S1" s="204" t="s">
        <v>56</v>
      </c>
      <c r="T1" s="204" t="s">
        <v>56</v>
      </c>
      <c r="U1" s="204" t="s">
        <v>56</v>
      </c>
      <c r="V1" s="204" t="s">
        <v>56</v>
      </c>
      <c r="W1" s="204" t="s">
        <v>56</v>
      </c>
    </row>
    <row r="2" spans="1:23" ht="21.75" customHeight="1" x14ac:dyDescent="0.25">
      <c r="A2" s="205" t="s">
        <v>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22"/>
      <c r="M2" s="238"/>
      <c r="N2" s="204"/>
      <c r="O2" s="204"/>
      <c r="P2" s="204"/>
      <c r="Q2" s="204"/>
      <c r="R2" s="204"/>
      <c r="S2" s="204"/>
      <c r="T2" s="204"/>
      <c r="U2" s="204"/>
      <c r="V2" s="204"/>
      <c r="W2" s="204"/>
    </row>
    <row r="3" spans="1:23" s="3" customFormat="1" ht="30" x14ac:dyDescent="0.2">
      <c r="A3" s="46" t="s">
        <v>42</v>
      </c>
      <c r="B3" s="46" t="s">
        <v>43</v>
      </c>
      <c r="C3" s="46" t="s">
        <v>44</v>
      </c>
      <c r="D3" s="46" t="s">
        <v>27</v>
      </c>
      <c r="E3" s="46" t="s">
        <v>30</v>
      </c>
      <c r="F3" s="46" t="s">
        <v>29</v>
      </c>
      <c r="G3" s="46" t="s">
        <v>28</v>
      </c>
      <c r="H3" s="47" t="s">
        <v>1</v>
      </c>
      <c r="I3" s="48" t="s">
        <v>3</v>
      </c>
      <c r="J3" s="49" t="s">
        <v>0</v>
      </c>
      <c r="K3" s="50" t="s">
        <v>2</v>
      </c>
      <c r="L3" s="164">
        <v>45175</v>
      </c>
      <c r="M3" s="164">
        <v>45239</v>
      </c>
      <c r="N3" s="164">
        <v>45345</v>
      </c>
      <c r="O3" s="164" t="s">
        <v>145</v>
      </c>
      <c r="P3" s="164">
        <v>45364</v>
      </c>
      <c r="Q3" s="164">
        <v>45411</v>
      </c>
      <c r="R3" s="164">
        <v>45415</v>
      </c>
      <c r="S3" s="58" t="s">
        <v>41</v>
      </c>
      <c r="T3" s="58" t="s">
        <v>41</v>
      </c>
      <c r="U3" s="58" t="s">
        <v>41</v>
      </c>
      <c r="V3" s="58" t="s">
        <v>41</v>
      </c>
      <c r="W3" s="58" t="s">
        <v>41</v>
      </c>
    </row>
    <row r="4" spans="1:23" s="3" customFormat="1" ht="25.5" x14ac:dyDescent="0.2">
      <c r="A4" s="201">
        <v>1</v>
      </c>
      <c r="B4" s="34">
        <v>1</v>
      </c>
      <c r="C4" s="216" t="s">
        <v>50</v>
      </c>
      <c r="D4" s="72" t="s">
        <v>13</v>
      </c>
      <c r="E4" s="73" t="s">
        <v>33</v>
      </c>
      <c r="F4" s="73" t="s">
        <v>32</v>
      </c>
      <c r="G4" s="73" t="s">
        <v>31</v>
      </c>
      <c r="H4" s="74">
        <v>2300</v>
      </c>
      <c r="I4" s="70">
        <v>12</v>
      </c>
      <c r="J4" s="24">
        <f t="shared" ref="J4:J21" si="0">I4-(SUM(L4:W4))</f>
        <v>5</v>
      </c>
      <c r="K4" s="25" t="str">
        <f t="shared" ref="K4:K57" si="1">IF(J4&lt;0,"ATENÇÃO","OK")</f>
        <v>OK</v>
      </c>
      <c r="L4" s="160">
        <v>2</v>
      </c>
      <c r="M4" s="239">
        <v>1</v>
      </c>
      <c r="N4" s="165"/>
      <c r="O4" s="239">
        <v>1</v>
      </c>
      <c r="P4" s="165"/>
      <c r="Q4" s="165"/>
      <c r="R4" s="239">
        <v>3</v>
      </c>
      <c r="S4" s="71"/>
      <c r="T4" s="71"/>
      <c r="U4" s="71"/>
      <c r="V4" s="71"/>
      <c r="W4" s="71"/>
    </row>
    <row r="5" spans="1:23" s="3" customFormat="1" x14ac:dyDescent="0.2">
      <c r="A5" s="202"/>
      <c r="B5" s="34">
        <v>2</v>
      </c>
      <c r="C5" s="217"/>
      <c r="D5" s="72" t="s">
        <v>14</v>
      </c>
      <c r="E5" s="73" t="s">
        <v>33</v>
      </c>
      <c r="F5" s="73" t="s">
        <v>32</v>
      </c>
      <c r="G5" s="73" t="s">
        <v>31</v>
      </c>
      <c r="H5" s="74">
        <v>2500</v>
      </c>
      <c r="I5" s="70">
        <v>14</v>
      </c>
      <c r="J5" s="24">
        <f t="shared" si="0"/>
        <v>13</v>
      </c>
      <c r="K5" s="25" t="str">
        <f t="shared" si="1"/>
        <v>OK</v>
      </c>
      <c r="L5" s="160"/>
      <c r="M5" s="239"/>
      <c r="N5" s="165"/>
      <c r="O5" s="239">
        <v>1</v>
      </c>
      <c r="P5" s="165"/>
      <c r="Q5" s="165"/>
      <c r="R5" s="165"/>
      <c r="S5" s="71"/>
      <c r="T5" s="71"/>
      <c r="U5" s="71"/>
      <c r="V5" s="71"/>
      <c r="W5" s="71"/>
    </row>
    <row r="6" spans="1:23" s="3" customFormat="1" x14ac:dyDescent="0.2">
      <c r="A6" s="202"/>
      <c r="B6" s="34">
        <v>3</v>
      </c>
      <c r="C6" s="217"/>
      <c r="D6" s="72" t="s">
        <v>15</v>
      </c>
      <c r="E6" s="73" t="s">
        <v>33</v>
      </c>
      <c r="F6" s="73" t="s">
        <v>84</v>
      </c>
      <c r="G6" s="73" t="s">
        <v>31</v>
      </c>
      <c r="H6" s="74">
        <v>2400</v>
      </c>
      <c r="I6" s="70">
        <v>5</v>
      </c>
      <c r="J6" s="24">
        <f t="shared" si="0"/>
        <v>5</v>
      </c>
      <c r="K6" s="25" t="str">
        <f t="shared" si="1"/>
        <v>OK</v>
      </c>
      <c r="L6" s="160"/>
      <c r="M6" s="239"/>
      <c r="N6" s="165"/>
      <c r="O6" s="239"/>
      <c r="P6" s="165"/>
      <c r="Q6" s="165"/>
      <c r="R6" s="165"/>
      <c r="S6" s="71"/>
      <c r="T6" s="71"/>
      <c r="U6" s="71"/>
      <c r="V6" s="71"/>
      <c r="W6" s="71"/>
    </row>
    <row r="7" spans="1:23" s="3" customFormat="1" x14ac:dyDescent="0.2">
      <c r="A7" s="202"/>
      <c r="B7" s="34">
        <v>4</v>
      </c>
      <c r="C7" s="217"/>
      <c r="D7" s="72" t="s">
        <v>16</v>
      </c>
      <c r="E7" s="73" t="s">
        <v>33</v>
      </c>
      <c r="F7" s="73" t="s">
        <v>32</v>
      </c>
      <c r="G7" s="73" t="s">
        <v>31</v>
      </c>
      <c r="H7" s="74">
        <v>5000</v>
      </c>
      <c r="I7" s="70">
        <v>0</v>
      </c>
      <c r="J7" s="24">
        <f t="shared" si="0"/>
        <v>0</v>
      </c>
      <c r="K7" s="25" t="str">
        <f t="shared" si="1"/>
        <v>OK</v>
      </c>
      <c r="L7" s="160"/>
      <c r="M7" s="239"/>
      <c r="N7" s="165"/>
      <c r="O7" s="239"/>
      <c r="P7" s="165"/>
      <c r="Q7" s="165"/>
      <c r="R7" s="165"/>
      <c r="S7" s="71"/>
      <c r="T7" s="71"/>
      <c r="U7" s="71"/>
      <c r="V7" s="71"/>
      <c r="W7" s="71"/>
    </row>
    <row r="8" spans="1:23" s="3" customFormat="1" ht="25.5" x14ac:dyDescent="0.2">
      <c r="A8" s="202"/>
      <c r="B8" s="34">
        <v>5</v>
      </c>
      <c r="C8" s="217"/>
      <c r="D8" s="72" t="s">
        <v>17</v>
      </c>
      <c r="E8" s="73" t="s">
        <v>33</v>
      </c>
      <c r="F8" s="73" t="s">
        <v>32</v>
      </c>
      <c r="G8" s="73" t="s">
        <v>31</v>
      </c>
      <c r="H8" s="74">
        <v>2400</v>
      </c>
      <c r="I8" s="70">
        <v>10</v>
      </c>
      <c r="J8" s="24">
        <f t="shared" si="0"/>
        <v>8</v>
      </c>
      <c r="K8" s="25" t="str">
        <f t="shared" si="1"/>
        <v>OK</v>
      </c>
      <c r="L8" s="160">
        <v>1</v>
      </c>
      <c r="M8" s="239"/>
      <c r="N8" s="165"/>
      <c r="O8" s="239"/>
      <c r="P8" s="239">
        <v>1</v>
      </c>
      <c r="Q8" s="165"/>
      <c r="R8" s="165"/>
      <c r="S8" s="71"/>
      <c r="T8" s="71"/>
      <c r="U8" s="71"/>
      <c r="V8" s="71"/>
      <c r="W8" s="71"/>
    </row>
    <row r="9" spans="1:23" s="3" customFormat="1" ht="25.5" x14ac:dyDescent="0.2">
      <c r="A9" s="202"/>
      <c r="B9" s="34">
        <v>6</v>
      </c>
      <c r="C9" s="217"/>
      <c r="D9" s="72" t="s">
        <v>18</v>
      </c>
      <c r="E9" s="73" t="s">
        <v>33</v>
      </c>
      <c r="F9" s="73" t="s">
        <v>32</v>
      </c>
      <c r="G9" s="73" t="s">
        <v>31</v>
      </c>
      <c r="H9" s="74">
        <v>2700</v>
      </c>
      <c r="I9" s="70">
        <v>1</v>
      </c>
      <c r="J9" s="24">
        <f t="shared" si="0"/>
        <v>1</v>
      </c>
      <c r="K9" s="25" t="str">
        <f t="shared" si="1"/>
        <v>OK</v>
      </c>
      <c r="L9" s="160"/>
      <c r="M9" s="239"/>
      <c r="N9" s="165"/>
      <c r="O9" s="239"/>
      <c r="P9" s="239"/>
      <c r="Q9" s="165"/>
      <c r="R9" s="165"/>
      <c r="S9" s="71"/>
      <c r="T9" s="71"/>
      <c r="U9" s="71"/>
      <c r="V9" s="71"/>
      <c r="W9" s="71"/>
    </row>
    <row r="10" spans="1:23" s="3" customFormat="1" ht="25.5" x14ac:dyDescent="0.2">
      <c r="A10" s="202"/>
      <c r="B10" s="34">
        <v>7</v>
      </c>
      <c r="C10" s="217"/>
      <c r="D10" s="72" t="s">
        <v>19</v>
      </c>
      <c r="E10" s="73" t="s">
        <v>33</v>
      </c>
      <c r="F10" s="73" t="s">
        <v>85</v>
      </c>
      <c r="G10" s="73" t="s">
        <v>31</v>
      </c>
      <c r="H10" s="74">
        <v>5200</v>
      </c>
      <c r="I10" s="70">
        <v>7</v>
      </c>
      <c r="J10" s="24">
        <f t="shared" si="0"/>
        <v>6</v>
      </c>
      <c r="K10" s="25" t="str">
        <f t="shared" si="1"/>
        <v>OK</v>
      </c>
      <c r="L10" s="160"/>
      <c r="M10" s="239"/>
      <c r="N10" s="165"/>
      <c r="O10" s="239"/>
      <c r="P10" s="239">
        <v>1</v>
      </c>
      <c r="Q10" s="165"/>
      <c r="R10" s="165"/>
      <c r="S10" s="71"/>
      <c r="T10" s="71"/>
      <c r="U10" s="71"/>
      <c r="V10" s="71"/>
      <c r="W10" s="71"/>
    </row>
    <row r="11" spans="1:23" s="3" customFormat="1" ht="25.5" x14ac:dyDescent="0.2">
      <c r="A11" s="202"/>
      <c r="B11" s="34">
        <v>8</v>
      </c>
      <c r="C11" s="217"/>
      <c r="D11" s="72" t="s">
        <v>20</v>
      </c>
      <c r="E11" s="73" t="s">
        <v>33</v>
      </c>
      <c r="F11" s="73" t="s">
        <v>85</v>
      </c>
      <c r="G11" s="73" t="s">
        <v>31</v>
      </c>
      <c r="H11" s="74">
        <v>2700</v>
      </c>
      <c r="I11" s="70">
        <v>5</v>
      </c>
      <c r="J11" s="24">
        <f t="shared" si="0"/>
        <v>5</v>
      </c>
      <c r="K11" s="25" t="str">
        <f t="shared" si="1"/>
        <v>OK</v>
      </c>
      <c r="L11" s="160"/>
      <c r="M11" s="239"/>
      <c r="N11" s="165"/>
      <c r="O11" s="239"/>
      <c r="P11" s="239"/>
      <c r="Q11" s="165"/>
      <c r="R11" s="165"/>
      <c r="S11" s="71"/>
      <c r="T11" s="71"/>
      <c r="U11" s="71"/>
      <c r="V11" s="71"/>
      <c r="W11" s="71"/>
    </row>
    <row r="12" spans="1:23" s="3" customFormat="1" ht="25.5" x14ac:dyDescent="0.2">
      <c r="A12" s="202"/>
      <c r="B12" s="34">
        <v>9</v>
      </c>
      <c r="C12" s="217"/>
      <c r="D12" s="72" t="s">
        <v>21</v>
      </c>
      <c r="E12" s="73" t="s">
        <v>33</v>
      </c>
      <c r="F12" s="73" t="s">
        <v>84</v>
      </c>
      <c r="G12" s="73" t="s">
        <v>31</v>
      </c>
      <c r="H12" s="74">
        <v>2500</v>
      </c>
      <c r="I12" s="70">
        <v>10</v>
      </c>
      <c r="J12" s="24">
        <f t="shared" si="0"/>
        <v>10</v>
      </c>
      <c r="K12" s="25" t="str">
        <f t="shared" si="1"/>
        <v>OK</v>
      </c>
      <c r="L12" s="160"/>
      <c r="M12" s="239"/>
      <c r="N12" s="165"/>
      <c r="O12" s="239"/>
      <c r="P12" s="239"/>
      <c r="Q12" s="165"/>
      <c r="R12" s="165"/>
      <c r="S12" s="71"/>
      <c r="T12" s="71"/>
      <c r="U12" s="71"/>
      <c r="V12" s="71"/>
      <c r="W12" s="71"/>
    </row>
    <row r="13" spans="1:23" s="3" customFormat="1" x14ac:dyDescent="0.2">
      <c r="A13" s="202"/>
      <c r="B13" s="34">
        <v>10</v>
      </c>
      <c r="C13" s="217"/>
      <c r="D13" s="72" t="s">
        <v>22</v>
      </c>
      <c r="E13" s="73" t="s">
        <v>33</v>
      </c>
      <c r="F13" s="73" t="s">
        <v>86</v>
      </c>
      <c r="G13" s="73" t="s">
        <v>31</v>
      </c>
      <c r="H13" s="74">
        <v>900</v>
      </c>
      <c r="I13" s="70">
        <v>6</v>
      </c>
      <c r="J13" s="24">
        <f t="shared" si="0"/>
        <v>6</v>
      </c>
      <c r="K13" s="25" t="str">
        <f t="shared" si="1"/>
        <v>OK</v>
      </c>
      <c r="L13" s="160"/>
      <c r="M13" s="239"/>
      <c r="N13" s="165"/>
      <c r="O13" s="239"/>
      <c r="P13" s="239"/>
      <c r="Q13" s="165"/>
      <c r="R13" s="165"/>
      <c r="S13" s="71"/>
      <c r="T13" s="71"/>
      <c r="U13" s="71"/>
      <c r="V13" s="71"/>
      <c r="W13" s="71"/>
    </row>
    <row r="14" spans="1:23" s="3" customFormat="1" ht="25.5" x14ac:dyDescent="0.2">
      <c r="A14" s="202"/>
      <c r="B14" s="34">
        <v>11</v>
      </c>
      <c r="C14" s="217"/>
      <c r="D14" s="72" t="s">
        <v>87</v>
      </c>
      <c r="E14" s="73" t="s">
        <v>33</v>
      </c>
      <c r="F14" s="73" t="s">
        <v>86</v>
      </c>
      <c r="G14" s="73" t="s">
        <v>31</v>
      </c>
      <c r="H14" s="74">
        <v>1000</v>
      </c>
      <c r="I14" s="70">
        <v>6</v>
      </c>
      <c r="J14" s="24">
        <f t="shared" si="0"/>
        <v>6</v>
      </c>
      <c r="K14" s="25" t="str">
        <f t="shared" si="1"/>
        <v>OK</v>
      </c>
      <c r="L14" s="160"/>
      <c r="M14" s="239"/>
      <c r="N14" s="165"/>
      <c r="O14" s="239"/>
      <c r="P14" s="239"/>
      <c r="Q14" s="165"/>
      <c r="R14" s="165"/>
      <c r="S14" s="71"/>
      <c r="T14" s="71"/>
      <c r="U14" s="71"/>
      <c r="V14" s="71"/>
      <c r="W14" s="71"/>
    </row>
    <row r="15" spans="1:23" s="3" customFormat="1" x14ac:dyDescent="0.2">
      <c r="A15" s="202"/>
      <c r="B15" s="34">
        <v>12</v>
      </c>
      <c r="C15" s="217"/>
      <c r="D15" s="72" t="s">
        <v>88</v>
      </c>
      <c r="E15" s="73" t="s">
        <v>33</v>
      </c>
      <c r="F15" s="73" t="s">
        <v>89</v>
      </c>
      <c r="G15" s="73" t="s">
        <v>31</v>
      </c>
      <c r="H15" s="74">
        <v>1200</v>
      </c>
      <c r="I15" s="70">
        <v>4</v>
      </c>
      <c r="J15" s="24">
        <f t="shared" si="0"/>
        <v>2</v>
      </c>
      <c r="K15" s="25" t="str">
        <f t="shared" si="1"/>
        <v>OK</v>
      </c>
      <c r="L15" s="160">
        <v>2</v>
      </c>
      <c r="M15" s="239"/>
      <c r="N15" s="165"/>
      <c r="O15" s="239"/>
      <c r="P15" s="239"/>
      <c r="Q15" s="165"/>
      <c r="R15" s="165"/>
      <c r="S15" s="71"/>
      <c r="T15" s="71"/>
      <c r="U15" s="71"/>
      <c r="V15" s="71"/>
      <c r="W15" s="71"/>
    </row>
    <row r="16" spans="1:23" s="3" customFormat="1" x14ac:dyDescent="0.2">
      <c r="A16" s="202"/>
      <c r="B16" s="34">
        <v>13</v>
      </c>
      <c r="C16" s="217"/>
      <c r="D16" s="72" t="s">
        <v>90</v>
      </c>
      <c r="E16" s="73" t="s">
        <v>33</v>
      </c>
      <c r="F16" s="73" t="s">
        <v>89</v>
      </c>
      <c r="G16" s="73" t="s">
        <v>31</v>
      </c>
      <c r="H16" s="74">
        <v>1700</v>
      </c>
      <c r="I16" s="70">
        <v>7</v>
      </c>
      <c r="J16" s="24">
        <f t="shared" si="0"/>
        <v>6</v>
      </c>
      <c r="K16" s="25" t="str">
        <f t="shared" si="1"/>
        <v>OK</v>
      </c>
      <c r="L16" s="160"/>
      <c r="M16" s="239"/>
      <c r="N16" s="165"/>
      <c r="O16" s="239"/>
      <c r="P16" s="239">
        <v>1</v>
      </c>
      <c r="Q16" s="165"/>
      <c r="R16" s="165"/>
      <c r="S16" s="71"/>
      <c r="T16" s="71"/>
      <c r="U16" s="71"/>
      <c r="V16" s="71"/>
      <c r="W16" s="71"/>
    </row>
    <row r="17" spans="1:23" s="3" customFormat="1" x14ac:dyDescent="0.2">
      <c r="A17" s="202"/>
      <c r="B17" s="34">
        <v>14</v>
      </c>
      <c r="C17" s="217"/>
      <c r="D17" s="72" t="s">
        <v>91</v>
      </c>
      <c r="E17" s="73" t="s">
        <v>33</v>
      </c>
      <c r="F17" s="73" t="s">
        <v>89</v>
      </c>
      <c r="G17" s="73" t="s">
        <v>31</v>
      </c>
      <c r="H17" s="74">
        <v>18000</v>
      </c>
      <c r="I17" s="70">
        <v>0</v>
      </c>
      <c r="J17" s="24">
        <f t="shared" si="0"/>
        <v>0</v>
      </c>
      <c r="K17" s="25" t="str">
        <f t="shared" si="1"/>
        <v>OK</v>
      </c>
      <c r="L17" s="160"/>
      <c r="M17" s="239"/>
      <c r="N17" s="165"/>
      <c r="O17" s="239"/>
      <c r="P17" s="239"/>
      <c r="Q17" s="165"/>
      <c r="R17" s="165"/>
      <c r="S17" s="71"/>
      <c r="T17" s="71"/>
      <c r="U17" s="71"/>
      <c r="V17" s="71"/>
      <c r="W17" s="71"/>
    </row>
    <row r="18" spans="1:23" s="3" customFormat="1" x14ac:dyDescent="0.2">
      <c r="A18" s="202"/>
      <c r="B18" s="34">
        <v>15</v>
      </c>
      <c r="C18" s="217"/>
      <c r="D18" s="72" t="s">
        <v>92</v>
      </c>
      <c r="E18" s="73" t="s">
        <v>33</v>
      </c>
      <c r="F18" s="73" t="s">
        <v>86</v>
      </c>
      <c r="G18" s="73" t="s">
        <v>31</v>
      </c>
      <c r="H18" s="74">
        <v>1500</v>
      </c>
      <c r="I18" s="70">
        <v>2</v>
      </c>
      <c r="J18" s="24">
        <f t="shared" si="0"/>
        <v>2</v>
      </c>
      <c r="K18" s="25" t="str">
        <f t="shared" si="1"/>
        <v>OK</v>
      </c>
      <c r="L18" s="160"/>
      <c r="M18" s="239"/>
      <c r="N18" s="165"/>
      <c r="O18" s="239"/>
      <c r="P18" s="239"/>
      <c r="Q18" s="165"/>
      <c r="R18" s="165"/>
      <c r="S18" s="71"/>
      <c r="T18" s="71"/>
      <c r="U18" s="71"/>
      <c r="V18" s="71"/>
      <c r="W18" s="71"/>
    </row>
    <row r="19" spans="1:23" s="3" customFormat="1" x14ac:dyDescent="0.2">
      <c r="A19" s="202"/>
      <c r="B19" s="34">
        <v>16</v>
      </c>
      <c r="C19" s="217"/>
      <c r="D19" s="72" t="s">
        <v>93</v>
      </c>
      <c r="E19" s="73" t="s">
        <v>33</v>
      </c>
      <c r="F19" s="73" t="s">
        <v>34</v>
      </c>
      <c r="G19" s="73" t="s">
        <v>31</v>
      </c>
      <c r="H19" s="74">
        <v>1500</v>
      </c>
      <c r="I19" s="70">
        <v>15</v>
      </c>
      <c r="J19" s="24">
        <f t="shared" si="0"/>
        <v>11</v>
      </c>
      <c r="K19" s="25" t="str">
        <f t="shared" si="1"/>
        <v>OK</v>
      </c>
      <c r="L19" s="160">
        <v>2</v>
      </c>
      <c r="M19" s="239">
        <v>1</v>
      </c>
      <c r="N19" s="165"/>
      <c r="O19" s="239"/>
      <c r="P19" s="239"/>
      <c r="Q19" s="165"/>
      <c r="R19" s="239">
        <v>1</v>
      </c>
      <c r="S19" s="71"/>
      <c r="T19" s="71"/>
      <c r="U19" s="71"/>
      <c r="V19" s="71"/>
      <c r="W19" s="71"/>
    </row>
    <row r="20" spans="1:23" s="3" customFormat="1" ht="25.5" x14ac:dyDescent="0.2">
      <c r="A20" s="202"/>
      <c r="B20" s="34">
        <v>17</v>
      </c>
      <c r="C20" s="217"/>
      <c r="D20" s="72" t="s">
        <v>94</v>
      </c>
      <c r="E20" s="73" t="s">
        <v>33</v>
      </c>
      <c r="F20" s="73" t="s">
        <v>34</v>
      </c>
      <c r="G20" s="73" t="s">
        <v>31</v>
      </c>
      <c r="H20" s="74">
        <v>7190</v>
      </c>
      <c r="I20" s="70">
        <v>7</v>
      </c>
      <c r="J20" s="24">
        <f t="shared" si="0"/>
        <v>6</v>
      </c>
      <c r="K20" s="25" t="str">
        <f t="shared" si="1"/>
        <v>OK</v>
      </c>
      <c r="L20" s="160"/>
      <c r="M20" s="239"/>
      <c r="N20" s="165"/>
      <c r="O20" s="239">
        <v>1</v>
      </c>
      <c r="P20" s="239"/>
      <c r="Q20" s="165"/>
      <c r="R20" s="165"/>
      <c r="S20" s="71"/>
      <c r="T20" s="71"/>
      <c r="U20" s="71"/>
      <c r="V20" s="71"/>
      <c r="W20" s="71"/>
    </row>
    <row r="21" spans="1:23" s="3" customFormat="1" x14ac:dyDescent="0.2">
      <c r="A21" s="203"/>
      <c r="B21" s="34">
        <v>18</v>
      </c>
      <c r="C21" s="218"/>
      <c r="D21" s="72" t="s">
        <v>95</v>
      </c>
      <c r="E21" s="73" t="s">
        <v>33</v>
      </c>
      <c r="F21" s="73" t="s">
        <v>96</v>
      </c>
      <c r="G21" s="73" t="s">
        <v>31</v>
      </c>
      <c r="H21" s="74">
        <v>4000</v>
      </c>
      <c r="I21" s="70">
        <v>11</v>
      </c>
      <c r="J21" s="24">
        <f t="shared" si="0"/>
        <v>11</v>
      </c>
      <c r="K21" s="25" t="str">
        <f t="shared" si="1"/>
        <v>OK</v>
      </c>
      <c r="L21" s="160"/>
      <c r="M21" s="239"/>
      <c r="N21" s="165"/>
      <c r="O21" s="239"/>
      <c r="P21" s="239"/>
      <c r="Q21" s="165"/>
      <c r="R21" s="165"/>
      <c r="S21" s="71"/>
      <c r="T21" s="71"/>
      <c r="U21" s="71"/>
      <c r="V21" s="71"/>
      <c r="W21" s="71"/>
    </row>
    <row r="22" spans="1:23" ht="35.1" customHeight="1" x14ac:dyDescent="0.25">
      <c r="A22" s="192">
        <v>2</v>
      </c>
      <c r="B22" s="41">
        <v>19</v>
      </c>
      <c r="C22" s="219" t="s">
        <v>50</v>
      </c>
      <c r="D22" s="44" t="s">
        <v>23</v>
      </c>
      <c r="E22" s="42" t="s">
        <v>33</v>
      </c>
      <c r="F22" s="43" t="s">
        <v>35</v>
      </c>
      <c r="G22" s="43" t="s">
        <v>31</v>
      </c>
      <c r="H22" s="63">
        <v>2700</v>
      </c>
      <c r="I22" s="76">
        <v>5</v>
      </c>
      <c r="J22" s="24">
        <f>I22-(SUM(L22:W22))</f>
        <v>5</v>
      </c>
      <c r="K22" s="25" t="str">
        <f t="shared" si="1"/>
        <v>OK</v>
      </c>
      <c r="L22" s="146"/>
      <c r="M22" s="240"/>
      <c r="N22" s="163"/>
      <c r="O22" s="239"/>
      <c r="P22" s="239"/>
      <c r="Q22" s="163"/>
      <c r="R22" s="163"/>
      <c r="S22" s="55"/>
      <c r="T22" s="56"/>
      <c r="U22" s="56"/>
      <c r="V22" s="56"/>
      <c r="W22" s="56"/>
    </row>
    <row r="23" spans="1:23" ht="35.1" customHeight="1" x14ac:dyDescent="0.25">
      <c r="A23" s="193"/>
      <c r="B23" s="41">
        <v>20</v>
      </c>
      <c r="C23" s="220"/>
      <c r="D23" s="44" t="s">
        <v>51</v>
      </c>
      <c r="E23" s="42" t="s">
        <v>33</v>
      </c>
      <c r="F23" s="43" t="s">
        <v>37</v>
      </c>
      <c r="G23" s="43" t="s">
        <v>36</v>
      </c>
      <c r="H23" s="63">
        <v>3900</v>
      </c>
      <c r="I23" s="76">
        <v>13</v>
      </c>
      <c r="J23" s="24">
        <f t="shared" ref="J23:J57" si="2">I23-(SUM(L23:W23))</f>
        <v>10</v>
      </c>
      <c r="K23" s="25" t="str">
        <f t="shared" si="1"/>
        <v>OK</v>
      </c>
      <c r="L23" s="146">
        <v>1</v>
      </c>
      <c r="M23" s="240"/>
      <c r="N23" s="163">
        <v>1</v>
      </c>
      <c r="O23" s="239">
        <v>1</v>
      </c>
      <c r="P23" s="239"/>
      <c r="Q23" s="163"/>
      <c r="R23" s="161"/>
      <c r="S23" s="55"/>
      <c r="T23" s="56"/>
      <c r="U23" s="56"/>
      <c r="V23" s="56"/>
      <c r="W23" s="56"/>
    </row>
    <row r="24" spans="1:23" ht="35.1" customHeight="1" x14ac:dyDescent="0.25">
      <c r="A24" s="193"/>
      <c r="B24" s="41">
        <v>21</v>
      </c>
      <c r="C24" s="220"/>
      <c r="D24" s="44" t="s">
        <v>24</v>
      </c>
      <c r="E24" s="42" t="s">
        <v>33</v>
      </c>
      <c r="F24" s="43" t="s">
        <v>37</v>
      </c>
      <c r="G24" s="43" t="s">
        <v>36</v>
      </c>
      <c r="H24" s="64">
        <v>5200</v>
      </c>
      <c r="I24" s="76">
        <v>13</v>
      </c>
      <c r="J24" s="24">
        <f>I24-(SUM(L24:W24))</f>
        <v>13</v>
      </c>
      <c r="K24" s="25" t="str">
        <f t="shared" si="1"/>
        <v>OK</v>
      </c>
      <c r="L24" s="146"/>
      <c r="M24" s="240"/>
      <c r="N24" s="158"/>
      <c r="O24" s="239"/>
      <c r="P24" s="239"/>
      <c r="Q24" s="158"/>
      <c r="R24" s="158"/>
      <c r="S24" s="59"/>
      <c r="T24" s="59"/>
      <c r="U24" s="59"/>
      <c r="V24" s="59"/>
      <c r="W24" s="60"/>
    </row>
    <row r="25" spans="1:23" ht="35.1" customHeight="1" x14ac:dyDescent="0.25">
      <c r="A25" s="193"/>
      <c r="B25" s="41">
        <v>22</v>
      </c>
      <c r="C25" s="220"/>
      <c r="D25" s="45" t="s">
        <v>45</v>
      </c>
      <c r="E25" s="42" t="s">
        <v>33</v>
      </c>
      <c r="F25" s="43" t="s">
        <v>37</v>
      </c>
      <c r="G25" s="43" t="s">
        <v>36</v>
      </c>
      <c r="H25" s="64">
        <v>1000</v>
      </c>
      <c r="I25" s="76">
        <v>9</v>
      </c>
      <c r="J25" s="24">
        <f t="shared" si="2"/>
        <v>7</v>
      </c>
      <c r="K25" s="25" t="str">
        <f t="shared" si="1"/>
        <v>OK</v>
      </c>
      <c r="L25" s="146">
        <v>1</v>
      </c>
      <c r="M25" s="240"/>
      <c r="N25" s="158"/>
      <c r="O25" s="239">
        <v>1</v>
      </c>
      <c r="P25" s="239"/>
      <c r="Q25" s="158"/>
      <c r="R25" s="158"/>
      <c r="S25" s="54"/>
      <c r="T25" s="59"/>
      <c r="U25" s="59"/>
      <c r="V25" s="59"/>
      <c r="W25" s="59"/>
    </row>
    <row r="26" spans="1:23" ht="35.1" customHeight="1" x14ac:dyDescent="0.25">
      <c r="A26" s="193"/>
      <c r="B26" s="41">
        <v>23</v>
      </c>
      <c r="C26" s="220"/>
      <c r="D26" s="44" t="s">
        <v>25</v>
      </c>
      <c r="E26" s="42" t="s">
        <v>33</v>
      </c>
      <c r="F26" s="43" t="s">
        <v>37</v>
      </c>
      <c r="G26" s="43" t="s">
        <v>36</v>
      </c>
      <c r="H26" s="64">
        <v>3000</v>
      </c>
      <c r="I26" s="76">
        <v>7</v>
      </c>
      <c r="J26" s="24">
        <f t="shared" si="2"/>
        <v>7</v>
      </c>
      <c r="K26" s="25" t="str">
        <f t="shared" si="1"/>
        <v>OK</v>
      </c>
      <c r="L26" s="160"/>
      <c r="M26" s="158"/>
      <c r="N26" s="158"/>
      <c r="O26" s="239"/>
      <c r="P26" s="239"/>
      <c r="Q26" s="158"/>
      <c r="R26" s="158"/>
      <c r="S26" s="59"/>
      <c r="T26" s="60"/>
      <c r="U26" s="59"/>
      <c r="V26" s="59"/>
      <c r="W26" s="59"/>
    </row>
    <row r="27" spans="1:23" ht="35.1" customHeight="1" x14ac:dyDescent="0.25">
      <c r="A27" s="193"/>
      <c r="B27" s="41">
        <v>24</v>
      </c>
      <c r="C27" s="220"/>
      <c r="D27" s="44" t="s">
        <v>26</v>
      </c>
      <c r="E27" s="42" t="s">
        <v>33</v>
      </c>
      <c r="F27" s="43" t="s">
        <v>37</v>
      </c>
      <c r="G27" s="43" t="s">
        <v>36</v>
      </c>
      <c r="H27" s="64">
        <v>3000</v>
      </c>
      <c r="I27" s="76">
        <v>5</v>
      </c>
      <c r="J27" s="24">
        <f t="shared" si="2"/>
        <v>5</v>
      </c>
      <c r="K27" s="25" t="str">
        <f t="shared" si="1"/>
        <v>OK</v>
      </c>
      <c r="L27" s="146"/>
      <c r="M27" s="158"/>
      <c r="N27" s="158"/>
      <c r="O27" s="239"/>
      <c r="P27" s="239"/>
      <c r="Q27" s="158"/>
      <c r="R27" s="158"/>
      <c r="S27" s="59"/>
      <c r="T27" s="59"/>
      <c r="U27" s="60"/>
      <c r="V27" s="60"/>
      <c r="W27" s="59"/>
    </row>
    <row r="28" spans="1:23" ht="35.1" customHeight="1" x14ac:dyDescent="0.25">
      <c r="A28" s="193"/>
      <c r="B28" s="41">
        <v>25</v>
      </c>
      <c r="C28" s="220"/>
      <c r="D28" s="44" t="s">
        <v>52</v>
      </c>
      <c r="E28" s="42" t="s">
        <v>33</v>
      </c>
      <c r="F28" s="43" t="s">
        <v>38</v>
      </c>
      <c r="G28" s="43" t="s">
        <v>31</v>
      </c>
      <c r="H28" s="64">
        <v>8.35</v>
      </c>
      <c r="I28" s="76">
        <v>310</v>
      </c>
      <c r="J28" s="24">
        <f t="shared" si="2"/>
        <v>210</v>
      </c>
      <c r="K28" s="25" t="str">
        <f t="shared" si="1"/>
        <v>OK</v>
      </c>
      <c r="L28" s="147"/>
      <c r="M28" s="158"/>
      <c r="N28" s="158"/>
      <c r="O28" s="239"/>
      <c r="P28" s="239">
        <v>50</v>
      </c>
      <c r="Q28" s="158">
        <v>50</v>
      </c>
      <c r="R28" s="158"/>
      <c r="S28" s="59"/>
      <c r="T28" s="59"/>
      <c r="U28" s="60"/>
      <c r="V28" s="60"/>
      <c r="W28" s="59"/>
    </row>
    <row r="29" spans="1:23" ht="35.1" customHeight="1" x14ac:dyDescent="0.25">
      <c r="A29" s="193"/>
      <c r="B29" s="41">
        <v>26</v>
      </c>
      <c r="C29" s="220"/>
      <c r="D29" s="44" t="s">
        <v>53</v>
      </c>
      <c r="E29" s="42" t="s">
        <v>33</v>
      </c>
      <c r="F29" s="43" t="s">
        <v>39</v>
      </c>
      <c r="G29" s="43" t="s">
        <v>31</v>
      </c>
      <c r="H29" s="64">
        <v>12.2</v>
      </c>
      <c r="I29" s="76">
        <v>65</v>
      </c>
      <c r="J29" s="24">
        <f t="shared" si="2"/>
        <v>65</v>
      </c>
      <c r="K29" s="25" t="str">
        <f t="shared" si="1"/>
        <v>OK</v>
      </c>
      <c r="L29" s="147"/>
      <c r="M29" s="158"/>
      <c r="N29" s="158"/>
      <c r="O29" s="239"/>
      <c r="P29" s="239"/>
      <c r="Q29" s="158"/>
      <c r="R29" s="158"/>
      <c r="S29" s="59"/>
      <c r="T29" s="60"/>
      <c r="U29" s="59"/>
      <c r="V29" s="59"/>
      <c r="W29" s="59"/>
    </row>
    <row r="30" spans="1:23" ht="35.1" customHeight="1" x14ac:dyDescent="0.25">
      <c r="A30" s="193"/>
      <c r="B30" s="41">
        <v>27</v>
      </c>
      <c r="C30" s="220"/>
      <c r="D30" s="44" t="s">
        <v>46</v>
      </c>
      <c r="E30" s="42" t="s">
        <v>33</v>
      </c>
      <c r="F30" s="43" t="s">
        <v>37</v>
      </c>
      <c r="G30" s="43" t="s">
        <v>36</v>
      </c>
      <c r="H30" s="64">
        <v>5965.71</v>
      </c>
      <c r="I30" s="76">
        <v>1</v>
      </c>
      <c r="J30" s="24">
        <f t="shared" si="2"/>
        <v>1</v>
      </c>
      <c r="K30" s="25" t="str">
        <f t="shared" si="1"/>
        <v>OK</v>
      </c>
      <c r="L30" s="146"/>
      <c r="M30" s="158"/>
      <c r="N30" s="158"/>
      <c r="O30" s="239"/>
      <c r="P30" s="239"/>
      <c r="Q30" s="158"/>
      <c r="R30" s="158"/>
      <c r="S30" s="59"/>
      <c r="T30" s="59"/>
      <c r="U30" s="59"/>
      <c r="V30" s="59"/>
      <c r="W30" s="59"/>
    </row>
    <row r="31" spans="1:23" ht="35.1" customHeight="1" x14ac:dyDescent="0.25">
      <c r="A31" s="194"/>
      <c r="B31" s="41">
        <v>28</v>
      </c>
      <c r="C31" s="221"/>
      <c r="D31" s="45" t="s">
        <v>47</v>
      </c>
      <c r="E31" s="42" t="s">
        <v>33</v>
      </c>
      <c r="F31" s="43" t="s">
        <v>48</v>
      </c>
      <c r="G31" s="43" t="s">
        <v>49</v>
      </c>
      <c r="H31" s="64">
        <v>3300</v>
      </c>
      <c r="I31" s="76">
        <v>3</v>
      </c>
      <c r="J31" s="24">
        <f t="shared" si="2"/>
        <v>3</v>
      </c>
      <c r="K31" s="25" t="str">
        <f t="shared" si="1"/>
        <v>OK</v>
      </c>
      <c r="L31" s="147"/>
      <c r="M31" s="158"/>
      <c r="N31" s="158"/>
      <c r="O31" s="239"/>
      <c r="P31" s="239"/>
      <c r="Q31" s="158"/>
      <c r="R31" s="158"/>
      <c r="S31" s="59"/>
      <c r="T31" s="59"/>
      <c r="U31" s="59"/>
      <c r="V31" s="59"/>
      <c r="W31" s="60"/>
    </row>
    <row r="32" spans="1:23" ht="35.1" customHeight="1" x14ac:dyDescent="0.25">
      <c r="A32" s="192">
        <v>3</v>
      </c>
      <c r="B32" s="34">
        <v>29</v>
      </c>
      <c r="C32" s="213" t="s">
        <v>50</v>
      </c>
      <c r="D32" s="39" t="s">
        <v>58</v>
      </c>
      <c r="E32" s="36" t="s">
        <v>33</v>
      </c>
      <c r="F32" s="37" t="s">
        <v>32</v>
      </c>
      <c r="G32" s="37" t="s">
        <v>31</v>
      </c>
      <c r="H32" s="61">
        <v>3000</v>
      </c>
      <c r="I32" s="19"/>
      <c r="J32" s="24">
        <f t="shared" si="2"/>
        <v>0</v>
      </c>
      <c r="K32" s="25" t="str">
        <f t="shared" si="1"/>
        <v>OK</v>
      </c>
      <c r="L32" s="147"/>
      <c r="M32" s="157"/>
      <c r="N32" s="158"/>
      <c r="O32" s="239"/>
      <c r="P32" s="239"/>
      <c r="Q32" s="157"/>
      <c r="R32" s="158"/>
      <c r="S32" s="59"/>
      <c r="T32" s="59"/>
      <c r="U32" s="59"/>
      <c r="V32" s="59"/>
      <c r="W32" s="60"/>
    </row>
    <row r="33" spans="1:23" ht="35.1" customHeight="1" x14ac:dyDescent="0.25">
      <c r="A33" s="193"/>
      <c r="B33" s="34">
        <v>30</v>
      </c>
      <c r="C33" s="214"/>
      <c r="D33" s="39" t="s">
        <v>59</v>
      </c>
      <c r="E33" s="36" t="s">
        <v>33</v>
      </c>
      <c r="F33" s="37" t="s">
        <v>34</v>
      </c>
      <c r="G33" s="37" t="s">
        <v>31</v>
      </c>
      <c r="H33" s="61">
        <v>1000</v>
      </c>
      <c r="I33" s="19"/>
      <c r="J33" s="24">
        <f t="shared" si="2"/>
        <v>0</v>
      </c>
      <c r="K33" s="25" t="str">
        <f t="shared" si="1"/>
        <v>OK</v>
      </c>
      <c r="L33" s="147"/>
      <c r="M33" s="161"/>
      <c r="N33" s="163"/>
      <c r="O33" s="239"/>
      <c r="P33" s="239"/>
      <c r="Q33" s="161"/>
      <c r="R33" s="163"/>
      <c r="S33" s="55"/>
      <c r="T33" s="57"/>
      <c r="U33" s="55"/>
      <c r="V33" s="55"/>
      <c r="W33" s="55"/>
    </row>
    <row r="34" spans="1:23" ht="35.1" customHeight="1" x14ac:dyDescent="0.25">
      <c r="A34" s="193"/>
      <c r="B34" s="34">
        <v>31</v>
      </c>
      <c r="C34" s="214"/>
      <c r="D34" s="40" t="s">
        <v>60</v>
      </c>
      <c r="E34" s="36" t="s">
        <v>33</v>
      </c>
      <c r="F34" s="37" t="s">
        <v>32</v>
      </c>
      <c r="G34" s="37" t="s">
        <v>31</v>
      </c>
      <c r="H34" s="61">
        <v>100</v>
      </c>
      <c r="I34" s="19"/>
      <c r="J34" s="24">
        <f t="shared" si="2"/>
        <v>0</v>
      </c>
      <c r="K34" s="25" t="str">
        <f t="shared" si="1"/>
        <v>OK</v>
      </c>
      <c r="L34" s="146"/>
      <c r="M34" s="161"/>
      <c r="N34" s="163"/>
      <c r="O34" s="239"/>
      <c r="P34" s="239"/>
      <c r="Q34" s="161"/>
      <c r="R34" s="161"/>
      <c r="S34" s="55"/>
      <c r="T34" s="55"/>
      <c r="U34" s="57"/>
      <c r="V34" s="57"/>
      <c r="W34" s="55"/>
    </row>
    <row r="35" spans="1:23" ht="35.1" customHeight="1" x14ac:dyDescent="0.25">
      <c r="A35" s="193"/>
      <c r="B35" s="34">
        <v>32</v>
      </c>
      <c r="C35" s="214"/>
      <c r="D35" s="40" t="s">
        <v>61</v>
      </c>
      <c r="E35" s="36" t="s">
        <v>33</v>
      </c>
      <c r="F35" s="37" t="s">
        <v>37</v>
      </c>
      <c r="G35" s="37" t="s">
        <v>36</v>
      </c>
      <c r="H35" s="61">
        <v>1000</v>
      </c>
      <c r="I35" s="19"/>
      <c r="J35" s="24">
        <f t="shared" si="2"/>
        <v>0</v>
      </c>
      <c r="K35" s="25" t="str">
        <f t="shared" si="1"/>
        <v>OK</v>
      </c>
      <c r="L35" s="147"/>
      <c r="M35" s="161"/>
      <c r="N35" s="161"/>
      <c r="O35" s="239"/>
      <c r="P35" s="239"/>
      <c r="Q35" s="161"/>
      <c r="R35" s="163"/>
      <c r="S35" s="55"/>
      <c r="T35" s="55"/>
      <c r="U35" s="55"/>
      <c r="V35" s="55"/>
      <c r="W35" s="55"/>
    </row>
    <row r="36" spans="1:23" ht="35.1" customHeight="1" x14ac:dyDescent="0.25">
      <c r="A36" s="193"/>
      <c r="B36" s="34">
        <v>33</v>
      </c>
      <c r="C36" s="214"/>
      <c r="D36" s="39" t="s">
        <v>62</v>
      </c>
      <c r="E36" s="36" t="s">
        <v>33</v>
      </c>
      <c r="F36" s="37" t="s">
        <v>32</v>
      </c>
      <c r="G36" s="37" t="s">
        <v>31</v>
      </c>
      <c r="H36" s="61">
        <v>1000</v>
      </c>
      <c r="I36" s="19"/>
      <c r="J36" s="24">
        <f t="shared" si="2"/>
        <v>0</v>
      </c>
      <c r="K36" s="25" t="str">
        <f t="shared" si="1"/>
        <v>OK</v>
      </c>
      <c r="L36" s="147"/>
      <c r="M36" s="161"/>
      <c r="N36" s="161"/>
      <c r="O36" s="239"/>
      <c r="P36" s="239"/>
      <c r="Q36" s="161"/>
      <c r="R36" s="161"/>
      <c r="S36" s="55"/>
      <c r="T36" s="55"/>
      <c r="U36" s="55"/>
      <c r="V36" s="55"/>
      <c r="W36" s="55"/>
    </row>
    <row r="37" spans="1:23" ht="35.1" customHeight="1" x14ac:dyDescent="0.25">
      <c r="A37" s="193"/>
      <c r="B37" s="34">
        <v>34</v>
      </c>
      <c r="C37" s="214"/>
      <c r="D37" s="38" t="s">
        <v>63</v>
      </c>
      <c r="E37" s="36" t="s">
        <v>33</v>
      </c>
      <c r="F37" s="37" t="s">
        <v>32</v>
      </c>
      <c r="G37" s="37" t="s">
        <v>31</v>
      </c>
      <c r="H37" s="61">
        <v>216.66</v>
      </c>
      <c r="I37" s="19"/>
      <c r="J37" s="24">
        <f t="shared" si="2"/>
        <v>0</v>
      </c>
      <c r="K37" s="25" t="str">
        <f t="shared" si="1"/>
        <v>OK</v>
      </c>
      <c r="L37" s="147"/>
      <c r="M37" s="161"/>
      <c r="N37" s="161"/>
      <c r="O37" s="239"/>
      <c r="P37" s="239"/>
      <c r="Q37" s="161"/>
      <c r="R37" s="161"/>
      <c r="S37" s="55"/>
      <c r="T37" s="57"/>
      <c r="U37" s="55"/>
      <c r="V37" s="55"/>
      <c r="W37" s="57"/>
    </row>
    <row r="38" spans="1:23" ht="35.1" customHeight="1" x14ac:dyDescent="0.25">
      <c r="A38" s="193"/>
      <c r="B38" s="34">
        <v>35</v>
      </c>
      <c r="C38" s="214"/>
      <c r="D38" s="38" t="s">
        <v>64</v>
      </c>
      <c r="E38" s="36" t="s">
        <v>33</v>
      </c>
      <c r="F38" s="37" t="s">
        <v>32</v>
      </c>
      <c r="G38" s="37" t="s">
        <v>31</v>
      </c>
      <c r="H38" s="61">
        <v>1000</v>
      </c>
      <c r="I38" s="19"/>
      <c r="J38" s="24">
        <f t="shared" si="2"/>
        <v>0</v>
      </c>
      <c r="K38" s="25" t="str">
        <f t="shared" si="1"/>
        <v>OK</v>
      </c>
      <c r="L38" s="146"/>
      <c r="M38" s="161"/>
      <c r="N38" s="161"/>
      <c r="O38" s="239"/>
      <c r="P38" s="239"/>
      <c r="Q38" s="161"/>
      <c r="R38" s="161"/>
      <c r="S38" s="55"/>
      <c r="T38" s="55"/>
      <c r="U38" s="55"/>
      <c r="V38" s="55"/>
      <c r="W38" s="55"/>
    </row>
    <row r="39" spans="1:23" ht="35.1" customHeight="1" x14ac:dyDescent="0.25">
      <c r="A39" s="193"/>
      <c r="B39" s="34">
        <v>36</v>
      </c>
      <c r="C39" s="214"/>
      <c r="D39" s="40" t="s">
        <v>65</v>
      </c>
      <c r="E39" s="36" t="s">
        <v>33</v>
      </c>
      <c r="F39" s="37" t="s">
        <v>37</v>
      </c>
      <c r="G39" s="37" t="s">
        <v>36</v>
      </c>
      <c r="H39" s="61">
        <v>1000</v>
      </c>
      <c r="I39" s="19"/>
      <c r="J39" s="24">
        <f t="shared" si="2"/>
        <v>0</v>
      </c>
      <c r="K39" s="25" t="str">
        <f t="shared" si="1"/>
        <v>OK</v>
      </c>
      <c r="L39" s="146"/>
      <c r="M39" s="161"/>
      <c r="N39" s="161"/>
      <c r="O39" s="239"/>
      <c r="P39" s="239"/>
      <c r="Q39" s="161"/>
      <c r="R39" s="161"/>
      <c r="S39" s="55"/>
      <c r="T39" s="55"/>
      <c r="U39" s="55"/>
      <c r="V39" s="55"/>
      <c r="W39" s="55"/>
    </row>
    <row r="40" spans="1:23" ht="35.1" customHeight="1" x14ac:dyDescent="0.25">
      <c r="A40" s="193"/>
      <c r="B40" s="34">
        <v>37</v>
      </c>
      <c r="C40" s="214"/>
      <c r="D40" s="40" t="s">
        <v>66</v>
      </c>
      <c r="E40" s="36" t="s">
        <v>33</v>
      </c>
      <c r="F40" s="37" t="s">
        <v>37</v>
      </c>
      <c r="G40" s="37" t="s">
        <v>36</v>
      </c>
      <c r="H40" s="61">
        <v>900</v>
      </c>
      <c r="I40" s="19"/>
      <c r="J40" s="24">
        <f t="shared" si="2"/>
        <v>0</v>
      </c>
      <c r="K40" s="25" t="str">
        <f t="shared" si="1"/>
        <v>OK</v>
      </c>
      <c r="L40" s="147"/>
      <c r="M40" s="163"/>
      <c r="N40" s="163"/>
      <c r="O40" s="239"/>
      <c r="P40" s="239"/>
      <c r="Q40" s="163"/>
      <c r="R40" s="161"/>
      <c r="S40" s="55"/>
      <c r="T40" s="55"/>
      <c r="U40" s="55"/>
      <c r="V40" s="55"/>
      <c r="W40" s="55"/>
    </row>
    <row r="41" spans="1:23" ht="35.1" customHeight="1" x14ac:dyDescent="0.25">
      <c r="A41" s="193"/>
      <c r="B41" s="34">
        <v>38</v>
      </c>
      <c r="C41" s="214"/>
      <c r="D41" s="40" t="s">
        <v>67</v>
      </c>
      <c r="E41" s="36" t="s">
        <v>33</v>
      </c>
      <c r="F41" s="37" t="s">
        <v>32</v>
      </c>
      <c r="G41" s="37" t="s">
        <v>31</v>
      </c>
      <c r="H41" s="61">
        <v>500</v>
      </c>
      <c r="I41" s="19"/>
      <c r="J41" s="24">
        <f t="shared" si="2"/>
        <v>0</v>
      </c>
      <c r="K41" s="25" t="str">
        <f t="shared" si="1"/>
        <v>OK</v>
      </c>
      <c r="L41" s="147"/>
      <c r="M41" s="163"/>
      <c r="N41" s="163"/>
      <c r="O41" s="239"/>
      <c r="P41" s="239"/>
      <c r="Q41" s="163"/>
      <c r="R41" s="161"/>
      <c r="S41" s="55"/>
      <c r="T41" s="55"/>
      <c r="U41" s="55"/>
      <c r="V41" s="55"/>
      <c r="W41" s="55"/>
    </row>
    <row r="42" spans="1:23" ht="35.1" customHeight="1" x14ac:dyDescent="0.25">
      <c r="A42" s="193"/>
      <c r="B42" s="34">
        <v>39</v>
      </c>
      <c r="C42" s="214"/>
      <c r="D42" s="40" t="s">
        <v>68</v>
      </c>
      <c r="E42" s="36" t="s">
        <v>33</v>
      </c>
      <c r="F42" s="37" t="s">
        <v>32</v>
      </c>
      <c r="G42" s="37" t="s">
        <v>31</v>
      </c>
      <c r="H42" s="61">
        <v>400</v>
      </c>
      <c r="I42" s="19"/>
      <c r="J42" s="24">
        <f t="shared" si="2"/>
        <v>0</v>
      </c>
      <c r="K42" s="25" t="str">
        <f t="shared" si="1"/>
        <v>OK</v>
      </c>
      <c r="L42" s="147"/>
      <c r="M42" s="163"/>
      <c r="N42" s="163"/>
      <c r="O42" s="239"/>
      <c r="P42" s="239"/>
      <c r="Q42" s="163"/>
      <c r="R42" s="161"/>
      <c r="S42" s="55"/>
      <c r="T42" s="55"/>
      <c r="U42" s="55"/>
      <c r="V42" s="55"/>
      <c r="W42" s="55"/>
    </row>
    <row r="43" spans="1:23" ht="35.1" customHeight="1" x14ac:dyDescent="0.25">
      <c r="A43" s="193"/>
      <c r="B43" s="34">
        <v>40</v>
      </c>
      <c r="C43" s="214"/>
      <c r="D43" s="40" t="s">
        <v>69</v>
      </c>
      <c r="E43" s="36" t="s">
        <v>33</v>
      </c>
      <c r="F43" s="37" t="s">
        <v>32</v>
      </c>
      <c r="G43" s="37" t="s">
        <v>31</v>
      </c>
      <c r="H43" s="61">
        <v>200</v>
      </c>
      <c r="I43" s="19"/>
      <c r="J43" s="24">
        <f t="shared" si="2"/>
        <v>0</v>
      </c>
      <c r="K43" s="25" t="str">
        <f t="shared" si="1"/>
        <v>OK</v>
      </c>
      <c r="L43" s="147"/>
      <c r="M43" s="163"/>
      <c r="N43" s="163"/>
      <c r="O43" s="239"/>
      <c r="P43" s="239"/>
      <c r="Q43" s="163"/>
      <c r="R43" s="161"/>
      <c r="S43" s="55"/>
      <c r="T43" s="55"/>
      <c r="U43" s="55"/>
      <c r="V43" s="55"/>
      <c r="W43" s="55"/>
    </row>
    <row r="44" spans="1:23" ht="35.1" customHeight="1" x14ac:dyDescent="0.25">
      <c r="A44" s="193"/>
      <c r="B44" s="34">
        <v>41</v>
      </c>
      <c r="C44" s="214"/>
      <c r="D44" s="40" t="s">
        <v>70</v>
      </c>
      <c r="E44" s="36" t="s">
        <v>33</v>
      </c>
      <c r="F44" s="37" t="s">
        <v>32</v>
      </c>
      <c r="G44" s="37" t="s">
        <v>31</v>
      </c>
      <c r="H44" s="61">
        <v>250</v>
      </c>
      <c r="I44" s="19"/>
      <c r="J44" s="24">
        <f t="shared" si="2"/>
        <v>0</v>
      </c>
      <c r="K44" s="25" t="str">
        <f t="shared" si="1"/>
        <v>OK</v>
      </c>
      <c r="L44" s="147"/>
      <c r="M44" s="163"/>
      <c r="N44" s="163"/>
      <c r="O44" s="239"/>
      <c r="P44" s="239"/>
      <c r="Q44" s="163"/>
      <c r="R44" s="161"/>
      <c r="S44" s="55"/>
      <c r="T44" s="55"/>
      <c r="U44" s="55"/>
      <c r="V44" s="55"/>
      <c r="W44" s="55"/>
    </row>
    <row r="45" spans="1:23" ht="35.1" customHeight="1" x14ac:dyDescent="0.25">
      <c r="A45" s="193"/>
      <c r="B45" s="34">
        <v>42</v>
      </c>
      <c r="C45" s="214"/>
      <c r="D45" s="40" t="s">
        <v>71</v>
      </c>
      <c r="E45" s="36" t="s">
        <v>33</v>
      </c>
      <c r="F45" s="37" t="s">
        <v>32</v>
      </c>
      <c r="G45" s="37" t="s">
        <v>31</v>
      </c>
      <c r="H45" s="61">
        <v>1500</v>
      </c>
      <c r="I45" s="19"/>
      <c r="J45" s="24">
        <f t="shared" si="2"/>
        <v>0</v>
      </c>
      <c r="K45" s="25" t="str">
        <f t="shared" si="1"/>
        <v>OK</v>
      </c>
      <c r="L45" s="147"/>
      <c r="M45" s="163"/>
      <c r="N45" s="163"/>
      <c r="O45" s="239"/>
      <c r="P45" s="239"/>
      <c r="Q45" s="163"/>
      <c r="R45" s="161"/>
      <c r="S45" s="55"/>
      <c r="T45" s="55"/>
      <c r="U45" s="55"/>
      <c r="V45" s="55"/>
      <c r="W45" s="55"/>
    </row>
    <row r="46" spans="1:23" ht="35.1" customHeight="1" x14ac:dyDescent="0.25">
      <c r="A46" s="193"/>
      <c r="B46" s="34">
        <v>43</v>
      </c>
      <c r="C46" s="214"/>
      <c r="D46" s="40" t="s">
        <v>72</v>
      </c>
      <c r="E46" s="36" t="s">
        <v>33</v>
      </c>
      <c r="F46" s="37" t="s">
        <v>32</v>
      </c>
      <c r="G46" s="37" t="s">
        <v>31</v>
      </c>
      <c r="H46" s="61">
        <v>1500</v>
      </c>
      <c r="I46" s="19"/>
      <c r="J46" s="24">
        <f t="shared" si="2"/>
        <v>0</v>
      </c>
      <c r="K46" s="25" t="str">
        <f t="shared" si="1"/>
        <v>OK</v>
      </c>
      <c r="L46" s="147"/>
      <c r="M46" s="163"/>
      <c r="N46" s="163"/>
      <c r="O46" s="239"/>
      <c r="P46" s="239"/>
      <c r="Q46" s="163"/>
      <c r="R46" s="161"/>
      <c r="S46" s="55"/>
      <c r="T46" s="55"/>
      <c r="U46" s="55"/>
      <c r="V46" s="55"/>
      <c r="W46" s="55"/>
    </row>
    <row r="47" spans="1:23" ht="35.1" customHeight="1" x14ac:dyDescent="0.25">
      <c r="A47" s="193"/>
      <c r="B47" s="34">
        <v>44</v>
      </c>
      <c r="C47" s="214"/>
      <c r="D47" s="40" t="s">
        <v>73</v>
      </c>
      <c r="E47" s="36" t="s">
        <v>33</v>
      </c>
      <c r="F47" s="37" t="s">
        <v>32</v>
      </c>
      <c r="G47" s="37" t="s">
        <v>31</v>
      </c>
      <c r="H47" s="61">
        <v>1500</v>
      </c>
      <c r="I47" s="19"/>
      <c r="J47" s="24">
        <f t="shared" si="2"/>
        <v>0</v>
      </c>
      <c r="K47" s="25" t="str">
        <f t="shared" si="1"/>
        <v>OK</v>
      </c>
      <c r="L47" s="147"/>
      <c r="M47" s="163"/>
      <c r="N47" s="163"/>
      <c r="O47" s="239"/>
      <c r="P47" s="239"/>
      <c r="Q47" s="163"/>
      <c r="R47" s="161"/>
      <c r="S47" s="55"/>
      <c r="T47" s="55"/>
      <c r="U47" s="55"/>
      <c r="V47" s="55"/>
      <c r="W47" s="55"/>
    </row>
    <row r="48" spans="1:23" ht="35.1" customHeight="1" x14ac:dyDescent="0.25">
      <c r="A48" s="193"/>
      <c r="B48" s="34">
        <v>45</v>
      </c>
      <c r="C48" s="214"/>
      <c r="D48" s="40" t="s">
        <v>74</v>
      </c>
      <c r="E48" s="36" t="s">
        <v>33</v>
      </c>
      <c r="F48" s="37" t="s">
        <v>32</v>
      </c>
      <c r="G48" s="37" t="s">
        <v>31</v>
      </c>
      <c r="H48" s="61">
        <v>1500</v>
      </c>
      <c r="I48" s="19"/>
      <c r="J48" s="24">
        <f t="shared" si="2"/>
        <v>0</v>
      </c>
      <c r="K48" s="25" t="str">
        <f t="shared" si="1"/>
        <v>OK</v>
      </c>
      <c r="L48" s="147"/>
      <c r="M48" s="163"/>
      <c r="N48" s="163"/>
      <c r="O48" s="239"/>
      <c r="P48" s="239"/>
      <c r="Q48" s="163"/>
      <c r="R48" s="161"/>
      <c r="S48" s="55"/>
      <c r="T48" s="55"/>
      <c r="U48" s="55"/>
      <c r="V48" s="55"/>
      <c r="W48" s="55"/>
    </row>
    <row r="49" spans="1:23" ht="35.1" customHeight="1" x14ac:dyDescent="0.25">
      <c r="A49" s="193"/>
      <c r="B49" s="34">
        <v>46</v>
      </c>
      <c r="C49" s="214"/>
      <c r="D49" s="35" t="s">
        <v>75</v>
      </c>
      <c r="E49" s="36" t="s">
        <v>33</v>
      </c>
      <c r="F49" s="37" t="s">
        <v>32</v>
      </c>
      <c r="G49" s="37" t="s">
        <v>31</v>
      </c>
      <c r="H49" s="61">
        <v>1500</v>
      </c>
      <c r="I49" s="19"/>
      <c r="J49" s="24">
        <f t="shared" si="2"/>
        <v>0</v>
      </c>
      <c r="K49" s="25" t="str">
        <f t="shared" si="1"/>
        <v>OK</v>
      </c>
      <c r="L49" s="147"/>
      <c r="M49" s="163"/>
      <c r="N49" s="163"/>
      <c r="O49" s="239"/>
      <c r="P49" s="239"/>
      <c r="Q49" s="163"/>
      <c r="R49" s="161"/>
      <c r="S49" s="55"/>
      <c r="T49" s="55"/>
      <c r="U49" s="55"/>
      <c r="V49" s="55"/>
      <c r="W49" s="55"/>
    </row>
    <row r="50" spans="1:23" ht="35.1" customHeight="1" x14ac:dyDescent="0.25">
      <c r="A50" s="193"/>
      <c r="B50" s="34">
        <v>47</v>
      </c>
      <c r="C50" s="214"/>
      <c r="D50" s="40" t="s">
        <v>76</v>
      </c>
      <c r="E50" s="36" t="s">
        <v>33</v>
      </c>
      <c r="F50" s="37" t="s">
        <v>32</v>
      </c>
      <c r="G50" s="37" t="s">
        <v>31</v>
      </c>
      <c r="H50" s="61">
        <v>1500</v>
      </c>
      <c r="I50" s="19"/>
      <c r="J50" s="24">
        <f t="shared" si="2"/>
        <v>0</v>
      </c>
      <c r="K50" s="25" t="str">
        <f t="shared" si="1"/>
        <v>OK</v>
      </c>
      <c r="L50" s="147"/>
      <c r="M50" s="163"/>
      <c r="N50" s="163"/>
      <c r="O50" s="239"/>
      <c r="P50" s="239"/>
      <c r="Q50" s="163"/>
      <c r="R50" s="161"/>
      <c r="S50" s="55"/>
      <c r="T50" s="55"/>
      <c r="U50" s="55"/>
      <c r="V50" s="55"/>
      <c r="W50" s="55"/>
    </row>
    <row r="51" spans="1:23" ht="35.1" customHeight="1" x14ac:dyDescent="0.25">
      <c r="A51" s="193"/>
      <c r="B51" s="34">
        <v>48</v>
      </c>
      <c r="C51" s="214"/>
      <c r="D51" s="35" t="s">
        <v>77</v>
      </c>
      <c r="E51" s="36" t="s">
        <v>33</v>
      </c>
      <c r="F51" s="37" t="s">
        <v>32</v>
      </c>
      <c r="G51" s="37" t="s">
        <v>31</v>
      </c>
      <c r="H51" s="61">
        <v>2300</v>
      </c>
      <c r="I51" s="19"/>
      <c r="J51" s="24">
        <f t="shared" si="2"/>
        <v>0</v>
      </c>
      <c r="K51" s="25" t="str">
        <f t="shared" si="1"/>
        <v>OK</v>
      </c>
      <c r="L51" s="147"/>
      <c r="M51" s="163"/>
      <c r="N51" s="163"/>
      <c r="O51" s="239"/>
      <c r="P51" s="239"/>
      <c r="Q51" s="163"/>
      <c r="R51" s="161"/>
      <c r="S51" s="57"/>
      <c r="T51" s="55"/>
      <c r="U51" s="55"/>
      <c r="V51" s="55"/>
      <c r="W51" s="55"/>
    </row>
    <row r="52" spans="1:23" ht="35.1" customHeight="1" x14ac:dyDescent="0.25">
      <c r="A52" s="193"/>
      <c r="B52" s="34">
        <v>49</v>
      </c>
      <c r="C52" s="214"/>
      <c r="D52" s="38" t="s">
        <v>78</v>
      </c>
      <c r="E52" s="36" t="s">
        <v>33</v>
      </c>
      <c r="F52" s="37" t="s">
        <v>32</v>
      </c>
      <c r="G52" s="37" t="s">
        <v>31</v>
      </c>
      <c r="H52" s="61">
        <v>1400</v>
      </c>
      <c r="I52" s="19"/>
      <c r="J52" s="24">
        <f t="shared" si="2"/>
        <v>0</v>
      </c>
      <c r="K52" s="25" t="str">
        <f t="shared" si="1"/>
        <v>OK</v>
      </c>
      <c r="L52" s="147"/>
      <c r="M52" s="161"/>
      <c r="N52" s="161"/>
      <c r="O52" s="239"/>
      <c r="P52" s="239"/>
      <c r="Q52" s="161"/>
      <c r="R52" s="161"/>
      <c r="S52" s="55"/>
      <c r="T52" s="55"/>
      <c r="U52" s="55"/>
      <c r="V52" s="55"/>
      <c r="W52" s="55"/>
    </row>
    <row r="53" spans="1:23" ht="35.1" customHeight="1" x14ac:dyDescent="0.25">
      <c r="A53" s="193"/>
      <c r="B53" s="34">
        <v>50</v>
      </c>
      <c r="C53" s="214"/>
      <c r="D53" s="38" t="s">
        <v>79</v>
      </c>
      <c r="E53" s="36" t="s">
        <v>33</v>
      </c>
      <c r="F53" s="37" t="s">
        <v>32</v>
      </c>
      <c r="G53" s="37" t="s">
        <v>31</v>
      </c>
      <c r="H53" s="61">
        <v>100</v>
      </c>
      <c r="I53" s="19"/>
      <c r="J53" s="24">
        <f t="shared" si="2"/>
        <v>0</v>
      </c>
      <c r="K53" s="25" t="str">
        <f t="shared" si="1"/>
        <v>OK</v>
      </c>
      <c r="L53" s="147"/>
      <c r="M53" s="163"/>
      <c r="N53" s="161"/>
      <c r="O53" s="239"/>
      <c r="P53" s="239"/>
      <c r="Q53" s="161"/>
      <c r="R53" s="161"/>
      <c r="S53" s="55"/>
      <c r="T53" s="55"/>
      <c r="U53" s="55"/>
      <c r="V53" s="55"/>
      <c r="W53" s="55"/>
    </row>
    <row r="54" spans="1:23" ht="35.1" customHeight="1" x14ac:dyDescent="0.25">
      <c r="A54" s="193"/>
      <c r="B54" s="34">
        <v>51</v>
      </c>
      <c r="C54" s="214"/>
      <c r="D54" s="38" t="s">
        <v>80</v>
      </c>
      <c r="E54" s="36" t="s">
        <v>33</v>
      </c>
      <c r="F54" s="37" t="s">
        <v>32</v>
      </c>
      <c r="G54" s="37" t="s">
        <v>31</v>
      </c>
      <c r="H54" s="61">
        <v>500</v>
      </c>
      <c r="I54" s="19"/>
      <c r="J54" s="24">
        <f t="shared" si="2"/>
        <v>0</v>
      </c>
      <c r="K54" s="25" t="str">
        <f t="shared" si="1"/>
        <v>OK</v>
      </c>
      <c r="L54" s="147"/>
      <c r="M54" s="161"/>
      <c r="N54" s="161"/>
      <c r="O54" s="239"/>
      <c r="P54" s="239"/>
      <c r="Q54" s="161"/>
      <c r="R54" s="161"/>
      <c r="S54" s="55"/>
      <c r="T54" s="55"/>
      <c r="U54" s="55"/>
      <c r="V54" s="55"/>
      <c r="W54" s="55"/>
    </row>
    <row r="55" spans="1:23" ht="35.1" customHeight="1" x14ac:dyDescent="0.25">
      <c r="A55" s="193"/>
      <c r="B55" s="34">
        <v>52</v>
      </c>
      <c r="C55" s="214"/>
      <c r="D55" s="39" t="s">
        <v>81</v>
      </c>
      <c r="E55" s="36" t="s">
        <v>33</v>
      </c>
      <c r="F55" s="37" t="s">
        <v>32</v>
      </c>
      <c r="G55" s="37" t="s">
        <v>31</v>
      </c>
      <c r="H55" s="61">
        <v>1000</v>
      </c>
      <c r="I55" s="19"/>
      <c r="J55" s="24">
        <f t="shared" si="2"/>
        <v>0</v>
      </c>
      <c r="K55" s="25" t="str">
        <f t="shared" si="1"/>
        <v>OK</v>
      </c>
      <c r="L55" s="147"/>
      <c r="M55" s="161"/>
      <c r="N55" s="161"/>
      <c r="O55" s="239"/>
      <c r="P55" s="239"/>
      <c r="Q55" s="161"/>
      <c r="R55" s="161"/>
      <c r="S55" s="55"/>
      <c r="T55" s="55"/>
      <c r="U55" s="55"/>
      <c r="V55" s="55"/>
      <c r="W55" s="55"/>
    </row>
    <row r="56" spans="1:23" ht="35.1" customHeight="1" x14ac:dyDescent="0.25">
      <c r="A56" s="193"/>
      <c r="B56" s="34">
        <v>53</v>
      </c>
      <c r="C56" s="214"/>
      <c r="D56" s="35" t="s">
        <v>82</v>
      </c>
      <c r="E56" s="36" t="s">
        <v>33</v>
      </c>
      <c r="F56" s="37" t="s">
        <v>37</v>
      </c>
      <c r="G56" s="37" t="s">
        <v>36</v>
      </c>
      <c r="H56" s="61">
        <v>2000</v>
      </c>
      <c r="I56" s="19"/>
      <c r="J56" s="24">
        <f t="shared" si="2"/>
        <v>0</v>
      </c>
      <c r="K56" s="25" t="str">
        <f t="shared" si="1"/>
        <v>OK</v>
      </c>
      <c r="L56" s="146"/>
      <c r="M56" s="161"/>
      <c r="N56" s="161"/>
      <c r="O56" s="239"/>
      <c r="P56" s="239"/>
      <c r="Q56" s="161"/>
      <c r="R56" s="161"/>
      <c r="S56" s="55"/>
      <c r="T56" s="55"/>
      <c r="U56" s="55"/>
      <c r="V56" s="55"/>
      <c r="W56" s="55"/>
    </row>
    <row r="57" spans="1:23" ht="35.1" customHeight="1" x14ac:dyDescent="0.25">
      <c r="A57" s="194"/>
      <c r="B57" s="34">
        <v>54</v>
      </c>
      <c r="C57" s="215"/>
      <c r="D57" s="62" t="s">
        <v>83</v>
      </c>
      <c r="E57" s="36" t="s">
        <v>33</v>
      </c>
      <c r="F57" s="36" t="s">
        <v>32</v>
      </c>
      <c r="G57" s="37" t="s">
        <v>31</v>
      </c>
      <c r="H57" s="61">
        <v>4933.3599999999997</v>
      </c>
      <c r="I57" s="19"/>
      <c r="J57" s="24">
        <f t="shared" si="2"/>
        <v>0</v>
      </c>
      <c r="K57" s="25" t="str">
        <f t="shared" si="1"/>
        <v>OK</v>
      </c>
      <c r="L57" s="146"/>
      <c r="M57" s="161"/>
      <c r="N57" s="161"/>
      <c r="O57" s="239"/>
      <c r="P57" s="239"/>
      <c r="Q57" s="161"/>
      <c r="R57" s="161"/>
      <c r="S57" s="55"/>
      <c r="T57" s="55"/>
      <c r="U57" s="55"/>
      <c r="V57" s="55"/>
      <c r="W57" s="55"/>
    </row>
    <row r="58" spans="1:23" x14ac:dyDescent="0.25">
      <c r="I58" s="6">
        <f>SUM(I4:I57)</f>
        <v>553</v>
      </c>
      <c r="J58" s="6">
        <f>SUM(J4:J57)</f>
        <v>429</v>
      </c>
      <c r="L58" s="244">
        <f>SUMPRODUCT($H$4:$H$57,L4:L57)</f>
        <v>17300</v>
      </c>
      <c r="M58" s="244">
        <f t="shared" ref="M58:W58" si="3">SUMPRODUCT($H$4:$H$57,M4:M57)</f>
        <v>3800</v>
      </c>
      <c r="N58" s="244">
        <f t="shared" si="3"/>
        <v>3900</v>
      </c>
      <c r="O58" s="244">
        <f t="shared" si="3"/>
        <v>16890</v>
      </c>
      <c r="P58" s="244">
        <f t="shared" si="3"/>
        <v>9717.5</v>
      </c>
      <c r="Q58" s="244">
        <f t="shared" si="3"/>
        <v>417.5</v>
      </c>
      <c r="R58" s="244">
        <f t="shared" si="3"/>
        <v>8400</v>
      </c>
      <c r="S58" s="244">
        <f t="shared" si="3"/>
        <v>0</v>
      </c>
      <c r="T58" s="244">
        <f t="shared" si="3"/>
        <v>0</v>
      </c>
      <c r="U58" s="244">
        <f t="shared" si="3"/>
        <v>0</v>
      </c>
      <c r="V58" s="244">
        <f t="shared" si="3"/>
        <v>0</v>
      </c>
      <c r="W58" s="244">
        <f t="shared" si="3"/>
        <v>0</v>
      </c>
    </row>
    <row r="59" spans="1:23" x14ac:dyDescent="0.25">
      <c r="L59" s="4"/>
      <c r="M59" s="241"/>
      <c r="O59" s="53"/>
      <c r="P59" s="53"/>
      <c r="R59" s="241"/>
    </row>
    <row r="60" spans="1:23" x14ac:dyDescent="0.25">
      <c r="L60" s="4"/>
      <c r="M60" s="242"/>
      <c r="O60" s="53"/>
      <c r="P60" s="53"/>
      <c r="R60" s="242"/>
    </row>
    <row r="61" spans="1:23" x14ac:dyDescent="0.25">
      <c r="L61" s="4"/>
      <c r="O61" s="53"/>
      <c r="P61" s="53"/>
    </row>
    <row r="62" spans="1:23" x14ac:dyDescent="0.25">
      <c r="L62" s="4"/>
      <c r="O62" s="53"/>
      <c r="P62" s="186"/>
    </row>
    <row r="63" spans="1:23" x14ac:dyDescent="0.25">
      <c r="L63" s="4"/>
      <c r="O63" s="186"/>
      <c r="P63" s="53"/>
    </row>
    <row r="64" spans="1:23" x14ac:dyDescent="0.25">
      <c r="L64" s="4"/>
      <c r="P64" s="53"/>
    </row>
    <row r="65" spans="12:12" x14ac:dyDescent="0.25">
      <c r="L65" s="4"/>
    </row>
  </sheetData>
  <mergeCells count="22">
    <mergeCell ref="W1:W2"/>
    <mergeCell ref="A2:K2"/>
    <mergeCell ref="O1:O2"/>
    <mergeCell ref="P1:P2"/>
    <mergeCell ref="Q1:Q2"/>
    <mergeCell ref="R1:R2"/>
    <mergeCell ref="S1:S2"/>
    <mergeCell ref="T1:T2"/>
    <mergeCell ref="A1:C1"/>
    <mergeCell ref="D1:H1"/>
    <mergeCell ref="I1:K1"/>
    <mergeCell ref="M1:M2"/>
    <mergeCell ref="A32:A57"/>
    <mergeCell ref="C32:C57"/>
    <mergeCell ref="N1:N2"/>
    <mergeCell ref="U1:U2"/>
    <mergeCell ref="V1:V2"/>
    <mergeCell ref="L1:L2"/>
    <mergeCell ref="A4:A21"/>
    <mergeCell ref="C4:C21"/>
    <mergeCell ref="A22:A31"/>
    <mergeCell ref="C22:C3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REITORIA</vt:lpstr>
      <vt:lpstr>CEPLAN</vt:lpstr>
      <vt:lpstr>CAV</vt:lpstr>
      <vt:lpstr>CCT</vt:lpstr>
      <vt:lpstr>CEAD</vt:lpstr>
      <vt:lpstr>CEART</vt:lpstr>
      <vt:lpstr>CEAVI</vt:lpstr>
      <vt:lpstr>CEFID</vt:lpstr>
      <vt:lpstr>CEO</vt:lpstr>
      <vt:lpstr>CESFI</vt:lpstr>
      <vt:lpstr>ESAG</vt:lpstr>
      <vt:lpstr>FAED</vt:lpstr>
      <vt:lpstr>CESMO</vt:lpstr>
      <vt:lpstr>CERES</vt:lpstr>
      <vt:lpstr>CERES PAEX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2025-03-13T19:00:02Z</dcterms:modified>
</cp:coreProperties>
</file>