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812.2018 - UDESC - SGPE 6287.2018 - Revisão Tradução - SRP VIG 13.08.19\"/>
    </mc:Choice>
  </mc:AlternateContent>
  <bookViews>
    <workbookView xWindow="0" yWindow="0" windowWidth="20490" windowHeight="8445" tabRatio="857" activeTab="5"/>
  </bookViews>
  <sheets>
    <sheet name="REITORIA" sheetId="163" r:id="rId1"/>
    <sheet name="ESAG" sheetId="161" r:id="rId2"/>
    <sheet name="CEART" sheetId="164" r:id="rId3"/>
    <sheet name="CEAD" sheetId="165" r:id="rId4"/>
    <sheet name="FAED" sheetId="166" r:id="rId5"/>
    <sheet name="CEFID" sheetId="167" r:id="rId6"/>
    <sheet name="CERES" sheetId="168" r:id="rId7"/>
    <sheet name="CCT" sheetId="169" r:id="rId8"/>
    <sheet name="CEPLAN" sheetId="172" r:id="rId9"/>
    <sheet name="CEAVI" sheetId="173" r:id="rId10"/>
    <sheet name="CEO" sheetId="171" r:id="rId11"/>
    <sheet name="CAV" sheetId="174" r:id="rId12"/>
    <sheet name="CESFI" sheetId="170" r:id="rId13"/>
    <sheet name="GESTOR" sheetId="162" r:id="rId14"/>
    <sheet name="Modelo Anexo II IN 002_2014" sheetId="77" r:id="rId15"/>
  </sheets>
  <definedNames>
    <definedName name="diasuteis" localSheetId="11">#REF!</definedName>
    <definedName name="diasuteis" localSheetId="9">#REF!</definedName>
    <definedName name="diasuteis" localSheetId="8">#REF!</definedName>
    <definedName name="diasuteis" localSheetId="1">#REF!</definedName>
    <definedName name="diasuteis" localSheetId="13">#REF!</definedName>
    <definedName name="diasuteis">#REF!</definedName>
    <definedName name="Ferias" localSheetId="11">#REF!</definedName>
    <definedName name="Ferias" localSheetId="9">#REF!</definedName>
    <definedName name="Ferias" localSheetId="8">#REF!</definedName>
    <definedName name="Ferias" localSheetId="1">#REF!</definedName>
    <definedName name="Ferias" localSheetId="13">#REF!</definedName>
    <definedName name="Ferias">#REF!</definedName>
    <definedName name="RD" localSheetId="11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I4" i="174" l="1"/>
  <c r="I5" i="174" l="1"/>
  <c r="I6" i="174"/>
  <c r="I7" i="174"/>
  <c r="I8" i="174"/>
  <c r="I9" i="174"/>
  <c r="I10" i="174"/>
  <c r="I11" i="174"/>
  <c r="I12" i="174"/>
  <c r="I13" i="174"/>
  <c r="M14" i="163" l="1"/>
  <c r="L14" i="163"/>
  <c r="K14" i="163"/>
  <c r="H4" i="171" l="1"/>
  <c r="H4" i="170"/>
  <c r="H4" i="164"/>
  <c r="H12" i="164" l="1"/>
  <c r="H12" i="165"/>
  <c r="H12" i="163" l="1"/>
  <c r="H8" i="169" l="1"/>
  <c r="H8" i="174"/>
  <c r="H11" i="162" l="1"/>
  <c r="H12" i="162"/>
  <c r="K12" i="162" s="1"/>
  <c r="H13" i="162"/>
  <c r="K13" i="162" s="1"/>
  <c r="H5" i="162"/>
  <c r="H6" i="162"/>
  <c r="H7" i="162"/>
  <c r="H8" i="162"/>
  <c r="H9" i="162"/>
  <c r="H10" i="162"/>
  <c r="H4" i="162"/>
  <c r="I13" i="170"/>
  <c r="J13" i="170" s="1"/>
  <c r="I12" i="170"/>
  <c r="J12" i="170" s="1"/>
  <c r="I11" i="170"/>
  <c r="J11" i="170" s="1"/>
  <c r="I10" i="170"/>
  <c r="J10" i="170" s="1"/>
  <c r="I9" i="170"/>
  <c r="J9" i="170" s="1"/>
  <c r="I8" i="170"/>
  <c r="J8" i="170" s="1"/>
  <c r="I7" i="170"/>
  <c r="J7" i="170" s="1"/>
  <c r="I6" i="170"/>
  <c r="J6" i="170" s="1"/>
  <c r="I5" i="170"/>
  <c r="J5" i="170" s="1"/>
  <c r="I4" i="170"/>
  <c r="J4" i="170" s="1"/>
  <c r="J13" i="174"/>
  <c r="J12" i="174"/>
  <c r="J11" i="174"/>
  <c r="J10" i="174"/>
  <c r="J9" i="174"/>
  <c r="J8" i="174"/>
  <c r="J7" i="174"/>
  <c r="J6" i="174"/>
  <c r="J5" i="174"/>
  <c r="J4" i="174"/>
  <c r="I13" i="171"/>
  <c r="J13" i="171" s="1"/>
  <c r="I12" i="171"/>
  <c r="J12" i="171" s="1"/>
  <c r="I11" i="171"/>
  <c r="J11" i="171" s="1"/>
  <c r="I10" i="171"/>
  <c r="J10" i="171" s="1"/>
  <c r="I9" i="171"/>
  <c r="J9" i="171" s="1"/>
  <c r="I8" i="171"/>
  <c r="J8" i="171" s="1"/>
  <c r="I7" i="171"/>
  <c r="J7" i="171" s="1"/>
  <c r="I6" i="171"/>
  <c r="J6" i="171" s="1"/>
  <c r="I5" i="171"/>
  <c r="J5" i="171" s="1"/>
  <c r="I4" i="171"/>
  <c r="J4" i="171" s="1"/>
  <c r="I13" i="173"/>
  <c r="J13" i="173" s="1"/>
  <c r="I12" i="173"/>
  <c r="J12" i="173" s="1"/>
  <c r="I11" i="173"/>
  <c r="J11" i="173" s="1"/>
  <c r="I10" i="173"/>
  <c r="J10" i="173" s="1"/>
  <c r="I9" i="173"/>
  <c r="J9" i="173" s="1"/>
  <c r="I8" i="173"/>
  <c r="J8" i="173" s="1"/>
  <c r="I7" i="173"/>
  <c r="J7" i="173" s="1"/>
  <c r="I6" i="173"/>
  <c r="J6" i="173" s="1"/>
  <c r="I5" i="173"/>
  <c r="J5" i="173" s="1"/>
  <c r="I4" i="173"/>
  <c r="J4" i="173" s="1"/>
  <c r="I13" i="172"/>
  <c r="J13" i="172" s="1"/>
  <c r="I12" i="172"/>
  <c r="J12" i="172" s="1"/>
  <c r="I11" i="172"/>
  <c r="J11" i="172" s="1"/>
  <c r="I10" i="172"/>
  <c r="J10" i="172" s="1"/>
  <c r="I9" i="172"/>
  <c r="J9" i="172" s="1"/>
  <c r="I8" i="172"/>
  <c r="J8" i="172" s="1"/>
  <c r="I7" i="172"/>
  <c r="J7" i="172" s="1"/>
  <c r="I6" i="172"/>
  <c r="J6" i="172" s="1"/>
  <c r="I5" i="172"/>
  <c r="J5" i="172" s="1"/>
  <c r="I4" i="172"/>
  <c r="J4" i="172" s="1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I13" i="168"/>
  <c r="J13" i="168" s="1"/>
  <c r="J12" i="168"/>
  <c r="I12" i="168"/>
  <c r="I11" i="168"/>
  <c r="J11" i="168" s="1"/>
  <c r="I10" i="168"/>
  <c r="J10" i="168" s="1"/>
  <c r="I9" i="168"/>
  <c r="J9" i="168" s="1"/>
  <c r="I8" i="168"/>
  <c r="J8" i="168" s="1"/>
  <c r="I7" i="168"/>
  <c r="J7" i="168" s="1"/>
  <c r="I6" i="168"/>
  <c r="J6" i="168" s="1"/>
  <c r="I5" i="168"/>
  <c r="J5" i="168" s="1"/>
  <c r="I4" i="168"/>
  <c r="J4" i="168" s="1"/>
  <c r="I13" i="167"/>
  <c r="J13" i="167" s="1"/>
  <c r="I12" i="167"/>
  <c r="J12" i="167" s="1"/>
  <c r="I11" i="167"/>
  <c r="J11" i="167" s="1"/>
  <c r="J10" i="167"/>
  <c r="I10" i="167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13" i="165"/>
  <c r="J13" i="165" s="1"/>
  <c r="I12" i="165"/>
  <c r="J12" i="165" s="1"/>
  <c r="I11" i="165"/>
  <c r="J11" i="165" s="1"/>
  <c r="I10" i="165"/>
  <c r="J10" i="165" s="1"/>
  <c r="I9" i="165"/>
  <c r="J9" i="165" s="1"/>
  <c r="I8" i="165"/>
  <c r="J8" i="165" s="1"/>
  <c r="I7" i="165"/>
  <c r="J7" i="165" s="1"/>
  <c r="I6" i="165"/>
  <c r="J6" i="165" s="1"/>
  <c r="I5" i="165"/>
  <c r="J5" i="165" s="1"/>
  <c r="I4" i="165"/>
  <c r="J4" i="165" s="1"/>
  <c r="I13" i="164"/>
  <c r="J13" i="164" s="1"/>
  <c r="I12" i="164"/>
  <c r="J12" i="164" s="1"/>
  <c r="I11" i="164"/>
  <c r="J11" i="164" s="1"/>
  <c r="I10" i="164"/>
  <c r="J10" i="164" s="1"/>
  <c r="I9" i="164"/>
  <c r="J9" i="164" s="1"/>
  <c r="I8" i="164"/>
  <c r="J8" i="164" s="1"/>
  <c r="I7" i="164"/>
  <c r="J7" i="164" s="1"/>
  <c r="I6" i="164"/>
  <c r="J6" i="164" s="1"/>
  <c r="I5" i="164"/>
  <c r="J5" i="164" s="1"/>
  <c r="I4" i="164"/>
  <c r="J4" i="164" s="1"/>
  <c r="I13" i="161"/>
  <c r="J13" i="161" s="1"/>
  <c r="I12" i="161"/>
  <c r="J12" i="161" s="1"/>
  <c r="I11" i="161"/>
  <c r="J11" i="161" s="1"/>
  <c r="I10" i="161"/>
  <c r="J10" i="161" s="1"/>
  <c r="I9" i="161"/>
  <c r="J9" i="161" s="1"/>
  <c r="I8" i="161"/>
  <c r="J8" i="161" s="1"/>
  <c r="I7" i="161"/>
  <c r="J7" i="161" s="1"/>
  <c r="I6" i="161"/>
  <c r="I5" i="161"/>
  <c r="J5" i="161" s="1"/>
  <c r="I4" i="161"/>
  <c r="J4" i="161" s="1"/>
  <c r="I5" i="163"/>
  <c r="J5" i="163" s="1"/>
  <c r="I6" i="163"/>
  <c r="J6" i="163" s="1"/>
  <c r="I7" i="163"/>
  <c r="J7" i="163" s="1"/>
  <c r="I8" i="163"/>
  <c r="I9" i="163"/>
  <c r="J9" i="163" s="1"/>
  <c r="I10" i="163"/>
  <c r="I11" i="163"/>
  <c r="J11" i="163" s="1"/>
  <c r="I12" i="163"/>
  <c r="I13" i="163"/>
  <c r="J13" i="163" s="1"/>
  <c r="I4" i="163"/>
  <c r="I12" i="162" l="1"/>
  <c r="L12" i="162" s="1"/>
  <c r="J12" i="163"/>
  <c r="I11" i="162"/>
  <c r="L11" i="162" s="1"/>
  <c r="I13" i="162"/>
  <c r="L13" i="162" s="1"/>
  <c r="K11" i="162"/>
  <c r="I6" i="162"/>
  <c r="J6" i="162" s="1"/>
  <c r="I4" i="162"/>
  <c r="I10" i="162"/>
  <c r="J10" i="162" s="1"/>
  <c r="J6" i="161"/>
  <c r="I8" i="162"/>
  <c r="J8" i="162" s="1"/>
  <c r="J8" i="163"/>
  <c r="I9" i="162"/>
  <c r="J9" i="162" s="1"/>
  <c r="I7" i="162"/>
  <c r="J7" i="162" s="1"/>
  <c r="J10" i="163"/>
  <c r="I5" i="162"/>
  <c r="J5" i="162" s="1"/>
  <c r="J12" i="162" l="1"/>
  <c r="J11" i="162"/>
  <c r="J13" i="162"/>
  <c r="K5" i="162"/>
  <c r="K6" i="162"/>
  <c r="K7" i="162"/>
  <c r="K8" i="162"/>
  <c r="K9" i="162"/>
  <c r="K10" i="162"/>
  <c r="K4" i="162"/>
  <c r="K14" i="162" l="1"/>
  <c r="L28" i="162" s="1"/>
  <c r="J4" i="163"/>
  <c r="L7" i="162" l="1"/>
  <c r="L10" i="162"/>
  <c r="L5" i="162"/>
  <c r="L8" i="162"/>
  <c r="L6" i="162"/>
  <c r="L9" i="162"/>
  <c r="J4" i="162"/>
  <c r="L4" i="162"/>
  <c r="L14" i="162" l="1"/>
  <c r="L29" i="162" s="1"/>
  <c r="L31" i="162" s="1"/>
</calcChain>
</file>

<file path=xl/comments1.xml><?xml version="1.0" encoding="utf-8"?>
<comments xmlns="http://schemas.openxmlformats.org/spreadsheetml/2006/main">
  <authors>
    <author>Leticia Mees</author>
    <author>CAMILA DE ALMEIDA LUCA</author>
  </authors>
  <commentList>
    <comment ref="M1" authorId="0" shapeId="0">
      <text>
        <r>
          <rPr>
            <b/>
            <sz val="12"/>
            <color indexed="81"/>
            <rFont val="Segoe UI"/>
            <family val="2"/>
          </rPr>
          <t>Leticia Mees:</t>
        </r>
        <r>
          <rPr>
            <sz val="12"/>
            <color indexed="81"/>
            <rFont val="Segoe UI"/>
            <family val="2"/>
          </rPr>
          <t xml:space="preserve">
OS do SEIMP.</t>
        </r>
      </text>
    </comment>
    <comment ref="H12" authorId="1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CEART cedeu 5 hrs à Reitoria em 18.03.19</t>
        </r>
      </text>
    </comment>
  </commentList>
</comments>
</file>

<file path=xl/comments2.xml><?xml version="1.0" encoding="utf-8"?>
<comments xmlns="http://schemas.openxmlformats.org/spreadsheetml/2006/main">
  <authors>
    <author>CAMILA DE ALMEIDA LUCA</author>
  </authors>
  <commentList>
    <comment ref="H12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5 hrs para Reitoria em 18.03.19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ao cav 
 32 und 31/10/18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H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cesfi 50 und 01/07/19 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H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cct 32 und 31/10/18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H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ceo 50 und 01/07/19</t>
        </r>
      </text>
    </comment>
  </commentList>
</comments>
</file>

<file path=xl/sharedStrings.xml><?xml version="1.0" encoding="utf-8"?>
<sst xmlns="http://schemas.openxmlformats.org/spreadsheetml/2006/main" count="1067" uniqueCount="121">
  <si>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</si>
  <si>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</si>
  <si>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</si>
  <si>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</si>
  <si>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</si>
  <si>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</si>
  <si>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</si>
  <si>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</si>
  <si>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</si>
  <si>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</si>
  <si>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</si>
  <si>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</si>
  <si>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</si>
  <si>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</si>
  <si>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</si>
  <si>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</si>
  <si>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</si>
  <si>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</si>
  <si>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</si>
  <si>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</si>
  <si>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</si>
  <si>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</si>
  <si>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</si>
  <si>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</si>
  <si>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</si>
  <si>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</si>
  <si>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</si>
  <si>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</si>
  <si>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</si>
  <si>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</si>
  <si>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</si>
  <si>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</si>
  <si>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</si>
  <si>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</si>
  <si>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</si>
  <si>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</si>
  <si>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</si>
  <si>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</si>
  <si>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</si>
  <si>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</si>
  <si>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OBJETO: CONTRATAÇÃO DE EMPRESA PARA PRESTAÇÃO DE SERVIÇOS DE TRADUÇÃO, REVISÃO TEXTUAL E TRADUÇÃO SIMULTÂNEA PARA A UDESC</t>
  </si>
  <si>
    <t>CENTRO PARTICIPANTE: GESTOR</t>
  </si>
  <si>
    <t>CONTRATAÇÃO DE EMPRESA PARA PRESTAÇÃO DE SERVIÇOS DE TRADUÇÃO, REVISÃO TEXTUAL E TRADUÇÃO SIMULTÂNEA PARA A UDESC</t>
  </si>
  <si>
    <t>VIGÊNCIA DA ATA: 13/07/2017 até 12/07/2018</t>
  </si>
  <si>
    <t xml:space="preserve">CENTRO PARTICIPANTE: </t>
  </si>
  <si>
    <t>339039-05</t>
  </si>
  <si>
    <t>PROCESSO: 0713/2017/UDESC REL - SRP</t>
  </si>
  <si>
    <t xml:space="preserve">PROCESSO: 812/2018/UDESC </t>
  </si>
  <si>
    <t>VIGÊNCIA DA ATA: 14/08/2018 até 13/08/2019</t>
  </si>
  <si>
    <t xml:space="preserve"> AF/OS nº  xxxx/2018 Qtde. </t>
  </si>
  <si>
    <t>TIKINET EDIÇÃO LTDA - EPP. CNPJ: 15.267.097/0001-70</t>
  </si>
  <si>
    <t>ORIENTE-SE PRODUÇÕES LTDA. CNPJ: 16.894.574/0001-90</t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</si>
  <si>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línguas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</si>
  <si>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</si>
  <si>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línguas </t>
    </r>
    <r>
      <rPr>
        <b/>
        <sz val="12"/>
        <rFont val="Calibri"/>
        <family val="2"/>
      </rPr>
      <t>Espanhola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</si>
  <si>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DE TEXTO CORRIDO</t>
    </r>
    <r>
      <rPr>
        <sz val="12"/>
        <rFont val="Calibri"/>
        <family val="2"/>
      </rPr>
      <t xml:space="preserve">: Língua Portuguesa para as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 xml:space="preserve">, no formato Word. Uma lauda equivale a </t>
    </r>
    <r>
      <rPr>
        <b/>
        <sz val="12"/>
        <rFont val="Calibri"/>
        <family val="2"/>
      </rPr>
      <t xml:space="preserve">2100 </t>
    </r>
    <r>
      <rPr>
        <sz val="12"/>
        <rFont val="Calibri"/>
        <family val="2"/>
      </rPr>
      <t xml:space="preserve">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</si>
  <si>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</si>
  <si>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</si>
  <si>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REVISÃO DE TEXTO CORRIDO EM LINGUA ESTRANGEIRA</t>
    </r>
    <r>
      <rPr>
        <sz val="12"/>
        <rFont val="Calibri"/>
        <family val="2"/>
      </rPr>
      <t>: Revisão de texto corrido na língua estrangeira (</t>
    </r>
    <r>
      <rPr>
        <b/>
        <sz val="12"/>
        <rFont val="Calibri"/>
        <family val="2"/>
      </rPr>
      <t>Espanhola</t>
    </r>
    <r>
      <rPr>
        <sz val="12"/>
        <rFont val="Calibri"/>
        <family val="2"/>
      </rPr>
      <t xml:space="preserve">) corrido no formato Word. Uma lauda equivale a </t>
    </r>
    <r>
      <rPr>
        <b/>
        <sz val="12"/>
        <rFont val="Calibri"/>
        <family val="2"/>
      </rPr>
      <t>2100</t>
    </r>
    <r>
      <rPr>
        <sz val="12"/>
        <rFont val="Calibri"/>
        <family val="2"/>
      </rPr>
      <t xml:space="preserve"> caracteres com espaçamento, ou fração conforme Termo de referência.  </t>
    </r>
    <r>
      <rPr>
        <b/>
        <sz val="12"/>
        <rFont val="Calibri"/>
        <family val="2"/>
      </rPr>
      <t>Qualidade compativel com os periódios Qualis A (CAPES).</t>
    </r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</si>
  <si>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Inglesa</t>
    </r>
    <r>
      <rPr>
        <sz val="12"/>
        <rFont val="Calibri"/>
        <family val="2"/>
      </rPr>
      <t>.</t>
    </r>
  </si>
  <si>
    <t>HORA</t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</si>
  <si>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francesa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</si>
  <si>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PRESTAÇÃO DE SERVIÇO DE TRADUÇÃO SIMULTÂNEA</t>
    </r>
    <r>
      <rPr>
        <sz val="12"/>
        <rFont val="Calibri"/>
        <family val="2"/>
      </rPr>
      <t xml:space="preserve">: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 xml:space="preserve"> para a língua Portuguesa e da língua Portuguesa para a língua </t>
    </r>
    <r>
      <rPr>
        <b/>
        <sz val="12"/>
        <rFont val="Calibri"/>
        <family val="2"/>
      </rPr>
      <t>italiana</t>
    </r>
    <r>
      <rPr>
        <sz val="12"/>
        <rFont val="Calibri"/>
        <family val="2"/>
      </rPr>
      <t>.</t>
    </r>
  </si>
  <si>
    <t xml:space="preserve">PROCESSO: 812/2018/UDESC  </t>
  </si>
  <si>
    <t xml:space="preserve"> AF/OS nº  2280/2018 Qtde. </t>
  </si>
  <si>
    <t xml:space="preserve"> AF/OS nº  2240/2018 Qtde. </t>
  </si>
  <si>
    <t xml:space="preserve"> AF/OS nº  2012/2018 Qtde. </t>
  </si>
  <si>
    <t xml:space="preserve"> AF/OS nº  2249/2018 Qtde. </t>
  </si>
  <si>
    <t xml:space="preserve"> AF/OS nº  1867/2018 Qtde.</t>
  </si>
  <si>
    <t xml:space="preserve"> AF/OS nº  1985/2018 Qtde. </t>
  </si>
  <si>
    <t xml:space="preserve"> AF/OS nº  2011/2018 Qtde. </t>
  </si>
  <si>
    <t xml:space="preserve"> AF/OS nº  2432/2018 Qtde. Engenharia</t>
  </si>
  <si>
    <t xml:space="preserve"> AF/OS nº  2454/2018 Qtde. </t>
  </si>
  <si>
    <t xml:space="preserve"> AF/OS nº  138/2019 Qtde. </t>
  </si>
  <si>
    <t xml:space="preserve"> AF/OS nº  154/2019 Qtde. </t>
  </si>
  <si>
    <t xml:space="preserve"> AF/OS nº  1540/2018 Qtde. </t>
  </si>
  <si>
    <t xml:space="preserve"> AF/OS nº  1562/2018 Qtde  </t>
  </si>
  <si>
    <t xml:space="preserve"> AF/OS nº  1672/2018 Qtde. </t>
  </si>
  <si>
    <t xml:space="preserve"> AF/OS nº  1683/2018 Qtde. </t>
  </si>
  <si>
    <t xml:space="preserve"> AF/OS nº  1891/2018 Qtde. </t>
  </si>
  <si>
    <t xml:space="preserve"> AF/OS nº  1699/2018 Qtde. </t>
  </si>
  <si>
    <t xml:space="preserve"> AF/OS nº  1971/2018 Qtde. </t>
  </si>
  <si>
    <t xml:space="preserve"> AF/OS nº  2043/2018 Qtde. </t>
  </si>
  <si>
    <t xml:space="preserve"> AF/OS nº  2063/2018 Qtde. </t>
  </si>
  <si>
    <t xml:space="preserve"> AF/OS nº  2170/2018 Qtde. </t>
  </si>
  <si>
    <t xml:space="preserve"> AF/OS nº  2260/2018 Qtde. </t>
  </si>
  <si>
    <t xml:space="preserve"> AF/OS nº  2306/2018 Qtde. </t>
  </si>
  <si>
    <t xml:space="preserve">Resumo Atualizado em março 2019 </t>
  </si>
  <si>
    <t xml:space="preserve"> OS nº  243/2019 Qtde. </t>
  </si>
  <si>
    <t xml:space="preserve"> OS nº  718/2019 Qtde. </t>
  </si>
  <si>
    <t xml:space="preserve"> OS nº  1094/2019 Qtde. </t>
  </si>
  <si>
    <t xml:space="preserve"> AF/OS nº  1055/2019 Qtde. </t>
  </si>
  <si>
    <t xml:space="preserve"> AF/OS nº  x242/2019 Qtde. </t>
  </si>
  <si>
    <t xml:space="preserve"> AF/OS nº  502/2019 Qtde. </t>
  </si>
  <si>
    <t xml:space="preserve"> AF/OS nº  595/2019 Qtde. </t>
  </si>
  <si>
    <t xml:space="preserve"> AF/OS nº  750/2019 Qtde. </t>
  </si>
  <si>
    <t xml:space="preserve"> AF/OS nº  857/2019 Qtde. </t>
  </si>
  <si>
    <t xml:space="preserve"> AF/OS nº  905/2019 Qtde. </t>
  </si>
  <si>
    <t>15/03;/019</t>
  </si>
  <si>
    <t xml:space="preserve"> AF/OS nº  684/2019 Qtde. </t>
  </si>
  <si>
    <t xml:space="preserve"> AF/OS nº  388/2019 Qtde. Julcemar</t>
  </si>
  <si>
    <t xml:space="preserve"> AF/OS nº  395/2019 Qtde. Aniela</t>
  </si>
  <si>
    <t xml:space="preserve"> AF/OS nº  396/2019 Qtde. Julcemar</t>
  </si>
  <si>
    <t xml:space="preserve"> AF/OS nº  434/2019 Qtde. Elisandra</t>
  </si>
  <si>
    <t xml:space="preserve"> AF/OS nº  546/2019 Qtde. Alexandre Paulino</t>
  </si>
  <si>
    <t xml:space="preserve"> AF/OS nº  869/2019 Qtde. Aniela</t>
  </si>
  <si>
    <t xml:space="preserve"> AF/OS nº  896/2019 Qtde. </t>
  </si>
  <si>
    <t xml:space="preserve"> AF/OS nº  315/2019 Qtde. </t>
  </si>
  <si>
    <t xml:space="preserve"> AF/OS nº  449/2019 Qtde. </t>
  </si>
  <si>
    <t xml:space="preserve"> AF/OS nº  842/2019 Qtde. </t>
  </si>
  <si>
    <t xml:space="preserve"> AF/OS nº  849/2019 Qtde. </t>
  </si>
  <si>
    <t xml:space="preserve"> AF/OS nº  851/2019 Qtde. </t>
  </si>
  <si>
    <t xml:space="preserve"> AF/OS nº  903/2019 Qtde. </t>
  </si>
  <si>
    <t xml:space="preserve"> AF/OS nº  931/2019 Qtde. </t>
  </si>
  <si>
    <t xml:space="preserve"> AF/OS nº  1173/2019 Qtde. </t>
  </si>
  <si>
    <t>Ced. CCT</t>
  </si>
  <si>
    <t xml:space="preserve"> AF/OS nº  0542/2019 Qtde. </t>
  </si>
  <si>
    <t xml:space="preserve"> AF/OS nº  351/2018 Qtde. </t>
  </si>
  <si>
    <t xml:space="preserve"> AF/OS nº  563/2019 Qtde. </t>
  </si>
  <si>
    <t xml:space="preserve"> AF/OS nº 742/2019 Qtde. </t>
  </si>
  <si>
    <t xml:space="preserve"> AF/OS nº  343/2019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</si>
</sst>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  <font>
      <b/>
      <sz val="12"/>
      <color indexed="81"/>
      <name val="Segoe UI"/>
      <family val="2"/>
    </font>
    <font>
      <sz val="12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7" xfId="1" applyFont="1" applyFill="1" applyBorder="1" applyAlignment="1" applyProtection="1">
      <alignment horizontal="left"/>
      <protection locked="0"/>
    </xf>
    <xf numFmtId="0" fontId="15" fillId="8" borderId="13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5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13" borderId="1" xfId="26" applyFont="1" applyFill="1" applyBorder="1" applyAlignment="1">
      <alignment horizontal="center" vertical="center"/>
    </xf>
    <xf numFmtId="0" fontId="15" fillId="15" borderId="1" xfId="26" applyFont="1" applyFill="1" applyBorder="1" applyAlignment="1">
      <alignment horizontal="center" vertical="center"/>
    </xf>
    <xf numFmtId="0" fontId="15" fillId="13" borderId="1" xfId="27" applyFont="1" applyFill="1" applyBorder="1" applyAlignment="1">
      <alignment horizontal="justify" vertical="top" wrapText="1"/>
    </xf>
    <xf numFmtId="0" fontId="15" fillId="13" borderId="9" xfId="28" applyFont="1" applyFill="1" applyBorder="1" applyAlignment="1">
      <alignment horizontal="center" vertical="center"/>
    </xf>
    <xf numFmtId="0" fontId="21" fillId="13" borderId="1" xfId="27" applyFont="1" applyFill="1" applyBorder="1" applyAlignment="1">
      <alignment horizontal="center" vertical="center"/>
    </xf>
    <xf numFmtId="0" fontId="15" fillId="13" borderId="1" xfId="29" applyFont="1" applyFill="1" applyBorder="1" applyAlignment="1">
      <alignment horizontal="justify" vertical="top" wrapText="1"/>
    </xf>
    <xf numFmtId="0" fontId="15" fillId="13" borderId="8" xfId="27" applyFont="1" applyFill="1" applyBorder="1" applyAlignment="1">
      <alignment horizontal="center" vertical="center"/>
    </xf>
    <xf numFmtId="0" fontId="15" fillId="15" borderId="1" xfId="28" applyFont="1" applyFill="1" applyBorder="1" applyAlignment="1">
      <alignment horizontal="justify" vertical="top" wrapText="1"/>
    </xf>
    <xf numFmtId="0" fontId="15" fillId="15" borderId="9" xfId="28" applyFont="1" applyFill="1" applyBorder="1" applyAlignment="1">
      <alignment horizontal="center" vertical="center"/>
    </xf>
    <xf numFmtId="0" fontId="21" fillId="15" borderId="1" xfId="27" applyFont="1" applyFill="1" applyBorder="1" applyAlignment="1">
      <alignment horizontal="center" vertical="center"/>
    </xf>
    <xf numFmtId="44" fontId="21" fillId="13" borderId="1" xfId="13" applyFont="1" applyFill="1" applyBorder="1" applyAlignment="1">
      <alignment horizontal="right" vertical="center"/>
    </xf>
    <xf numFmtId="44" fontId="21" fillId="15" borderId="1" xfId="13" applyFont="1" applyFill="1" applyBorder="1" applyAlignment="1">
      <alignment horizontal="right" vertical="center"/>
    </xf>
    <xf numFmtId="44" fontId="21" fillId="15" borderId="6" xfId="13" applyFont="1" applyFill="1" applyBorder="1" applyAlignment="1">
      <alignment horizontal="right" vertical="center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44" fontId="21" fillId="13" borderId="1" xfId="8" applyFont="1" applyFill="1" applyBorder="1" applyAlignment="1">
      <alignment horizontal="right" vertical="center"/>
    </xf>
    <xf numFmtId="44" fontId="4" fillId="0" borderId="0" xfId="1" applyNumberFormat="1" applyFont="1" applyAlignment="1">
      <alignment wrapText="1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wrapText="1"/>
      <protection locked="0"/>
    </xf>
    <xf numFmtId="0" fontId="24" fillId="7" borderId="19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wrapText="1"/>
      <protection locked="0"/>
    </xf>
    <xf numFmtId="0" fontId="4" fillId="13" borderId="19" xfId="1" applyFont="1" applyFill="1" applyBorder="1" applyAlignment="1" applyProtection="1">
      <alignment horizontal="center" vertical="center" wrapText="1"/>
      <protection locked="0"/>
    </xf>
    <xf numFmtId="14" fontId="4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24" fillId="13" borderId="1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1" xfId="1" applyFont="1" applyFill="1" applyBorder="1" applyAlignment="1" applyProtection="1">
      <alignment wrapText="1"/>
      <protection locked="0"/>
    </xf>
    <xf numFmtId="44" fontId="4" fillId="0" borderId="0" xfId="8" applyFont="1" applyAlignment="1" applyProtection="1">
      <alignment wrapText="1"/>
      <protection locked="0"/>
    </xf>
    <xf numFmtId="0" fontId="24" fillId="7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wrapText="1"/>
    </xf>
    <xf numFmtId="0" fontId="15" fillId="15" borderId="6" xfId="26" applyFont="1" applyFill="1" applyBorder="1" applyAlignment="1">
      <alignment horizontal="center" vertical="center" wrapText="1"/>
    </xf>
    <xf numFmtId="0" fontId="15" fillId="15" borderId="11" xfId="26" applyFont="1" applyFill="1" applyBorder="1" applyAlignment="1">
      <alignment horizontal="center" vertical="center" wrapText="1"/>
    </xf>
    <xf numFmtId="0" fontId="15" fillId="15" borderId="7" xfId="26" applyFont="1" applyFill="1" applyBorder="1" applyAlignment="1">
      <alignment horizontal="center" vertical="center" wrapText="1"/>
    </xf>
    <xf numFmtId="0" fontId="17" fillId="13" borderId="11" xfId="26" applyFont="1" applyFill="1" applyBorder="1" applyAlignment="1">
      <alignment horizontal="center" vertical="center"/>
    </xf>
    <xf numFmtId="0" fontId="17" fillId="15" borderId="6" xfId="26" applyFont="1" applyFill="1" applyBorder="1" applyAlignment="1">
      <alignment horizontal="center" vertical="center"/>
    </xf>
    <xf numFmtId="0" fontId="17" fillId="15" borderId="11" xfId="26" applyFont="1" applyFill="1" applyBorder="1" applyAlignment="1">
      <alignment horizontal="center" vertical="center"/>
    </xf>
    <xf numFmtId="0" fontId="17" fillId="15" borderId="7" xfId="26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15" fillId="13" borderId="6" xfId="26" applyFont="1" applyFill="1" applyBorder="1" applyAlignment="1">
      <alignment horizontal="center" vertical="center" wrapText="1"/>
    </xf>
    <xf numFmtId="0" fontId="15" fillId="13" borderId="11" xfId="26" applyFont="1" applyFill="1" applyBorder="1" applyAlignment="1">
      <alignment horizontal="center" vertical="center" wrapText="1"/>
    </xf>
    <xf numFmtId="0" fontId="15" fillId="13" borderId="7" xfId="26" applyFont="1" applyFill="1" applyBorder="1" applyAlignment="1">
      <alignment horizontal="center" vertical="center" wrapText="1"/>
    </xf>
    <xf numFmtId="3" fontId="24" fillId="5" borderId="18" xfId="1" applyNumberFormat="1" applyFont="1" applyFill="1" applyBorder="1" applyAlignment="1" applyProtection="1">
      <alignment horizontal="center" vertical="center" wrapText="1"/>
      <protection locked="0"/>
    </xf>
    <xf numFmtId="3" fontId="24" fillId="5" borderId="19" xfId="1" applyNumberFormat="1" applyFont="1" applyFill="1" applyBorder="1" applyAlignment="1" applyProtection="1">
      <alignment horizontal="center" vertical="center" wrapText="1"/>
      <protection locked="0"/>
    </xf>
    <xf numFmtId="3" fontId="2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8">
    <cellStyle name="40% - Accent4" xfId="26"/>
    <cellStyle name="40% - Accent6" xfId="27"/>
    <cellStyle name="60% - Accent1" xfId="29"/>
    <cellStyle name="Accent3" xfId="28"/>
    <cellStyle name="Moeda" xfId="13" builtinId="4"/>
    <cellStyle name="Moeda 2" xfId="5"/>
    <cellStyle name="Moeda 2 2" xfId="9"/>
    <cellStyle name="Moeda 3" xfId="8"/>
    <cellStyle name="Moeda 3 2" xfId="19"/>
    <cellStyle name="Moeda 3 2 2" xfId="41"/>
    <cellStyle name="Moeda 3 3" xfId="32"/>
    <cellStyle name="Moeda 4" xfId="14"/>
    <cellStyle name="Moeda 4 2" xfId="23"/>
    <cellStyle name="Moeda 4 2 2" xfId="45"/>
    <cellStyle name="Moeda 4 3" xfId="36"/>
    <cellStyle name="Moeda 5" xfId="22"/>
    <cellStyle name="Moeda 5 2" xfId="44"/>
    <cellStyle name="Moeda 6" xfId="35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21"/>
    <cellStyle name="Separador de milhares 2 2 2 2 2" xfId="43"/>
    <cellStyle name="Separador de milhares 2 2 2 3" xfId="34"/>
    <cellStyle name="Separador de milhares 2 2 3" xfId="16"/>
    <cellStyle name="Separador de milhares 2 2 3 2" xfId="25"/>
    <cellStyle name="Separador de milhares 2 2 3 2 2" xfId="47"/>
    <cellStyle name="Separador de milhares 2 2 3 3" xfId="38"/>
    <cellStyle name="Separador de milhares 2 2 4" xfId="18"/>
    <cellStyle name="Separador de milhares 2 2 4 2" xfId="40"/>
    <cellStyle name="Separador de milhares 2 2 5" xfId="31"/>
    <cellStyle name="Separador de milhares 2 3" xfId="6"/>
    <cellStyle name="Separador de milhares 2 3 2" xfId="10"/>
    <cellStyle name="Separador de milhares 2 3 2 2" xfId="20"/>
    <cellStyle name="Separador de milhares 2 3 2 2 2" xfId="42"/>
    <cellStyle name="Separador de milhares 2 3 2 3" xfId="33"/>
    <cellStyle name="Separador de milhares 2 3 3" xfId="15"/>
    <cellStyle name="Separador de milhares 2 3 3 2" xfId="24"/>
    <cellStyle name="Separador de milhares 2 3 3 2 2" xfId="46"/>
    <cellStyle name="Separador de milhares 2 3 3 3" xfId="37"/>
    <cellStyle name="Separador de milhares 2 3 4" xfId="17"/>
    <cellStyle name="Separador de milhares 2 3 4 2" xfId="39"/>
    <cellStyle name="Separador de milhares 2 3 5" xfId="30"/>
    <cellStyle name="Separador de milhares 3" xfId="3"/>
    <cellStyle name="Título 5" xfId="4"/>
  </cellStyles>
  <dxfs count="2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"/>
  <sheetViews>
    <sheetView zoomScale="60" zoomScaleNormal="60" workbookViewId="0">
      <selection activeCell="I4" sqref="I4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11" width="14" style="18" customWidth="1"/>
    <col min="12" max="12" width="13.5703125" style="18" customWidth="1"/>
    <col min="13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88</v>
      </c>
      <c r="L1" s="98" t="s">
        <v>89</v>
      </c>
      <c r="M1" s="98" t="s">
        <v>90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43539</v>
      </c>
      <c r="L3" s="82">
        <v>43621</v>
      </c>
      <c r="M3" s="82">
        <v>43677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112</v>
      </c>
      <c r="I4" s="30">
        <f>H4-(SUM(K4:AA4))</f>
        <v>49</v>
      </c>
      <c r="J4" s="31" t="str">
        <f>IF(I4&lt;0,"ATENÇÃO","OK")</f>
        <v>OK</v>
      </c>
      <c r="K4" s="80"/>
      <c r="L4" s="72">
        <v>59</v>
      </c>
      <c r="M4" s="72">
        <v>4</v>
      </c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15</v>
      </c>
      <c r="I5" s="30">
        <f t="shared" ref="I5:I13" si="0">H5-(SUM(K5:AA5))</f>
        <v>15</v>
      </c>
      <c r="J5" s="31" t="str">
        <f t="shared" ref="J5:J13" si="1">IF(I5&lt;0,"ATENÇÃO","OK")</f>
        <v>OK</v>
      </c>
      <c r="K5" s="79"/>
      <c r="L5" s="79"/>
      <c r="M5" s="79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23</v>
      </c>
      <c r="I6" s="30">
        <f t="shared" si="0"/>
        <v>23</v>
      </c>
      <c r="J6" s="31" t="str">
        <f t="shared" si="1"/>
        <v>OK</v>
      </c>
      <c r="K6" s="79"/>
      <c r="L6" s="79"/>
      <c r="M6" s="79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8</v>
      </c>
      <c r="I7" s="30">
        <f t="shared" si="0"/>
        <v>8</v>
      </c>
      <c r="J7" s="31" t="str">
        <f t="shared" si="1"/>
        <v>OK</v>
      </c>
      <c r="K7" s="79"/>
      <c r="L7" s="79"/>
      <c r="M7" s="79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23</v>
      </c>
      <c r="I8" s="30">
        <f t="shared" si="0"/>
        <v>23</v>
      </c>
      <c r="J8" s="31" t="str">
        <f t="shared" si="1"/>
        <v>OK</v>
      </c>
      <c r="K8" s="80"/>
      <c r="L8" s="80"/>
      <c r="M8" s="79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11</v>
      </c>
      <c r="I9" s="30">
        <f t="shared" si="0"/>
        <v>11</v>
      </c>
      <c r="J9" s="31" t="str">
        <f t="shared" si="1"/>
        <v>OK</v>
      </c>
      <c r="K9" s="79"/>
      <c r="L9" s="79"/>
      <c r="M9" s="79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15</v>
      </c>
      <c r="I10" s="30">
        <f t="shared" si="0"/>
        <v>15</v>
      </c>
      <c r="J10" s="31" t="str">
        <f t="shared" si="1"/>
        <v>OK</v>
      </c>
      <c r="K10" s="79"/>
      <c r="L10" s="79"/>
      <c r="M10" s="79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5</v>
      </c>
      <c r="I11" s="30">
        <f t="shared" si="0"/>
        <v>5</v>
      </c>
      <c r="J11" s="31" t="str">
        <f t="shared" si="1"/>
        <v>OK</v>
      </c>
      <c r="K11" s="79"/>
      <c r="L11" s="79"/>
      <c r="M11" s="79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f>2+5</f>
        <v>7</v>
      </c>
      <c r="I12" s="30">
        <f t="shared" si="0"/>
        <v>0</v>
      </c>
      <c r="J12" s="31" t="str">
        <f t="shared" si="1"/>
        <v>OK</v>
      </c>
      <c r="K12" s="72">
        <v>7</v>
      </c>
      <c r="L12" s="79"/>
      <c r="M12" s="79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>
        <v>2</v>
      </c>
      <c r="I13" s="30">
        <f t="shared" si="0"/>
        <v>2</v>
      </c>
      <c r="J13" s="31" t="str">
        <f t="shared" si="1"/>
        <v>OK</v>
      </c>
      <c r="K13" s="79"/>
      <c r="L13" s="79"/>
      <c r="M13" s="79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  <row r="14" spans="1:27" x14ac:dyDescent="0.25">
      <c r="K14" s="85">
        <f>SUMPRODUCT(G4:G13,K4:K13)</f>
        <v>3343.9</v>
      </c>
      <c r="L14" s="85">
        <f>SUMPRODUCT(G4:G13,L4:L13)</f>
        <v>2406.02</v>
      </c>
      <c r="M14" s="85">
        <f>SUMPRODUCT(G4:G13,M4:M13)</f>
        <v>163.12</v>
      </c>
    </row>
  </sheetData>
  <mergeCells count="25">
    <mergeCell ref="X1:X2"/>
    <mergeCell ref="Y1:Y2"/>
    <mergeCell ref="Z1:Z2"/>
    <mergeCell ref="AA1:AA2"/>
    <mergeCell ref="A4:A10"/>
    <mergeCell ref="M1:M2"/>
    <mergeCell ref="D1:G1"/>
    <mergeCell ref="A1:C1"/>
    <mergeCell ref="T1:T2"/>
    <mergeCell ref="A11:A13"/>
    <mergeCell ref="B4:B10"/>
    <mergeCell ref="B11:B13"/>
    <mergeCell ref="W1:W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H1:J1"/>
    <mergeCell ref="K1:K2"/>
    <mergeCell ref="L1:L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103" t="s">
        <v>67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104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75">
        <v>43413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25</v>
      </c>
      <c r="I4" s="30">
        <f>H4-(SUM(K4:AA4))</f>
        <v>0</v>
      </c>
      <c r="J4" s="31" t="str">
        <f>IF(I4&lt;0,"ATENÇÃO","OK")</f>
        <v>OK</v>
      </c>
      <c r="K4" s="71">
        <v>25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7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74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thickBot="1" x14ac:dyDescent="0.3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7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8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thickBot="1" x14ac:dyDescent="0.3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A1:AA2"/>
    <mergeCell ref="A4:A10"/>
    <mergeCell ref="B4:B10"/>
    <mergeCell ref="A11:A13"/>
    <mergeCell ref="B11:B13"/>
    <mergeCell ref="W1:W2"/>
    <mergeCell ref="X1:X2"/>
    <mergeCell ref="Y1:Y2"/>
    <mergeCell ref="Z1:Z2"/>
    <mergeCell ref="T1:T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"/>
  <sheetViews>
    <sheetView topLeftCell="I10" zoomScale="80" zoomScaleNormal="80" workbookViewId="0">
      <selection activeCell="I4" sqref="I4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105" t="s">
        <v>68</v>
      </c>
      <c r="L1" s="105" t="s">
        <v>69</v>
      </c>
      <c r="M1" s="105" t="s">
        <v>70</v>
      </c>
      <c r="N1" s="105" t="s">
        <v>71</v>
      </c>
      <c r="O1" s="105" t="s">
        <v>72</v>
      </c>
      <c r="P1" s="105" t="s">
        <v>73</v>
      </c>
      <c r="Q1" s="105" t="s">
        <v>74</v>
      </c>
      <c r="R1" s="105" t="s">
        <v>100</v>
      </c>
      <c r="S1" s="105" t="s">
        <v>101</v>
      </c>
      <c r="T1" s="105" t="s">
        <v>102</v>
      </c>
      <c r="U1" s="105" t="s">
        <v>103</v>
      </c>
      <c r="V1" s="105" t="s">
        <v>104</v>
      </c>
      <c r="W1" s="105" t="s">
        <v>105</v>
      </c>
      <c r="X1" s="105" t="s">
        <v>106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43381</v>
      </c>
      <c r="L3" s="82">
        <v>43397</v>
      </c>
      <c r="M3" s="82">
        <v>43397</v>
      </c>
      <c r="N3" s="82">
        <v>43426</v>
      </c>
      <c r="O3" s="82">
        <v>43433</v>
      </c>
      <c r="P3" s="82">
        <v>43521</v>
      </c>
      <c r="Q3" s="82">
        <v>43522</v>
      </c>
      <c r="R3" s="82">
        <v>43579</v>
      </c>
      <c r="S3" s="82">
        <v>43579</v>
      </c>
      <c r="T3" s="82">
        <v>43579</v>
      </c>
      <c r="U3" s="82">
        <v>43587</v>
      </c>
      <c r="V3" s="82">
        <v>43600</v>
      </c>
      <c r="W3" s="82">
        <v>43650</v>
      </c>
      <c r="X3" s="82">
        <v>43651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f>300+50</f>
        <v>350</v>
      </c>
      <c r="I4" s="30">
        <f>H4-(SUM(K4:AA4))</f>
        <v>1.999999999998181E-2</v>
      </c>
      <c r="J4" s="31" t="str">
        <f>IF(I4&lt;0,"ATENÇÃO","OK")</f>
        <v>OK</v>
      </c>
      <c r="K4" s="77">
        <v>22</v>
      </c>
      <c r="L4" s="77">
        <v>16</v>
      </c>
      <c r="M4" s="77">
        <v>8</v>
      </c>
      <c r="N4" s="77">
        <v>130.1</v>
      </c>
      <c r="O4" s="77">
        <v>11</v>
      </c>
      <c r="P4" s="77">
        <v>11.5</v>
      </c>
      <c r="Q4" s="77"/>
      <c r="R4" s="77">
        <v>9.5</v>
      </c>
      <c r="S4" s="77">
        <v>36.5</v>
      </c>
      <c r="T4" s="77">
        <v>15</v>
      </c>
      <c r="U4" s="77">
        <v>13</v>
      </c>
      <c r="V4" s="77">
        <v>13.38</v>
      </c>
      <c r="W4" s="88">
        <v>13</v>
      </c>
      <c r="X4" s="88">
        <v>51</v>
      </c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89"/>
      <c r="X5" s="89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75</v>
      </c>
      <c r="I6" s="30">
        <f t="shared" si="0"/>
        <v>74</v>
      </c>
      <c r="J6" s="31" t="str">
        <f t="shared" si="1"/>
        <v>OK</v>
      </c>
      <c r="K6" s="77"/>
      <c r="L6" s="77"/>
      <c r="M6" s="77"/>
      <c r="N6" s="77"/>
      <c r="O6" s="77"/>
      <c r="P6" s="77"/>
      <c r="Q6" s="77"/>
      <c r="R6" s="77"/>
      <c r="S6" s="77"/>
      <c r="T6" s="77">
        <v>1</v>
      </c>
      <c r="U6" s="77"/>
      <c r="V6" s="77"/>
      <c r="W6" s="89"/>
      <c r="X6" s="89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89"/>
      <c r="X7" s="89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141</v>
      </c>
      <c r="I8" s="30">
        <f t="shared" si="0"/>
        <v>131.5</v>
      </c>
      <c r="J8" s="31" t="str">
        <f t="shared" si="1"/>
        <v>OK</v>
      </c>
      <c r="K8" s="76"/>
      <c r="L8" s="76"/>
      <c r="M8" s="77"/>
      <c r="N8" s="77"/>
      <c r="O8" s="77"/>
      <c r="P8" s="77"/>
      <c r="Q8" s="77">
        <v>9.5</v>
      </c>
      <c r="R8" s="77"/>
      <c r="S8" s="77"/>
      <c r="T8" s="77"/>
      <c r="U8" s="77"/>
      <c r="V8" s="77"/>
      <c r="W8" s="89"/>
      <c r="X8" s="89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89"/>
      <c r="X9" s="89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75</v>
      </c>
      <c r="I10" s="30">
        <f t="shared" si="0"/>
        <v>74</v>
      </c>
      <c r="J10" s="31" t="str">
        <f t="shared" si="1"/>
        <v>OK</v>
      </c>
      <c r="K10" s="77"/>
      <c r="L10" s="77"/>
      <c r="M10" s="77"/>
      <c r="N10" s="77"/>
      <c r="O10" s="77"/>
      <c r="P10" s="77"/>
      <c r="Q10" s="77">
        <v>1</v>
      </c>
      <c r="R10" s="77"/>
      <c r="S10" s="77"/>
      <c r="T10" s="77"/>
      <c r="U10" s="77"/>
      <c r="V10" s="77"/>
      <c r="W10" s="89"/>
      <c r="X10" s="89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89"/>
      <c r="X11" s="89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88"/>
      <c r="X12" s="88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88"/>
      <c r="X13" s="88"/>
      <c r="Y13" s="49"/>
      <c r="Z13" s="49"/>
      <c r="AA13" s="49"/>
    </row>
  </sheetData>
  <mergeCells count="25">
    <mergeCell ref="W1:W2"/>
    <mergeCell ref="X1:X2"/>
    <mergeCell ref="Y1:Y2"/>
    <mergeCell ref="Z1:Z2"/>
    <mergeCell ref="AA1:AA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A11:A13"/>
    <mergeCell ref="B11:B13"/>
    <mergeCell ref="A4:A10"/>
    <mergeCell ref="B4:B10"/>
    <mergeCell ref="K1:K2"/>
  </mergeCells>
  <conditionalFormatting sqref="K4:V17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K4:X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"/>
  <sheetViews>
    <sheetView topLeftCell="F4" zoomScale="70" zoomScaleNormal="70" workbookViewId="0">
      <selection activeCell="I4" sqref="I4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3" width="12.7109375" style="18" customWidth="1"/>
    <col min="24" max="31" width="12.7109375" style="15" customWidth="1"/>
    <col min="32" max="16384" width="9.7109375" style="15"/>
  </cols>
  <sheetData>
    <row r="1" spans="1:31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75</v>
      </c>
      <c r="L1" s="98" t="s">
        <v>76</v>
      </c>
      <c r="M1" s="98" t="s">
        <v>77</v>
      </c>
      <c r="N1" s="98" t="s">
        <v>78</v>
      </c>
      <c r="O1" s="98" t="s">
        <v>79</v>
      </c>
      <c r="P1" s="98" t="s">
        <v>80</v>
      </c>
      <c r="Q1" s="98" t="s">
        <v>81</v>
      </c>
      <c r="R1" s="98" t="s">
        <v>82</v>
      </c>
      <c r="S1" s="98" t="s">
        <v>83</v>
      </c>
      <c r="T1" s="98" t="s">
        <v>49</v>
      </c>
      <c r="U1" s="98" t="s">
        <v>84</v>
      </c>
      <c r="V1" s="98" t="s">
        <v>85</v>
      </c>
      <c r="W1" s="98" t="s">
        <v>86</v>
      </c>
      <c r="X1" s="98" t="s">
        <v>107</v>
      </c>
      <c r="Y1" s="98" t="s">
        <v>108</v>
      </c>
      <c r="Z1" s="98" t="s">
        <v>109</v>
      </c>
      <c r="AA1" s="98" t="s">
        <v>110</v>
      </c>
      <c r="AB1" s="98" t="s">
        <v>111</v>
      </c>
      <c r="AC1" s="98" t="s">
        <v>112</v>
      </c>
      <c r="AD1" s="98" t="s">
        <v>113</v>
      </c>
      <c r="AE1" s="98" t="s">
        <v>114</v>
      </c>
    </row>
    <row r="2" spans="1:31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1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43340</v>
      </c>
      <c r="L3" s="82">
        <v>43353</v>
      </c>
      <c r="M3" s="82">
        <v>43362</v>
      </c>
      <c r="N3" s="82">
        <v>43362</v>
      </c>
      <c r="O3" s="82">
        <v>43389</v>
      </c>
      <c r="P3" s="82">
        <v>43362</v>
      </c>
      <c r="Q3" s="82">
        <v>43395</v>
      </c>
      <c r="R3" s="82">
        <v>43398</v>
      </c>
      <c r="S3" s="82">
        <v>43399</v>
      </c>
      <c r="T3" s="29" t="s">
        <v>115</v>
      </c>
      <c r="U3" s="82">
        <v>43412</v>
      </c>
      <c r="V3" s="82">
        <v>43416</v>
      </c>
      <c r="W3" s="83">
        <v>43416</v>
      </c>
      <c r="X3" s="83">
        <v>43566</v>
      </c>
      <c r="Y3" s="83">
        <v>43592</v>
      </c>
      <c r="Z3" s="83">
        <v>43644</v>
      </c>
      <c r="AA3" s="83">
        <v>43644</v>
      </c>
      <c r="AB3" s="83">
        <v>43644</v>
      </c>
      <c r="AC3" s="83">
        <v>43654</v>
      </c>
      <c r="AD3" s="83">
        <v>43668</v>
      </c>
      <c r="AE3" s="83">
        <v>43686</v>
      </c>
    </row>
    <row r="4" spans="1:31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375</v>
      </c>
      <c r="I4" s="30">
        <f>H4-(SUM(K4:AE4))</f>
        <v>110</v>
      </c>
      <c r="J4" s="31" t="str">
        <f>IF(I4&lt;0,"ATENÇÃO","OK")</f>
        <v>OK</v>
      </c>
      <c r="K4" s="79"/>
      <c r="L4" s="81">
        <v>22.5</v>
      </c>
      <c r="M4" s="81">
        <v>7</v>
      </c>
      <c r="N4" s="84"/>
      <c r="O4" s="81">
        <v>42</v>
      </c>
      <c r="P4" s="79"/>
      <c r="Q4" s="81">
        <v>20</v>
      </c>
      <c r="R4" s="81">
        <v>13</v>
      </c>
      <c r="S4" s="81">
        <v>14</v>
      </c>
      <c r="T4" s="79"/>
      <c r="U4" s="81">
        <v>7.5</v>
      </c>
      <c r="V4" s="81">
        <v>21</v>
      </c>
      <c r="W4" s="81">
        <v>12</v>
      </c>
      <c r="X4" s="49"/>
      <c r="Y4" s="49"/>
      <c r="Z4" s="90">
        <v>22</v>
      </c>
      <c r="AA4" s="90">
        <v>10</v>
      </c>
      <c r="AB4" s="90">
        <v>23</v>
      </c>
      <c r="AC4" s="90">
        <v>16</v>
      </c>
      <c r="AD4" s="90">
        <v>18</v>
      </c>
      <c r="AE4" s="90">
        <v>17</v>
      </c>
    </row>
    <row r="5" spans="1:31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H5-(SUM(K5:AE5))</f>
        <v>0</v>
      </c>
      <c r="J5" s="31" t="str">
        <f t="shared" ref="J5:J13" si="1">IF(I5&lt;0,"ATENÇÃO","OK")</f>
        <v>OK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50"/>
      <c r="Y5" s="50"/>
      <c r="Z5" s="50"/>
      <c r="AA5" s="50"/>
      <c r="AB5" s="50"/>
      <c r="AC5" s="50"/>
      <c r="AD5" s="50"/>
      <c r="AE5" s="50"/>
    </row>
    <row r="6" spans="1:31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50"/>
      <c r="Y6" s="50"/>
      <c r="Z6" s="50"/>
      <c r="AA6" s="50"/>
      <c r="AB6" s="50"/>
      <c r="AC6" s="50"/>
      <c r="AD6" s="50"/>
      <c r="AE6" s="50"/>
    </row>
    <row r="7" spans="1:31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50"/>
      <c r="Y7" s="50"/>
      <c r="Z7" s="50"/>
      <c r="AA7" s="50"/>
      <c r="AB7" s="50"/>
      <c r="AC7" s="50"/>
      <c r="AD7" s="50"/>
      <c r="AE7" s="50"/>
    </row>
    <row r="8" spans="1:31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f>300-32</f>
        <v>268</v>
      </c>
      <c r="I8" s="30">
        <f t="shared" si="0"/>
        <v>-21</v>
      </c>
      <c r="J8" s="31" t="str">
        <f t="shared" si="1"/>
        <v>ATENÇÃO</v>
      </c>
      <c r="K8" s="72">
        <v>100</v>
      </c>
      <c r="L8" s="80"/>
      <c r="M8" s="79"/>
      <c r="N8" s="81">
        <v>43</v>
      </c>
      <c r="O8" s="84"/>
      <c r="P8" s="81">
        <v>18</v>
      </c>
      <c r="Q8" s="79"/>
      <c r="R8" s="79"/>
      <c r="S8" s="79"/>
      <c r="T8" s="81">
        <v>32</v>
      </c>
      <c r="U8" s="79"/>
      <c r="V8" s="79"/>
      <c r="W8" s="79"/>
      <c r="X8" s="90">
        <v>48</v>
      </c>
      <c r="Y8" s="90">
        <v>48</v>
      </c>
      <c r="Z8" s="50"/>
      <c r="AA8" s="50"/>
      <c r="AB8" s="50"/>
      <c r="AC8" s="50"/>
      <c r="AD8" s="50"/>
      <c r="AE8" s="50"/>
    </row>
    <row r="9" spans="1:31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50"/>
      <c r="Y9" s="50"/>
      <c r="Z9" s="50"/>
      <c r="AA9" s="50"/>
      <c r="AB9" s="50"/>
      <c r="AC9" s="50"/>
      <c r="AD9" s="50"/>
      <c r="AE9" s="50"/>
    </row>
    <row r="10" spans="1:31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50"/>
      <c r="Y10" s="50"/>
      <c r="Z10" s="50"/>
      <c r="AA10" s="50"/>
      <c r="AB10" s="50"/>
      <c r="AC10" s="50"/>
      <c r="AD10" s="50"/>
      <c r="AE10" s="50"/>
    </row>
    <row r="11" spans="1:31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50"/>
      <c r="Y11" s="50"/>
      <c r="Z11" s="50"/>
      <c r="AA11" s="50"/>
      <c r="AB11" s="50"/>
      <c r="AC11" s="50"/>
      <c r="AD11" s="50"/>
      <c r="AE11" s="50"/>
    </row>
    <row r="12" spans="1:31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49"/>
      <c r="Y12" s="49"/>
      <c r="Z12" s="49"/>
      <c r="AA12" s="49"/>
      <c r="AB12" s="49"/>
      <c r="AC12" s="49"/>
      <c r="AD12" s="49"/>
      <c r="AE12" s="49"/>
    </row>
    <row r="13" spans="1:31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49"/>
      <c r="Y13" s="49"/>
      <c r="Z13" s="49"/>
      <c r="AA13" s="49"/>
      <c r="AB13" s="49"/>
      <c r="AC13" s="49"/>
      <c r="AD13" s="49"/>
      <c r="AE13" s="49"/>
    </row>
  </sheetData>
  <mergeCells count="29">
    <mergeCell ref="Z1:Z2"/>
    <mergeCell ref="A4:A10"/>
    <mergeCell ref="B4:B10"/>
    <mergeCell ref="A11:A13"/>
    <mergeCell ref="B11:B13"/>
    <mergeCell ref="V1:V2"/>
    <mergeCell ref="W1:W2"/>
    <mergeCell ref="X1:X2"/>
    <mergeCell ref="Y1:Y2"/>
    <mergeCell ref="T1:T2"/>
    <mergeCell ref="U1:U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  <mergeCell ref="AA1:AA2"/>
    <mergeCell ref="AB1:AB2"/>
    <mergeCell ref="AC1:AC2"/>
    <mergeCell ref="AD1:AD2"/>
    <mergeCell ref="AE1:AE2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99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43619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f>86-50</f>
        <v>36</v>
      </c>
      <c r="I4" s="30">
        <f>H4-(SUM(K4:AA4))</f>
        <v>36</v>
      </c>
      <c r="J4" s="31" t="str">
        <f>IF(I4&lt;0,"ATENÇÃO","OK")</f>
        <v>OK</v>
      </c>
      <c r="K4" s="7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45</v>
      </c>
      <c r="I6" s="30">
        <f t="shared" si="0"/>
        <v>45</v>
      </c>
      <c r="J6" s="31" t="str">
        <f t="shared" si="1"/>
        <v>OK</v>
      </c>
      <c r="K6" s="7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45</v>
      </c>
      <c r="I8" s="30">
        <f t="shared" si="0"/>
        <v>10</v>
      </c>
      <c r="J8" s="31" t="str">
        <f t="shared" si="1"/>
        <v>OK</v>
      </c>
      <c r="K8" s="72">
        <v>35</v>
      </c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45</v>
      </c>
      <c r="I10" s="30">
        <f t="shared" si="0"/>
        <v>45</v>
      </c>
      <c r="J10" s="31" t="str">
        <f t="shared" si="1"/>
        <v>OK</v>
      </c>
      <c r="K10" s="7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W1:W2"/>
    <mergeCell ref="X1:X2"/>
    <mergeCell ref="Y1:Y2"/>
    <mergeCell ref="Z1:Z2"/>
    <mergeCell ref="AA1:AA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A11:A13"/>
    <mergeCell ref="B11:B13"/>
    <mergeCell ref="A4:A10"/>
    <mergeCell ref="B4:B10"/>
    <mergeCell ref="K1:K2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D5" sqref="D5"/>
    </sheetView>
  </sheetViews>
  <sheetFormatPr defaultColWidth="9.7109375" defaultRowHeight="15" x14ac:dyDescent="0.25"/>
  <cols>
    <col min="1" max="1" width="14.570312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11" width="15.7109375" style="15" customWidth="1"/>
    <col min="12" max="12" width="17" style="15" bestFit="1" customWidth="1"/>
    <col min="13" max="16384" width="9.7109375" style="15"/>
  </cols>
  <sheetData>
    <row r="1" spans="1:12" ht="65.25" customHeight="1" x14ac:dyDescent="0.25">
      <c r="A1" s="113" t="s">
        <v>63</v>
      </c>
      <c r="B1" s="113"/>
      <c r="C1" s="113"/>
      <c r="D1" s="113" t="s">
        <v>40</v>
      </c>
      <c r="E1" s="113"/>
      <c r="F1" s="113"/>
      <c r="G1" s="113"/>
      <c r="H1" s="113" t="s">
        <v>48</v>
      </c>
      <c r="I1" s="113"/>
      <c r="J1" s="113"/>
      <c r="K1" s="113"/>
      <c r="L1" s="113"/>
    </row>
    <row r="2" spans="1:12" ht="21.75" customHeight="1" x14ac:dyDescent="0.25">
      <c r="A2" s="113" t="s">
        <v>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44" t="s">
        <v>26</v>
      </c>
      <c r="I3" s="28" t="s">
        <v>29</v>
      </c>
      <c r="J3" s="24" t="s">
        <v>30</v>
      </c>
      <c r="K3" s="45" t="s">
        <v>31</v>
      </c>
      <c r="L3" s="45" t="s">
        <v>32</v>
      </c>
    </row>
    <row r="4" spans="1:12" ht="20.100000000000001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6">
        <v>40.78</v>
      </c>
      <c r="H4" s="46">
        <f>REITORIA!H4+ESAG!H4+CEART!H4+CEAD!H4+FAED!H4+CEFID!H4+CERES!H4+CCT!H4+CEPLAN!H4+CEAVI!H4+CEO!H4+CAV!H4+CESFI!H4</f>
        <v>2411</v>
      </c>
      <c r="I4" s="47">
        <f>(REITORIA!H4-REITORIA!I4)+(ESAG!H4-ESAG!I4)+(CEART!H4-CEART!I4)+(CEAD!H4-CEAD!I4)+(FAED!H4-FAED!I4)+(CEFID!H4-CEFID!I4)+(CERES!H4-CERES!I4)+(CCT!H4-CCT!I4)+(CEPLAN!H4-CEPLAN!I4)+(CEAVI!H4-CEAVI!I4)+(CEO!H4-CEO!I4)+(CAV!H4-CAV!I4)+(CESFI!H4-CESFI!I4)</f>
        <v>800.98</v>
      </c>
      <c r="J4" s="43">
        <f>H4-I4</f>
        <v>1610.02</v>
      </c>
      <c r="K4" s="23">
        <f>G4*H4</f>
        <v>98320.58</v>
      </c>
      <c r="L4" s="23">
        <f>G4*I4</f>
        <v>32663.964400000001</v>
      </c>
    </row>
    <row r="5" spans="1:12" s="21" customFormat="1" ht="20.100000000000001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6">
        <v>29.96</v>
      </c>
      <c r="H5" s="46">
        <f>REITORIA!H5+ESAG!H5+CEART!H5+CEAD!H5+FAED!H5+CEFID!H5+CERES!H5+CCT!H5+CEPLAN!H5+CEAVI!H5+CEO!H5+CAV!H5+CESFI!H5</f>
        <v>68</v>
      </c>
      <c r="I5" s="47">
        <f>(REITORIA!H5-REITORIA!I5)+(ESAG!H5-ESAG!I5)+(CEART!H5-CEART!I5)+(CEAD!H5-CEAD!I5)+(FAED!H5-FAED!I5)+(CEFID!H5-CEFID!I5)+(CERES!H5-CERES!I5)+(CCT!H5-CCT!I5)+(CEPLAN!H5-CEPLAN!I5)+(CEAVI!H5-CEAVI!I5)+(CEO!H5-CEO!I5)+(CAV!H5-CAV!I5)+(CESFI!H5-CESFI!I5)</f>
        <v>0</v>
      </c>
      <c r="J5" s="43">
        <f t="shared" ref="J5:J10" si="0">H5-I5</f>
        <v>68</v>
      </c>
      <c r="K5" s="23">
        <f t="shared" ref="K5:K10" si="1">G5*H5</f>
        <v>2037.28</v>
      </c>
      <c r="L5" s="23">
        <f t="shared" ref="L5:L10" si="2">G5*I5</f>
        <v>0</v>
      </c>
    </row>
    <row r="6" spans="1:12" s="21" customFormat="1" ht="20.100000000000001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6">
        <v>30</v>
      </c>
      <c r="H6" s="46">
        <f>REITORIA!H6+ESAG!H6+CEART!H6+CEAD!H6+FAED!H6+CEFID!H6+CERES!H6+CCT!H6+CEPLAN!H6+CEAVI!H6+CEO!H6+CAV!H6+CESFI!H6</f>
        <v>260</v>
      </c>
      <c r="I6" s="47">
        <f>(REITORIA!H6-REITORIA!I6)+(ESAG!H6-ESAG!I6)+(CEART!H6-CEART!I6)+(CEAD!H6-CEAD!I6)+(FAED!H6-FAED!I6)+(CEFID!H6-CEFID!I6)+(CERES!H6-CERES!I6)+(CCT!H6-CCT!I6)+(CEPLAN!H6-CEPLAN!I6)+(CEAVI!H6-CEAVI!I6)+(CEO!H6-CEO!I6)+(CAV!H6-CAV!I6)+(CESFI!H6-CESFI!I6)</f>
        <v>1</v>
      </c>
      <c r="J6" s="43">
        <f t="shared" si="0"/>
        <v>259</v>
      </c>
      <c r="K6" s="23">
        <f t="shared" si="1"/>
        <v>7800</v>
      </c>
      <c r="L6" s="23">
        <f t="shared" si="2"/>
        <v>30</v>
      </c>
    </row>
    <row r="7" spans="1:12" s="21" customFormat="1" ht="20.100000000000001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6">
        <v>30</v>
      </c>
      <c r="H7" s="46">
        <f>REITORIA!H7+ESAG!H7+CEART!H7+CEAD!H7+FAED!H7+CEFID!H7+CERES!H7+CCT!H7+CEPLAN!H7+CEAVI!H7+CEO!H7+CAV!H7+CESFI!H7</f>
        <v>42</v>
      </c>
      <c r="I7" s="47">
        <f>(REITORIA!H7-REITORIA!I7)+(ESAG!H7-ESAG!I7)+(CEART!H7-CEART!I7)+(CEAD!H7-CEAD!I7)+(FAED!H7-FAED!I7)+(CEFID!H7-CEFID!I7)+(CERES!H7-CERES!I7)+(CCT!H7-CCT!I7)+(CEPLAN!H7-CEPLAN!I7)+(CEAVI!H7-CEAVI!I7)+(CEO!H7-CEO!I7)+(CAV!H7-CAV!I7)+(CESFI!H7-CESFI!I7)</f>
        <v>0</v>
      </c>
      <c r="J7" s="43">
        <f t="shared" si="0"/>
        <v>42</v>
      </c>
      <c r="K7" s="23">
        <f t="shared" si="1"/>
        <v>1260</v>
      </c>
      <c r="L7" s="23">
        <f t="shared" si="2"/>
        <v>0</v>
      </c>
    </row>
    <row r="8" spans="1:12" s="21" customFormat="1" ht="20.100000000000001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6">
        <v>6</v>
      </c>
      <c r="H8" s="46">
        <f>REITORIA!H8+ESAG!H8+CEART!H8+CEAD!H8+FAED!H8+CEFID!H8+CERES!H8+CCT!H8+CEPLAN!H8+CEAVI!H8+CEO!H8+CAV!H8+CESFI!H8</f>
        <v>951</v>
      </c>
      <c r="I8" s="47">
        <f>(REITORIA!H8-REITORIA!I8)+(ESAG!H8-ESAG!I8)+(CEART!H8-CEART!I8)+(CEAD!H8-CEAD!I8)+(FAED!H8-FAED!I8)+(CEFID!H8-CEFID!I8)+(CERES!H8-CERES!I8)+(CCT!H8-CCT!I8)+(CEPLAN!H8-CEPLAN!I8)+(CEAVI!H8-CEAVI!I8)+(CEO!H8-CEO!I8)+(CAV!H8-CAV!I8)+(CESFI!H8-CESFI!I8)</f>
        <v>484.5</v>
      </c>
      <c r="J8" s="43">
        <f t="shared" si="0"/>
        <v>466.5</v>
      </c>
      <c r="K8" s="23">
        <f t="shared" si="1"/>
        <v>5706</v>
      </c>
      <c r="L8" s="23">
        <f t="shared" si="2"/>
        <v>2907</v>
      </c>
    </row>
    <row r="9" spans="1:12" s="21" customFormat="1" ht="20.100000000000001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6">
        <v>6</v>
      </c>
      <c r="H9" s="46">
        <f>REITORIA!H9+ESAG!H9+CEART!H9+CEAD!H9+FAED!H9+CEFID!H9+CERES!H9+CCT!H9+CEPLAN!H9+CEAVI!H9+CEO!H9+CAV!H9+CESFI!H9</f>
        <v>207</v>
      </c>
      <c r="I9" s="47">
        <f>(REITORIA!H9-REITORIA!I9)+(ESAG!H9-ESAG!I9)+(CEART!H9-CEART!I9)+(CEAD!H9-CEAD!I9)+(FAED!H9-FAED!I9)+(CEFID!H9-CEFID!I9)+(CERES!H9-CERES!I9)+(CCT!H9-CCT!I9)+(CEPLAN!H9-CEPLAN!I9)+(CEAVI!H9-CEAVI!I9)+(CEO!H9-CEO!I9)+(CAV!H9-CAV!I9)+(CESFI!H9-CESFI!I9)</f>
        <v>0</v>
      </c>
      <c r="J9" s="43">
        <f t="shared" si="0"/>
        <v>207</v>
      </c>
      <c r="K9" s="23">
        <f t="shared" si="1"/>
        <v>1242</v>
      </c>
      <c r="L9" s="23">
        <f t="shared" si="2"/>
        <v>0</v>
      </c>
    </row>
    <row r="10" spans="1:12" s="21" customFormat="1" ht="20.100000000000001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6">
        <v>6</v>
      </c>
      <c r="H10" s="46">
        <f>REITORIA!H10+ESAG!H10+CEART!H10+CEAD!H10+FAED!H10+CEFID!H10+CERES!H10+CCT!H10+CEPLAN!H10+CEAVI!H10+CEO!H10+CAV!H10+CESFI!H10</f>
        <v>939</v>
      </c>
      <c r="I10" s="47">
        <f>(REITORIA!H10-REITORIA!I10)+(ESAG!H10-ESAG!I10)+(CEART!H10-CEART!I10)+(CEAD!H10-CEAD!I10)+(FAED!H10-FAED!I10)+(CEFID!H10-CEFID!I10)+(CERES!H10-CERES!I10)+(CCT!H10-CCT!I10)+(CEPLAN!H10-CEPLAN!I10)+(CEAVI!H10-CEAVI!I10)+(CEO!H10-CEO!I10)+(CAV!H10-CAV!I10)+(CESFI!H10-CESFI!I10)</f>
        <v>313</v>
      </c>
      <c r="J10" s="43">
        <f t="shared" si="0"/>
        <v>626</v>
      </c>
      <c r="K10" s="23">
        <f t="shared" si="1"/>
        <v>5634</v>
      </c>
      <c r="L10" s="23">
        <f t="shared" si="2"/>
        <v>1878</v>
      </c>
    </row>
    <row r="11" spans="1:12" ht="20.100000000000001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46">
        <f>REITORIA!H11+ESAG!H11+CEART!H11+CEAD!H11+FAED!H11+CEFID!H11+CERES!H11+CCT!H11+CEPLAN!H11+CEAVI!H11+CEO!H11+CAV!H11+CESFI!H11</f>
        <v>21</v>
      </c>
      <c r="I11" s="47">
        <f>(REITORIA!H11-REITORIA!I11)+(ESAG!H11-ESAG!I11)+(CEART!H11-CEART!I11)+(CEAD!H11-CEAD!I11)+(FAED!H11-FAED!I11)+(CEFID!H11-CEFID!I11)+(CERES!H11-CERES!I11)+(CCT!H11-CCT!I11)+(CEPLAN!H11-CEPLAN!I11)+(CEAVI!H11-CEAVI!I11)+(CEO!H11-CEO!I11)+(CAV!H11-CAV!I11)+(CESFI!H11-CESFI!I11)</f>
        <v>3</v>
      </c>
      <c r="J11" s="43">
        <f t="shared" ref="J11:J13" si="3">H11-I11</f>
        <v>18</v>
      </c>
      <c r="K11" s="23">
        <f t="shared" ref="K11:K13" si="4">G11*H11</f>
        <v>7601.16</v>
      </c>
      <c r="L11" s="23">
        <f t="shared" ref="L11:L13" si="5">G11*I11</f>
        <v>1085.8799999999999</v>
      </c>
    </row>
    <row r="12" spans="1:12" ht="20.100000000000001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46">
        <f>REITORIA!H12+ESAG!H12+CEART!H12+CEAD!H12+FAED!H12+CEFID!H12+CERES!H12+CCT!H12+CEPLAN!H12+CEAVI!H12+CEO!H12+CAV!H12+CESFI!H12</f>
        <v>22</v>
      </c>
      <c r="I12" s="47">
        <f>(REITORIA!H12-REITORIA!I12)+(ESAG!H12-ESAG!I12)+(CEART!H12-CEART!I12)+(CEAD!H12-CEAD!I12)+(FAED!H12-FAED!I12)+(CEFID!H12-CEFID!I12)+(CERES!H12-CERES!I12)+(CCT!H12-CCT!I12)+(CEPLAN!H12-CEPLAN!I12)+(CEAVI!H12-CEAVI!I12)+(CEO!H12-CEO!I12)+(CAV!H12-CAV!I12)+(CESFI!H12-CESFI!I12)</f>
        <v>17</v>
      </c>
      <c r="J12" s="43">
        <f t="shared" si="3"/>
        <v>5</v>
      </c>
      <c r="K12" s="23">
        <f t="shared" si="4"/>
        <v>10509.4</v>
      </c>
      <c r="L12" s="23">
        <f t="shared" si="5"/>
        <v>8120.9</v>
      </c>
    </row>
    <row r="13" spans="1:12" ht="20.100000000000001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46">
        <f>REITORIA!H13+ESAG!H13+CEART!H13+CEAD!H13+FAED!H13+CEFID!H13+CERES!H13+CCT!H13+CEPLAN!H13+CEAVI!H13+CEO!H13+CAV!H13+CESFI!H13</f>
        <v>2</v>
      </c>
      <c r="I13" s="47">
        <f>(REITORIA!H13-REITORIA!I13)+(ESAG!H13-ESAG!I13)+(CEART!H13-CEART!I13)+(CEAD!H13-CEAD!I13)+(FAED!H13-FAED!I13)+(CEFID!H13-CEFID!I13)+(CERES!H13-CERES!I13)+(CCT!H13-CCT!I13)+(CEPLAN!H13-CEPLAN!I13)+(CEAVI!H13-CEAVI!I13)+(CEO!H13-CEO!I13)+(CAV!H13-CAV!I13)+(CESFI!H13-CESFI!I13)</f>
        <v>0</v>
      </c>
      <c r="J13" s="43">
        <f t="shared" si="3"/>
        <v>2</v>
      </c>
      <c r="K13" s="23">
        <f t="shared" si="4"/>
        <v>1405.4</v>
      </c>
      <c r="L13" s="23">
        <f t="shared" si="5"/>
        <v>0</v>
      </c>
    </row>
    <row r="14" spans="1:12" ht="33" customHeight="1" x14ac:dyDescent="0.25">
      <c r="K14" s="67">
        <f>SUM(K4:K13)</f>
        <v>141515.82</v>
      </c>
      <c r="L14" s="67">
        <f>SUM(L4:L13)</f>
        <v>46685.744399999996</v>
      </c>
    </row>
    <row r="15" spans="1:12" x14ac:dyDescent="0.25">
      <c r="D15" s="114"/>
      <c r="E15" s="114"/>
      <c r="F15" s="114"/>
    </row>
    <row r="16" spans="1:12" x14ac:dyDescent="0.25">
      <c r="D16" s="114"/>
      <c r="E16" s="114"/>
      <c r="F16" s="114"/>
      <c r="H16" s="15"/>
      <c r="I16" s="15"/>
      <c r="J16" s="15"/>
    </row>
    <row r="17" spans="2:12" ht="33.75" customHeight="1" x14ac:dyDescent="0.25">
      <c r="H17" s="15"/>
      <c r="I17" s="15"/>
      <c r="J17" s="15"/>
    </row>
    <row r="18" spans="2:12" x14ac:dyDescent="0.25">
      <c r="H18" s="15"/>
      <c r="I18" s="15"/>
      <c r="J18" s="15"/>
    </row>
    <row r="19" spans="2:12" x14ac:dyDescent="0.25">
      <c r="H19" s="15"/>
      <c r="I19" s="15"/>
      <c r="J19" s="15"/>
    </row>
    <row r="20" spans="2:12" x14ac:dyDescent="0.25">
      <c r="H20" s="15"/>
      <c r="I20" s="15"/>
      <c r="J20" s="15"/>
    </row>
    <row r="21" spans="2:12" x14ac:dyDescent="0.25">
      <c r="H21" s="15"/>
      <c r="I21" s="15"/>
      <c r="J21" s="15"/>
    </row>
    <row r="22" spans="2:12" x14ac:dyDescent="0.25">
      <c r="H22" s="15"/>
      <c r="I22" s="15"/>
      <c r="J22" s="15"/>
    </row>
    <row r="23" spans="2:12" x14ac:dyDescent="0.25">
      <c r="D23" s="15"/>
      <c r="E23" s="15"/>
      <c r="F23" s="15"/>
      <c r="H23" s="15"/>
      <c r="I23" s="15"/>
      <c r="J23" s="15"/>
    </row>
    <row r="24" spans="2:12" x14ac:dyDescent="0.25">
      <c r="D24" s="15"/>
      <c r="E24" s="15"/>
      <c r="F24" s="15"/>
      <c r="H24" s="15"/>
      <c r="I24" s="15"/>
      <c r="J24" s="15"/>
    </row>
    <row r="25" spans="2:12" ht="15.75" x14ac:dyDescent="0.25">
      <c r="H25" s="109" t="s">
        <v>46</v>
      </c>
      <c r="I25" s="109"/>
      <c r="J25" s="109"/>
      <c r="K25" s="109"/>
      <c r="L25" s="109"/>
    </row>
    <row r="26" spans="2:12" ht="15.75" x14ac:dyDescent="0.25">
      <c r="B26" s="15"/>
      <c r="C26" s="15"/>
      <c r="D26" s="15"/>
      <c r="E26" s="15"/>
      <c r="F26" s="15"/>
      <c r="H26" s="109" t="s">
        <v>42</v>
      </c>
      <c r="I26" s="109"/>
      <c r="J26" s="109"/>
      <c r="K26" s="109"/>
      <c r="L26" s="109"/>
    </row>
    <row r="27" spans="2:12" ht="15.75" x14ac:dyDescent="0.25">
      <c r="H27" s="110" t="s">
        <v>43</v>
      </c>
      <c r="I27" s="111"/>
      <c r="J27" s="111"/>
      <c r="K27" s="111"/>
      <c r="L27" s="112"/>
    </row>
    <row r="28" spans="2:12" ht="15.75" x14ac:dyDescent="0.25">
      <c r="H28" s="37" t="s">
        <v>33</v>
      </c>
      <c r="I28" s="38"/>
      <c r="J28" s="38"/>
      <c r="K28" s="38"/>
      <c r="L28" s="34">
        <f>K14</f>
        <v>141515.82</v>
      </c>
    </row>
    <row r="29" spans="2:12" ht="15.75" x14ac:dyDescent="0.25">
      <c r="H29" s="39" t="s">
        <v>34</v>
      </c>
      <c r="I29" s="40"/>
      <c r="J29" s="40"/>
      <c r="K29" s="40"/>
      <c r="L29" s="35">
        <f>L14</f>
        <v>46685.744399999996</v>
      </c>
    </row>
    <row r="30" spans="2:12" ht="15.75" x14ac:dyDescent="0.25">
      <c r="H30" s="39" t="s">
        <v>35</v>
      </c>
      <c r="I30" s="40"/>
      <c r="J30" s="40"/>
      <c r="K30" s="40"/>
      <c r="L30" s="36"/>
    </row>
    <row r="31" spans="2:12" ht="15.75" x14ac:dyDescent="0.25">
      <c r="H31" s="41" t="s">
        <v>36</v>
      </c>
      <c r="I31" s="42"/>
      <c r="J31" s="42"/>
      <c r="K31" s="42"/>
      <c r="L31" s="48">
        <f>L29/L28</f>
        <v>0.32989770613631741</v>
      </c>
    </row>
    <row r="32" spans="2:12" ht="15.75" x14ac:dyDescent="0.25">
      <c r="H32" s="106" t="s">
        <v>87</v>
      </c>
      <c r="I32" s="107"/>
      <c r="J32" s="107"/>
      <c r="K32" s="107"/>
      <c r="L32" s="108"/>
    </row>
  </sheetData>
  <mergeCells count="14">
    <mergeCell ref="H32:L32"/>
    <mergeCell ref="H25:L25"/>
    <mergeCell ref="H26:L26"/>
    <mergeCell ref="H27:L27"/>
    <mergeCell ref="H1:L1"/>
    <mergeCell ref="A2:L2"/>
    <mergeCell ref="D15:F15"/>
    <mergeCell ref="D16:F16"/>
    <mergeCell ref="A1:C1"/>
    <mergeCell ref="D1:G1"/>
    <mergeCell ref="A4:A10"/>
    <mergeCell ref="B4:B10"/>
    <mergeCell ref="A11:A13"/>
    <mergeCell ref="B11:B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16" t="s">
        <v>9</v>
      </c>
      <c r="B1" s="116"/>
      <c r="C1" s="116"/>
      <c r="D1" s="116"/>
      <c r="E1" s="116"/>
      <c r="F1" s="116"/>
      <c r="G1" s="116"/>
      <c r="H1" s="116"/>
    </row>
    <row r="2" spans="1:8" ht="20.25" x14ac:dyDescent="0.2">
      <c r="B2" s="3"/>
    </row>
    <row r="3" spans="1:8" ht="47.25" customHeight="1" x14ac:dyDescent="0.2">
      <c r="A3" s="117" t="s">
        <v>10</v>
      </c>
      <c r="B3" s="117"/>
      <c r="C3" s="117"/>
      <c r="D3" s="117"/>
      <c r="E3" s="117"/>
      <c r="F3" s="117"/>
      <c r="G3" s="117"/>
      <c r="H3" s="117"/>
    </row>
    <row r="4" spans="1:8" ht="35.25" customHeight="1" x14ac:dyDescent="0.2">
      <c r="B4" s="4"/>
    </row>
    <row r="5" spans="1:8" ht="15" customHeight="1" x14ac:dyDescent="0.2">
      <c r="A5" s="118" t="s">
        <v>11</v>
      </c>
      <c r="B5" s="118"/>
      <c r="C5" s="118"/>
      <c r="D5" s="118"/>
      <c r="E5" s="118"/>
      <c r="F5" s="118"/>
      <c r="G5" s="118"/>
      <c r="H5" s="118"/>
    </row>
    <row r="6" spans="1:8" ht="15" customHeight="1" x14ac:dyDescent="0.2">
      <c r="A6" s="118" t="s">
        <v>12</v>
      </c>
      <c r="B6" s="118"/>
      <c r="C6" s="118"/>
      <c r="D6" s="118"/>
      <c r="E6" s="118"/>
      <c r="F6" s="118"/>
      <c r="G6" s="118"/>
      <c r="H6" s="118"/>
    </row>
    <row r="7" spans="1:8" ht="15" customHeight="1" x14ac:dyDescent="0.2">
      <c r="A7" s="118" t="s">
        <v>13</v>
      </c>
      <c r="B7" s="118"/>
      <c r="C7" s="118"/>
      <c r="D7" s="118"/>
      <c r="E7" s="118"/>
      <c r="F7" s="118"/>
      <c r="G7" s="118"/>
      <c r="H7" s="118"/>
    </row>
    <row r="8" spans="1:8" ht="15" customHeight="1" x14ac:dyDescent="0.2">
      <c r="A8" s="118" t="s">
        <v>14</v>
      </c>
      <c r="B8" s="118"/>
      <c r="C8" s="118"/>
      <c r="D8" s="118"/>
      <c r="E8" s="118"/>
      <c r="F8" s="118"/>
      <c r="G8" s="118"/>
      <c r="H8" s="118"/>
    </row>
    <row r="9" spans="1:8" ht="30" customHeight="1" x14ac:dyDescent="0.2">
      <c r="B9" s="5"/>
    </row>
    <row r="10" spans="1:8" ht="105" customHeight="1" x14ac:dyDescent="0.2">
      <c r="A10" s="119" t="s">
        <v>15</v>
      </c>
      <c r="B10" s="119"/>
      <c r="C10" s="119"/>
      <c r="D10" s="119"/>
      <c r="E10" s="119"/>
      <c r="F10" s="119"/>
      <c r="G10" s="119"/>
      <c r="H10" s="119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20" t="s">
        <v>21</v>
      </c>
      <c r="B19" s="120"/>
      <c r="C19" s="120"/>
      <c r="D19" s="120"/>
      <c r="E19" s="120"/>
      <c r="F19" s="120"/>
      <c r="G19" s="120"/>
      <c r="H19" s="120"/>
    </row>
    <row r="20" spans="1:8" ht="14.25" x14ac:dyDescent="0.2">
      <c r="A20" s="121" t="s">
        <v>22</v>
      </c>
      <c r="B20" s="121"/>
      <c r="C20" s="121"/>
      <c r="D20" s="121"/>
      <c r="E20" s="121"/>
      <c r="F20" s="121"/>
      <c r="G20" s="121"/>
      <c r="H20" s="12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22" t="s">
        <v>23</v>
      </c>
      <c r="B24" s="122"/>
      <c r="C24" s="122"/>
      <c r="D24" s="122"/>
      <c r="E24" s="122"/>
      <c r="F24" s="122"/>
      <c r="G24" s="122"/>
      <c r="H24" s="122"/>
    </row>
    <row r="25" spans="1:8" ht="15" customHeight="1" x14ac:dyDescent="0.2">
      <c r="A25" s="122" t="s">
        <v>24</v>
      </c>
      <c r="B25" s="122"/>
      <c r="C25" s="122"/>
      <c r="D25" s="122"/>
      <c r="E25" s="122"/>
      <c r="F25" s="122"/>
      <c r="G25" s="122"/>
      <c r="H25" s="122"/>
    </row>
    <row r="26" spans="1:8" ht="15" customHeight="1" x14ac:dyDescent="0.2">
      <c r="A26" s="115" t="s">
        <v>25</v>
      </c>
      <c r="B26" s="115"/>
      <c r="C26" s="115"/>
      <c r="D26" s="115"/>
      <c r="E26" s="115"/>
      <c r="F26" s="115"/>
      <c r="G26" s="115"/>
      <c r="H26" s="11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49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112</v>
      </c>
      <c r="I4" s="30">
        <f>H4-(SUM(K4:AA4))</f>
        <v>112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B4:B10"/>
    <mergeCell ref="Z1:Z2"/>
    <mergeCell ref="AA1:AA2"/>
    <mergeCell ref="R1:R2"/>
    <mergeCell ref="S1:S2"/>
    <mergeCell ref="W1:W2"/>
    <mergeCell ref="T1:T2"/>
    <mergeCell ref="X1:X2"/>
    <mergeCell ref="Y1:Y2"/>
    <mergeCell ref="A11:A13"/>
    <mergeCell ref="B11:B13"/>
    <mergeCell ref="V1:V2"/>
    <mergeCell ref="A2:J2"/>
    <mergeCell ref="O1:O2"/>
    <mergeCell ref="P1:P2"/>
    <mergeCell ref="A1:C1"/>
    <mergeCell ref="L1:L2"/>
    <mergeCell ref="M1:M2"/>
    <mergeCell ref="N1:N2"/>
    <mergeCell ref="K1:K2"/>
    <mergeCell ref="U1:U2"/>
    <mergeCell ref="Q1:Q2"/>
    <mergeCell ref="D1:G1"/>
    <mergeCell ref="H1:J1"/>
    <mergeCell ref="A4:A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3"/>
  <sheetViews>
    <sheetView topLeftCell="E1" zoomScale="60" zoomScaleNormal="60" workbookViewId="0">
      <selection activeCell="L1" sqref="L1:L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1" width="12.7109375" style="18" customWidth="1"/>
    <col min="22" max="26" width="12.7109375" style="15" customWidth="1"/>
    <col min="27" max="16384" width="9.7109375" style="15"/>
  </cols>
  <sheetData>
    <row r="1" spans="1:26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64</v>
      </c>
      <c r="L1" s="98" t="s">
        <v>117</v>
      </c>
      <c r="M1" s="98" t="s">
        <v>118</v>
      </c>
      <c r="N1" s="98" t="s">
        <v>119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</row>
    <row r="2" spans="1:26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68">
        <v>43411</v>
      </c>
      <c r="L3" s="82">
        <v>43567</v>
      </c>
      <c r="M3" s="82">
        <v>43600</v>
      </c>
      <c r="N3" s="82">
        <v>43622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</row>
    <row r="4" spans="1:26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f>128</f>
        <v>128</v>
      </c>
      <c r="I4" s="30">
        <f t="shared" ref="I4:I13" si="0">H4-(SUM(K4:Z4))</f>
        <v>54</v>
      </c>
      <c r="J4" s="31" t="str">
        <f>IF(I4&lt;0,"ATENÇÃO","OK")</f>
        <v>OK</v>
      </c>
      <c r="K4" s="72">
        <v>38</v>
      </c>
      <c r="L4" s="79"/>
      <c r="M4" s="72">
        <v>6</v>
      </c>
      <c r="N4" s="72">
        <v>30</v>
      </c>
      <c r="O4" s="20"/>
      <c r="P4" s="20"/>
      <c r="Q4" s="20"/>
      <c r="R4" s="20"/>
      <c r="S4" s="20"/>
      <c r="T4" s="20"/>
      <c r="U4" s="20"/>
      <c r="V4" s="49"/>
      <c r="W4" s="49"/>
      <c r="X4" s="49"/>
      <c r="Y4" s="49"/>
      <c r="Z4" s="49"/>
    </row>
    <row r="5" spans="1:26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30</v>
      </c>
      <c r="I5" s="30">
        <f t="shared" si="0"/>
        <v>30</v>
      </c>
      <c r="J5" s="31" t="str">
        <f t="shared" ref="J5:J13" si="1">IF(I5&lt;0,"ATENÇÃO","OK")</f>
        <v>OK</v>
      </c>
      <c r="K5" s="79"/>
      <c r="L5" s="79"/>
      <c r="M5" s="79"/>
      <c r="N5" s="79"/>
      <c r="O5" s="20"/>
      <c r="P5" s="20"/>
      <c r="Q5" s="20"/>
      <c r="R5" s="20"/>
      <c r="S5" s="20"/>
      <c r="T5" s="20"/>
      <c r="U5" s="20"/>
      <c r="V5" s="50"/>
      <c r="W5" s="50"/>
      <c r="X5" s="50"/>
      <c r="Y5" s="50"/>
      <c r="Z5" s="50"/>
    </row>
    <row r="6" spans="1:26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23</v>
      </c>
      <c r="I6" s="30">
        <f t="shared" si="0"/>
        <v>23</v>
      </c>
      <c r="J6" s="31" t="str">
        <f t="shared" si="1"/>
        <v>OK</v>
      </c>
      <c r="K6" s="79"/>
      <c r="L6" s="79"/>
      <c r="M6" s="79"/>
      <c r="N6" s="79"/>
      <c r="O6" s="20"/>
      <c r="P6" s="20"/>
      <c r="Q6" s="20"/>
      <c r="R6" s="20"/>
      <c r="S6" s="20"/>
      <c r="T6" s="20"/>
      <c r="U6" s="20"/>
      <c r="V6" s="50"/>
      <c r="W6" s="50"/>
      <c r="X6" s="50"/>
      <c r="Y6" s="50"/>
      <c r="Z6" s="50"/>
    </row>
    <row r="7" spans="1:26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79"/>
      <c r="M7" s="79"/>
      <c r="N7" s="79"/>
      <c r="O7" s="20"/>
      <c r="P7" s="20"/>
      <c r="Q7" s="20"/>
      <c r="R7" s="20"/>
      <c r="S7" s="20"/>
      <c r="T7" s="20"/>
      <c r="U7" s="20"/>
      <c r="V7" s="50"/>
      <c r="W7" s="50"/>
      <c r="X7" s="50"/>
      <c r="Y7" s="50"/>
      <c r="Z7" s="50"/>
    </row>
    <row r="8" spans="1:26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38</v>
      </c>
      <c r="I8" s="30">
        <f t="shared" si="0"/>
        <v>38</v>
      </c>
      <c r="J8" s="31" t="str">
        <f t="shared" si="1"/>
        <v>OK</v>
      </c>
      <c r="K8" s="80"/>
      <c r="L8" s="79"/>
      <c r="M8" s="79"/>
      <c r="N8" s="79"/>
      <c r="O8" s="20"/>
      <c r="P8" s="20"/>
      <c r="Q8" s="20"/>
      <c r="R8" s="20"/>
      <c r="S8" s="20"/>
      <c r="T8" s="20"/>
      <c r="U8" s="20"/>
      <c r="V8" s="50"/>
      <c r="W8" s="50"/>
      <c r="X8" s="50"/>
      <c r="Y8" s="50"/>
      <c r="Z8" s="50"/>
    </row>
    <row r="9" spans="1:26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23</v>
      </c>
      <c r="I9" s="30">
        <f t="shared" si="0"/>
        <v>23</v>
      </c>
      <c r="J9" s="31" t="str">
        <f t="shared" si="1"/>
        <v>OK</v>
      </c>
      <c r="K9" s="79"/>
      <c r="L9" s="79"/>
      <c r="M9" s="79"/>
      <c r="N9" s="79"/>
      <c r="O9" s="20"/>
      <c r="P9" s="20"/>
      <c r="Q9" s="20"/>
      <c r="R9" s="20"/>
      <c r="S9" s="20"/>
      <c r="T9" s="20"/>
      <c r="U9" s="20"/>
      <c r="V9" s="50"/>
      <c r="W9" s="50"/>
      <c r="X9" s="50"/>
      <c r="Y9" s="50"/>
      <c r="Z9" s="50"/>
    </row>
    <row r="10" spans="1:26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23</v>
      </c>
      <c r="I10" s="30">
        <f t="shared" si="0"/>
        <v>23</v>
      </c>
      <c r="J10" s="31" t="str">
        <f t="shared" si="1"/>
        <v>OK</v>
      </c>
      <c r="K10" s="79"/>
      <c r="L10" s="79"/>
      <c r="M10" s="79"/>
      <c r="N10" s="79"/>
      <c r="O10" s="20"/>
      <c r="P10" s="20"/>
      <c r="Q10" s="20"/>
      <c r="R10" s="20"/>
      <c r="S10" s="20"/>
      <c r="T10" s="20"/>
      <c r="U10" s="20"/>
      <c r="V10" s="50"/>
      <c r="W10" s="50"/>
      <c r="X10" s="50"/>
      <c r="Y10" s="50"/>
      <c r="Z10" s="50"/>
    </row>
    <row r="11" spans="1:26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11</v>
      </c>
      <c r="I11" s="30">
        <f t="shared" si="0"/>
        <v>8</v>
      </c>
      <c r="J11" s="31" t="str">
        <f t="shared" si="1"/>
        <v>OK</v>
      </c>
      <c r="K11" s="79"/>
      <c r="L11" s="72">
        <v>3</v>
      </c>
      <c r="M11" s="79"/>
      <c r="N11" s="79"/>
      <c r="O11" s="20"/>
      <c r="P11" s="20"/>
      <c r="Q11" s="20"/>
      <c r="R11" s="20"/>
      <c r="S11" s="20"/>
      <c r="T11" s="20"/>
      <c r="U11" s="20"/>
      <c r="V11" s="50"/>
      <c r="W11" s="50"/>
      <c r="X11" s="50"/>
      <c r="Y11" s="50"/>
      <c r="Z11" s="50"/>
    </row>
    <row r="12" spans="1:26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f>5-5</f>
        <v>0</v>
      </c>
      <c r="I12" s="30">
        <f t="shared" si="0"/>
        <v>0</v>
      </c>
      <c r="J12" s="31" t="str">
        <f t="shared" si="1"/>
        <v>OK</v>
      </c>
      <c r="K12" s="79"/>
      <c r="L12" s="79"/>
      <c r="M12" s="79"/>
      <c r="N12" s="79"/>
      <c r="O12" s="20"/>
      <c r="P12" s="20"/>
      <c r="Q12" s="20"/>
      <c r="R12" s="20"/>
      <c r="S12" s="20"/>
      <c r="T12" s="20"/>
      <c r="U12" s="20"/>
      <c r="V12" s="49"/>
      <c r="W12" s="49"/>
      <c r="X12" s="49"/>
      <c r="Y12" s="49"/>
      <c r="Z12" s="49"/>
    </row>
    <row r="13" spans="1:26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79"/>
      <c r="M13" s="79"/>
      <c r="N13" s="79"/>
      <c r="O13" s="20"/>
      <c r="P13" s="20"/>
      <c r="Q13" s="20"/>
      <c r="R13" s="20"/>
      <c r="S13" s="20"/>
      <c r="T13" s="20"/>
      <c r="U13" s="20"/>
      <c r="V13" s="49"/>
      <c r="W13" s="49"/>
      <c r="X13" s="49"/>
      <c r="Y13" s="49"/>
      <c r="Z13" s="49"/>
    </row>
  </sheetData>
  <mergeCells count="24">
    <mergeCell ref="V1:V2"/>
    <mergeCell ref="W1:W2"/>
    <mergeCell ref="X1:X2"/>
    <mergeCell ref="Y1:Y2"/>
    <mergeCell ref="Z1:Z2"/>
    <mergeCell ref="L1:L2"/>
    <mergeCell ref="T1:T2"/>
    <mergeCell ref="U1:U2"/>
    <mergeCell ref="A2:J2"/>
    <mergeCell ref="M1:M2"/>
    <mergeCell ref="N1:N2"/>
    <mergeCell ref="O1:O2"/>
    <mergeCell ref="P1:P2"/>
    <mergeCell ref="Q1:Q2"/>
    <mergeCell ref="R1:R2"/>
    <mergeCell ref="A1:C1"/>
    <mergeCell ref="D1:G1"/>
    <mergeCell ref="H1:J1"/>
    <mergeCell ref="S1:S2"/>
    <mergeCell ref="A11:A13"/>
    <mergeCell ref="B11:B13"/>
    <mergeCell ref="A4:A10"/>
    <mergeCell ref="B4:B10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10" zoomScale="80" zoomScaleNormal="80" workbookViewId="0">
      <selection activeCell="K1" sqref="K1:K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91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43675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12</v>
      </c>
      <c r="I4" s="30">
        <f>H4-(SUM(K4:AA4))</f>
        <v>12</v>
      </c>
      <c r="J4" s="31" t="str">
        <f>IF(I4&lt;0,"ATENÇÃO","OK")</f>
        <v>OK</v>
      </c>
      <c r="K4" s="7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11</v>
      </c>
      <c r="I6" s="30">
        <f t="shared" si="0"/>
        <v>11</v>
      </c>
      <c r="J6" s="31" t="str">
        <f t="shared" si="1"/>
        <v>OK</v>
      </c>
      <c r="K6" s="7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11</v>
      </c>
      <c r="I7" s="30">
        <f t="shared" si="0"/>
        <v>11</v>
      </c>
      <c r="J7" s="31" t="str">
        <f t="shared" si="1"/>
        <v>OK</v>
      </c>
      <c r="K7" s="7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8</v>
      </c>
      <c r="I8" s="30">
        <f t="shared" si="0"/>
        <v>8</v>
      </c>
      <c r="J8" s="31" t="str">
        <f t="shared" si="1"/>
        <v>OK</v>
      </c>
      <c r="K8" s="80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8</v>
      </c>
      <c r="I10" s="30">
        <f t="shared" si="0"/>
        <v>8</v>
      </c>
      <c r="J10" s="31" t="str">
        <f t="shared" si="1"/>
        <v>OK</v>
      </c>
      <c r="K10" s="7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>
        <f>15</f>
        <v>15</v>
      </c>
      <c r="I12" s="30">
        <f t="shared" si="0"/>
        <v>5</v>
      </c>
      <c r="J12" s="31" t="str">
        <f t="shared" si="1"/>
        <v>OK</v>
      </c>
      <c r="K12" s="69">
        <v>10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W1:W2"/>
    <mergeCell ref="X1:X2"/>
    <mergeCell ref="Y1:Y2"/>
    <mergeCell ref="Z1:Z2"/>
    <mergeCell ref="AA1:AA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A11:A13"/>
    <mergeCell ref="B11:B13"/>
    <mergeCell ref="A4:A10"/>
    <mergeCell ref="B4:B10"/>
    <mergeCell ref="K1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D1" zoomScale="80" zoomScaleNormal="80" workbookViewId="0">
      <selection activeCell="K1" sqref="K1:Q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65</v>
      </c>
      <c r="L1" s="98" t="s">
        <v>92</v>
      </c>
      <c r="M1" s="98" t="s">
        <v>93</v>
      </c>
      <c r="N1" s="98" t="s">
        <v>94</v>
      </c>
      <c r="O1" s="98" t="s">
        <v>95</v>
      </c>
      <c r="P1" s="98" t="s">
        <v>96</v>
      </c>
      <c r="Q1" s="98" t="s">
        <v>97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43410</v>
      </c>
      <c r="L3" s="29" t="s">
        <v>98</v>
      </c>
      <c r="M3" s="82">
        <v>43592</v>
      </c>
      <c r="N3" s="82">
        <v>43605</v>
      </c>
      <c r="O3" s="82">
        <v>43627</v>
      </c>
      <c r="P3" s="82">
        <v>43642</v>
      </c>
      <c r="Q3" s="82">
        <v>43650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375</v>
      </c>
      <c r="I4" s="30">
        <f>H4-(SUM(K4:AA4))</f>
        <v>375</v>
      </c>
      <c r="J4" s="31" t="str">
        <f>IF(I4&lt;0,"ATENÇÃO","OK")</f>
        <v>OK</v>
      </c>
      <c r="K4" s="79"/>
      <c r="L4" s="79"/>
      <c r="M4" s="79"/>
      <c r="N4" s="79"/>
      <c r="O4" s="79"/>
      <c r="P4" s="79"/>
      <c r="Q4" s="79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79"/>
      <c r="L5" s="79"/>
      <c r="M5" s="79"/>
      <c r="N5" s="79"/>
      <c r="O5" s="79"/>
      <c r="P5" s="79"/>
      <c r="Q5" s="79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15</v>
      </c>
      <c r="I6" s="30">
        <f t="shared" si="0"/>
        <v>15</v>
      </c>
      <c r="J6" s="31" t="str">
        <f t="shared" si="1"/>
        <v>OK</v>
      </c>
      <c r="K6" s="79"/>
      <c r="L6" s="79"/>
      <c r="M6" s="79"/>
      <c r="N6" s="79"/>
      <c r="O6" s="79"/>
      <c r="P6" s="79"/>
      <c r="Q6" s="79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79"/>
      <c r="M7" s="79"/>
      <c r="N7" s="79"/>
      <c r="O7" s="79"/>
      <c r="P7" s="79"/>
      <c r="Q7" s="79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150</v>
      </c>
      <c r="I8" s="30">
        <f t="shared" si="0"/>
        <v>127</v>
      </c>
      <c r="J8" s="31" t="str">
        <f t="shared" si="1"/>
        <v>OK</v>
      </c>
      <c r="K8" s="80"/>
      <c r="L8" s="86">
        <v>23</v>
      </c>
      <c r="M8" s="79"/>
      <c r="N8" s="79"/>
      <c r="O8" s="79"/>
      <c r="P8" s="79"/>
      <c r="Q8" s="79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150</v>
      </c>
      <c r="I9" s="30">
        <f t="shared" si="0"/>
        <v>150</v>
      </c>
      <c r="J9" s="31" t="str">
        <f t="shared" si="1"/>
        <v>OK</v>
      </c>
      <c r="K9" s="79"/>
      <c r="L9" s="79"/>
      <c r="M9" s="79"/>
      <c r="N9" s="79"/>
      <c r="O9" s="79"/>
      <c r="P9" s="79"/>
      <c r="Q9" s="79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750</v>
      </c>
      <c r="I10" s="30">
        <f t="shared" si="0"/>
        <v>438</v>
      </c>
      <c r="J10" s="31" t="str">
        <f t="shared" si="1"/>
        <v>OK</v>
      </c>
      <c r="K10" s="86">
        <v>29</v>
      </c>
      <c r="L10" s="86">
        <v>63</v>
      </c>
      <c r="M10" s="86">
        <v>67</v>
      </c>
      <c r="N10" s="86">
        <v>5</v>
      </c>
      <c r="O10" s="86">
        <v>24</v>
      </c>
      <c r="P10" s="86">
        <v>90</v>
      </c>
      <c r="Q10" s="86">
        <v>34</v>
      </c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79"/>
      <c r="M11" s="79"/>
      <c r="N11" s="79"/>
      <c r="O11" s="79"/>
      <c r="P11" s="79"/>
      <c r="Q11" s="79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79"/>
      <c r="M12" s="79"/>
      <c r="N12" s="79"/>
      <c r="O12" s="79"/>
      <c r="P12" s="79"/>
      <c r="Q12" s="79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79"/>
      <c r="M13" s="79"/>
      <c r="N13" s="79"/>
      <c r="O13" s="79"/>
      <c r="P13" s="79"/>
      <c r="Q13" s="79"/>
      <c r="R13" s="20"/>
      <c r="S13" s="20"/>
      <c r="T13" s="20"/>
      <c r="U13" s="20"/>
      <c r="V13" s="20"/>
      <c r="W13" s="49"/>
      <c r="X13" s="49"/>
      <c r="Y13" s="49"/>
      <c r="Z13" s="49"/>
      <c r="AA13" s="49"/>
    </row>
    <row r="15" spans="1:27" x14ac:dyDescent="0.25">
      <c r="L15" s="87"/>
    </row>
    <row r="16" spans="1:27" x14ac:dyDescent="0.25">
      <c r="L16" s="87"/>
    </row>
    <row r="17" spans="12:12" x14ac:dyDescent="0.25">
      <c r="L17" s="87"/>
    </row>
  </sheetData>
  <mergeCells count="25">
    <mergeCell ref="A11:A13"/>
    <mergeCell ref="B11:B13"/>
    <mergeCell ref="X1:X2"/>
    <mergeCell ref="Y1:Y2"/>
    <mergeCell ref="Z1:Z2"/>
    <mergeCell ref="O1:O2"/>
    <mergeCell ref="P1:P2"/>
    <mergeCell ref="Q1:Q2"/>
    <mergeCell ref="A1:C1"/>
    <mergeCell ref="K1:K2"/>
    <mergeCell ref="AA1:AA2"/>
    <mergeCell ref="A4:A10"/>
    <mergeCell ref="B4:B10"/>
    <mergeCell ref="D1:G1"/>
    <mergeCell ref="H1:J1"/>
    <mergeCell ref="V1:V2"/>
    <mergeCell ref="W1:W2"/>
    <mergeCell ref="L1:L2"/>
    <mergeCell ref="M1:M2"/>
    <mergeCell ref="R1:R2"/>
    <mergeCell ref="U1:U2"/>
    <mergeCell ref="S1:S2"/>
    <mergeCell ref="T1:T2"/>
    <mergeCell ref="A2:J2"/>
    <mergeCell ref="N1:N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C1" zoomScale="80" zoomScaleNormal="80" workbookViewId="0">
      <selection activeCell="K1" sqref="K1:K1048576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120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43566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188</v>
      </c>
      <c r="I4" s="30">
        <f>H4-(SUM(K4:AA4))</f>
        <v>164</v>
      </c>
      <c r="J4" s="31" t="str">
        <f>IF(I4&lt;0,"ATENÇÃO","OK")</f>
        <v>OK</v>
      </c>
      <c r="K4" s="81">
        <v>24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>
        <v>23</v>
      </c>
      <c r="I5" s="30">
        <f t="shared" ref="I5:I13" si="0">H5-(SUM(K5:AA5))</f>
        <v>23</v>
      </c>
      <c r="J5" s="31" t="str">
        <f t="shared" ref="J5:J13" si="1">IF(I5&lt;0,"ATENÇÃO","OK")</f>
        <v>OK</v>
      </c>
      <c r="K5" s="7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>
        <v>68</v>
      </c>
      <c r="I6" s="30">
        <f t="shared" si="0"/>
        <v>68</v>
      </c>
      <c r="J6" s="31" t="str">
        <f t="shared" si="1"/>
        <v>OK</v>
      </c>
      <c r="K6" s="7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>
        <v>23</v>
      </c>
      <c r="I7" s="30">
        <f t="shared" si="0"/>
        <v>23</v>
      </c>
      <c r="J7" s="31" t="str">
        <f t="shared" si="1"/>
        <v>OK</v>
      </c>
      <c r="K7" s="7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75</v>
      </c>
      <c r="I8" s="30">
        <f t="shared" si="0"/>
        <v>75</v>
      </c>
      <c r="J8" s="31" t="str">
        <f t="shared" si="1"/>
        <v>OK</v>
      </c>
      <c r="K8" s="80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>
        <v>23</v>
      </c>
      <c r="I9" s="30">
        <f t="shared" si="0"/>
        <v>23</v>
      </c>
      <c r="J9" s="31" t="str">
        <f t="shared" si="1"/>
        <v>OK</v>
      </c>
      <c r="K9" s="7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>
        <v>23</v>
      </c>
      <c r="I10" s="30">
        <f t="shared" si="0"/>
        <v>23</v>
      </c>
      <c r="J10" s="31" t="str">
        <f t="shared" si="1"/>
        <v>OK</v>
      </c>
      <c r="K10" s="7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7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A1:AA2"/>
    <mergeCell ref="A4:A10"/>
    <mergeCell ref="B4:B10"/>
    <mergeCell ref="A11:A13"/>
    <mergeCell ref="B11:B13"/>
    <mergeCell ref="V1:V2"/>
    <mergeCell ref="W1:W2"/>
    <mergeCell ref="X1:X2"/>
    <mergeCell ref="Y1:Y2"/>
    <mergeCell ref="Z1:Z2"/>
    <mergeCell ref="T1:T2"/>
    <mergeCell ref="U1:U2"/>
    <mergeCell ref="A2:J2"/>
    <mergeCell ref="M1:M2"/>
    <mergeCell ref="N1:N2"/>
    <mergeCell ref="O1:O2"/>
    <mergeCell ref="S1:S2"/>
    <mergeCell ref="P1:P2"/>
    <mergeCell ref="Q1:Q2"/>
    <mergeCell ref="R1:R2"/>
    <mergeCell ref="A1:C1"/>
    <mergeCell ref="D1:G1"/>
    <mergeCell ref="H1:J1"/>
    <mergeCell ref="K1:K2"/>
    <mergeCell ref="L1:L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49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150</v>
      </c>
      <c r="I4" s="30">
        <f>H4-(SUM(K4:AA4))</f>
        <v>150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v>75</v>
      </c>
      <c r="I8" s="30">
        <f t="shared" si="0"/>
        <v>75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W1:W2"/>
    <mergeCell ref="X1:X2"/>
    <mergeCell ref="Y1:Y2"/>
    <mergeCell ref="Z1:Z2"/>
    <mergeCell ref="AA1:AA2"/>
    <mergeCell ref="L1:L2"/>
    <mergeCell ref="M1:M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T1:T2"/>
    <mergeCell ref="A11:A13"/>
    <mergeCell ref="B11:B13"/>
    <mergeCell ref="A4:A10"/>
    <mergeCell ref="B4:B10"/>
    <mergeCell ref="K1:K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3"/>
  <sheetViews>
    <sheetView topLeftCell="F4" zoomScale="80" zoomScaleNormal="80" workbookViewId="0">
      <selection activeCell="N9" sqref="N9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1" width="12.7109375" style="18" customWidth="1"/>
    <col min="22" max="26" width="12.7109375" style="15" customWidth="1"/>
    <col min="27" max="16384" width="9.7109375" style="15"/>
  </cols>
  <sheetData>
    <row r="1" spans="1:26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66</v>
      </c>
      <c r="L1" s="98" t="s">
        <v>116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</row>
    <row r="2" spans="1:26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82">
        <v>43391</v>
      </c>
      <c r="L3" s="82">
        <v>43612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</row>
    <row r="4" spans="1:26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278</v>
      </c>
      <c r="I4" s="30">
        <f t="shared" ref="I4:I13" si="0">H4-(SUM(K4:Z4))</f>
        <v>278</v>
      </c>
      <c r="J4" s="31" t="str">
        <f>IF(I4&lt;0,"ATENÇÃO","OK")</f>
        <v>OK</v>
      </c>
      <c r="K4" s="79"/>
      <c r="L4" s="79"/>
      <c r="M4" s="20"/>
      <c r="N4" s="20"/>
      <c r="O4" s="20"/>
      <c r="P4" s="20"/>
      <c r="Q4" s="20"/>
      <c r="R4" s="20"/>
      <c r="S4" s="20"/>
      <c r="T4" s="20"/>
      <c r="U4" s="20"/>
      <c r="V4" s="49"/>
      <c r="W4" s="49"/>
      <c r="X4" s="49"/>
      <c r="Y4" s="49"/>
      <c r="Z4" s="49"/>
    </row>
    <row r="5" spans="1:26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si="0"/>
        <v>0</v>
      </c>
      <c r="J5" s="31" t="str">
        <f t="shared" ref="J5:J13" si="1">IF(I5&lt;0,"ATENÇÃO","OK")</f>
        <v>OK</v>
      </c>
      <c r="K5" s="79"/>
      <c r="L5" s="79"/>
      <c r="M5" s="20"/>
      <c r="N5" s="20"/>
      <c r="O5" s="20"/>
      <c r="P5" s="20"/>
      <c r="Q5" s="20"/>
      <c r="R5" s="20"/>
      <c r="S5" s="20"/>
      <c r="T5" s="20"/>
      <c r="U5" s="20"/>
      <c r="V5" s="50"/>
      <c r="W5" s="50"/>
      <c r="X5" s="50"/>
      <c r="Y5" s="50"/>
      <c r="Z5" s="50"/>
    </row>
    <row r="6" spans="1:26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79"/>
      <c r="L6" s="79"/>
      <c r="M6" s="20"/>
      <c r="N6" s="20"/>
      <c r="O6" s="20"/>
      <c r="P6" s="20"/>
      <c r="Q6" s="20"/>
      <c r="R6" s="20"/>
      <c r="S6" s="20"/>
      <c r="T6" s="20"/>
      <c r="U6" s="20"/>
      <c r="V6" s="50"/>
      <c r="W6" s="50"/>
      <c r="X6" s="50"/>
      <c r="Y6" s="50"/>
      <c r="Z6" s="50"/>
    </row>
    <row r="7" spans="1:26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79"/>
      <c r="L7" s="79"/>
      <c r="M7" s="20"/>
      <c r="N7" s="20"/>
      <c r="O7" s="20"/>
      <c r="P7" s="20"/>
      <c r="Q7" s="20"/>
      <c r="R7" s="20"/>
      <c r="S7" s="20"/>
      <c r="T7" s="20"/>
      <c r="U7" s="20"/>
      <c r="V7" s="50"/>
      <c r="W7" s="50"/>
      <c r="X7" s="50"/>
      <c r="Y7" s="50"/>
      <c r="Z7" s="50"/>
    </row>
    <row r="8" spans="1:26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>
        <f>96+32</f>
        <v>128</v>
      </c>
      <c r="I8" s="30">
        <f t="shared" si="0"/>
        <v>0</v>
      </c>
      <c r="J8" s="31" t="str">
        <f t="shared" si="1"/>
        <v>OK</v>
      </c>
      <c r="K8" s="72">
        <v>29</v>
      </c>
      <c r="L8" s="72">
        <v>99</v>
      </c>
      <c r="M8" s="20"/>
      <c r="N8" s="20"/>
      <c r="O8" s="20"/>
      <c r="P8" s="20"/>
      <c r="Q8" s="20"/>
      <c r="R8" s="20"/>
      <c r="S8" s="20"/>
      <c r="T8" s="20"/>
      <c r="U8" s="20"/>
      <c r="V8" s="50"/>
      <c r="W8" s="50"/>
      <c r="X8" s="50"/>
      <c r="Y8" s="50"/>
      <c r="Z8" s="50"/>
    </row>
    <row r="9" spans="1:26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79"/>
      <c r="L9" s="79"/>
      <c r="M9" s="20"/>
      <c r="N9" s="20"/>
      <c r="O9" s="20"/>
      <c r="P9" s="20"/>
      <c r="Q9" s="20"/>
      <c r="R9" s="20"/>
      <c r="S9" s="20"/>
      <c r="T9" s="20"/>
      <c r="U9" s="20"/>
      <c r="V9" s="50"/>
      <c r="W9" s="50"/>
      <c r="X9" s="50"/>
      <c r="Y9" s="50"/>
      <c r="Z9" s="50"/>
    </row>
    <row r="10" spans="1:26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79"/>
      <c r="L10" s="79"/>
      <c r="M10" s="20"/>
      <c r="N10" s="20"/>
      <c r="O10" s="20"/>
      <c r="P10" s="20"/>
      <c r="Q10" s="20"/>
      <c r="R10" s="20"/>
      <c r="S10" s="20"/>
      <c r="T10" s="20"/>
      <c r="U10" s="20"/>
      <c r="V10" s="50"/>
      <c r="W10" s="50"/>
      <c r="X10" s="50"/>
      <c r="Y10" s="50"/>
      <c r="Z10" s="50"/>
    </row>
    <row r="11" spans="1:26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>
        <v>5</v>
      </c>
      <c r="I11" s="30">
        <f t="shared" si="0"/>
        <v>5</v>
      </c>
      <c r="J11" s="31" t="str">
        <f t="shared" si="1"/>
        <v>OK</v>
      </c>
      <c r="K11" s="79"/>
      <c r="L11" s="79"/>
      <c r="M11" s="20"/>
      <c r="N11" s="20"/>
      <c r="O11" s="20"/>
      <c r="P11" s="20"/>
      <c r="Q11" s="20"/>
      <c r="R11" s="20"/>
      <c r="S11" s="20"/>
      <c r="T11" s="20"/>
      <c r="U11" s="20"/>
      <c r="V11" s="50"/>
      <c r="W11" s="50"/>
      <c r="X11" s="50"/>
      <c r="Y11" s="50"/>
      <c r="Z11" s="50"/>
    </row>
    <row r="12" spans="1:26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79"/>
      <c r="L12" s="79"/>
      <c r="M12" s="20"/>
      <c r="N12" s="20"/>
      <c r="O12" s="20"/>
      <c r="P12" s="20"/>
      <c r="Q12" s="20"/>
      <c r="R12" s="20"/>
      <c r="S12" s="20"/>
      <c r="T12" s="20"/>
      <c r="U12" s="20"/>
      <c r="V12" s="49"/>
      <c r="W12" s="49"/>
      <c r="X12" s="49"/>
      <c r="Y12" s="49"/>
      <c r="Z12" s="49"/>
    </row>
    <row r="13" spans="1:26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79"/>
      <c r="L13" s="79"/>
      <c r="M13" s="20"/>
      <c r="N13" s="20"/>
      <c r="O13" s="20"/>
      <c r="P13" s="20"/>
      <c r="Q13" s="20"/>
      <c r="R13" s="20"/>
      <c r="S13" s="20"/>
      <c r="T13" s="20"/>
      <c r="U13" s="20"/>
      <c r="V13" s="49"/>
      <c r="W13" s="49"/>
      <c r="X13" s="49"/>
      <c r="Y13" s="49"/>
      <c r="Z13" s="49"/>
    </row>
  </sheetData>
  <mergeCells count="24">
    <mergeCell ref="V1:V2"/>
    <mergeCell ref="W1:W2"/>
    <mergeCell ref="X1:X2"/>
    <mergeCell ref="Y1:Y2"/>
    <mergeCell ref="Z1:Z2"/>
    <mergeCell ref="L1:L2"/>
    <mergeCell ref="T1:T2"/>
    <mergeCell ref="U1:U2"/>
    <mergeCell ref="A2:J2"/>
    <mergeCell ref="M1:M2"/>
    <mergeCell ref="N1:N2"/>
    <mergeCell ref="O1:O2"/>
    <mergeCell ref="P1:P2"/>
    <mergeCell ref="Q1:Q2"/>
    <mergeCell ref="R1:R2"/>
    <mergeCell ref="A1:C1"/>
    <mergeCell ref="D1:G1"/>
    <mergeCell ref="H1:J1"/>
    <mergeCell ref="S1:S2"/>
    <mergeCell ref="A11:A13"/>
    <mergeCell ref="B11:B13"/>
    <mergeCell ref="A4:A10"/>
    <mergeCell ref="B4:B10"/>
    <mergeCell ref="K1:K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80" zoomScaleNormal="80" workbookViewId="0">
      <selection activeCell="H4" sqref="H4:H13"/>
    </sheetView>
  </sheetViews>
  <sheetFormatPr defaultColWidth="9.7109375" defaultRowHeight="15" x14ac:dyDescent="0.25"/>
  <cols>
    <col min="1" max="1" width="26.85546875" style="1" customWidth="1"/>
    <col min="2" max="3" width="10.28515625" style="1" customWidth="1"/>
    <col min="4" max="4" width="55.140625" style="32" customWidth="1"/>
    <col min="5" max="5" width="13.140625" style="1" customWidth="1"/>
    <col min="6" max="6" width="18" style="1" customWidth="1"/>
    <col min="7" max="7" width="15.42578125" style="1" customWidth="1"/>
    <col min="8" max="8" width="13.7109375" style="19" customWidth="1"/>
    <col min="9" max="9" width="13.28515625" style="33" customWidth="1"/>
    <col min="10" max="10" width="12.5703125" style="17" customWidth="1"/>
    <col min="11" max="22" width="12.7109375" style="18" customWidth="1"/>
    <col min="23" max="27" width="12.7109375" style="15" customWidth="1"/>
    <col min="28" max="16384" width="9.7109375" style="15"/>
  </cols>
  <sheetData>
    <row r="1" spans="1:27" ht="65.25" customHeight="1" x14ac:dyDescent="0.25">
      <c r="A1" s="99" t="s">
        <v>47</v>
      </c>
      <c r="B1" s="99"/>
      <c r="C1" s="99"/>
      <c r="D1" s="99" t="s">
        <v>40</v>
      </c>
      <c r="E1" s="99"/>
      <c r="F1" s="99"/>
      <c r="G1" s="99"/>
      <c r="H1" s="99" t="s">
        <v>48</v>
      </c>
      <c r="I1" s="99"/>
      <c r="J1" s="99"/>
      <c r="K1" s="98" t="s">
        <v>49</v>
      </c>
      <c r="L1" s="98" t="s">
        <v>49</v>
      </c>
      <c r="M1" s="98" t="s">
        <v>49</v>
      </c>
      <c r="N1" s="98" t="s">
        <v>49</v>
      </c>
      <c r="O1" s="98" t="s">
        <v>49</v>
      </c>
      <c r="P1" s="98" t="s">
        <v>49</v>
      </c>
      <c r="Q1" s="98" t="s">
        <v>49</v>
      </c>
      <c r="R1" s="98" t="s">
        <v>49</v>
      </c>
      <c r="S1" s="98" t="s">
        <v>49</v>
      </c>
      <c r="T1" s="98" t="s">
        <v>49</v>
      </c>
      <c r="U1" s="98" t="s">
        <v>49</v>
      </c>
      <c r="V1" s="98" t="s">
        <v>49</v>
      </c>
      <c r="W1" s="98" t="s">
        <v>49</v>
      </c>
      <c r="X1" s="98" t="s">
        <v>49</v>
      </c>
      <c r="Y1" s="98" t="s">
        <v>49</v>
      </c>
      <c r="Z1" s="98" t="s">
        <v>49</v>
      </c>
      <c r="AA1" s="98" t="s">
        <v>49</v>
      </c>
    </row>
    <row r="2" spans="1:27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s="16" customFormat="1" ht="30" x14ac:dyDescent="0.2">
      <c r="A3" s="24" t="s">
        <v>3</v>
      </c>
      <c r="B3" s="24" t="s">
        <v>1</v>
      </c>
      <c r="C3" s="24" t="s">
        <v>38</v>
      </c>
      <c r="D3" s="25" t="s">
        <v>37</v>
      </c>
      <c r="E3" s="25" t="s">
        <v>27</v>
      </c>
      <c r="F3" s="25" t="s">
        <v>28</v>
      </c>
      <c r="G3" s="26" t="s">
        <v>4</v>
      </c>
      <c r="H3" s="27" t="s">
        <v>26</v>
      </c>
      <c r="I3" s="28" t="s">
        <v>0</v>
      </c>
      <c r="J3" s="24" t="s">
        <v>5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  <c r="T3" s="29" t="s">
        <v>2</v>
      </c>
      <c r="U3" s="29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80.099999999999994" customHeight="1" x14ac:dyDescent="0.25">
      <c r="A4" s="100" t="s">
        <v>50</v>
      </c>
      <c r="B4" s="94"/>
      <c r="C4" s="52">
        <v>1</v>
      </c>
      <c r="D4" s="54" t="s">
        <v>52</v>
      </c>
      <c r="E4" s="55" t="s">
        <v>39</v>
      </c>
      <c r="F4" s="56" t="s">
        <v>45</v>
      </c>
      <c r="G4" s="62">
        <v>40.78</v>
      </c>
      <c r="H4" s="22">
        <v>270</v>
      </c>
      <c r="I4" s="30">
        <f>H4-(SUM(K4:AA4))</f>
        <v>270</v>
      </c>
      <c r="J4" s="31" t="str">
        <f>IF(I4&lt;0,"ATENÇÃO","OK")</f>
        <v>OK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49"/>
      <c r="X4" s="49"/>
      <c r="Y4" s="49"/>
      <c r="Z4" s="49"/>
      <c r="AA4" s="49"/>
    </row>
    <row r="5" spans="1:27" s="21" customFormat="1" ht="80.099999999999994" customHeight="1" x14ac:dyDescent="0.25">
      <c r="A5" s="101"/>
      <c r="B5" s="94"/>
      <c r="C5" s="52">
        <v>2</v>
      </c>
      <c r="D5" s="54" t="s">
        <v>53</v>
      </c>
      <c r="E5" s="55" t="s">
        <v>39</v>
      </c>
      <c r="F5" s="56" t="s">
        <v>45</v>
      </c>
      <c r="G5" s="62">
        <v>29.96</v>
      </c>
      <c r="H5" s="22"/>
      <c r="I5" s="30">
        <f t="shared" ref="I5:I13" si="0">H5-(SUM(K5:AA5))</f>
        <v>0</v>
      </c>
      <c r="J5" s="31" t="str">
        <f t="shared" ref="J5:J13" si="1">IF(I5&lt;0,"ATENÇÃO","OK")</f>
        <v>OK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50"/>
      <c r="X5" s="50"/>
      <c r="Y5" s="50"/>
      <c r="Z5" s="50"/>
      <c r="AA5" s="50"/>
    </row>
    <row r="6" spans="1:27" s="21" customFormat="1" ht="80.099999999999994" customHeight="1" x14ac:dyDescent="0.25">
      <c r="A6" s="101"/>
      <c r="B6" s="94"/>
      <c r="C6" s="52">
        <v>3</v>
      </c>
      <c r="D6" s="54" t="s">
        <v>54</v>
      </c>
      <c r="E6" s="55" t="s">
        <v>39</v>
      </c>
      <c r="F6" s="56" t="s">
        <v>45</v>
      </c>
      <c r="G6" s="62">
        <v>30</v>
      </c>
      <c r="H6" s="22"/>
      <c r="I6" s="30">
        <f t="shared" si="0"/>
        <v>0</v>
      </c>
      <c r="J6" s="31" t="str">
        <f t="shared" si="1"/>
        <v>OK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50"/>
      <c r="X6" s="50"/>
      <c r="Y6" s="50"/>
      <c r="Z6" s="50"/>
      <c r="AA6" s="50"/>
    </row>
    <row r="7" spans="1:27" s="21" customFormat="1" ht="80.099999999999994" customHeight="1" x14ac:dyDescent="0.25">
      <c r="A7" s="101"/>
      <c r="B7" s="94"/>
      <c r="C7" s="52">
        <v>4</v>
      </c>
      <c r="D7" s="54" t="s">
        <v>55</v>
      </c>
      <c r="E7" s="55" t="s">
        <v>39</v>
      </c>
      <c r="F7" s="56" t="s">
        <v>45</v>
      </c>
      <c r="G7" s="62">
        <v>30</v>
      </c>
      <c r="H7" s="22"/>
      <c r="I7" s="30">
        <f t="shared" si="0"/>
        <v>0</v>
      </c>
      <c r="J7" s="31" t="str">
        <f t="shared" si="1"/>
        <v>OK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50"/>
      <c r="X7" s="50"/>
      <c r="Y7" s="50"/>
      <c r="Z7" s="50"/>
      <c r="AA7" s="50"/>
    </row>
    <row r="8" spans="1:27" s="21" customFormat="1" ht="80.099999999999994" customHeight="1" x14ac:dyDescent="0.25">
      <c r="A8" s="101"/>
      <c r="B8" s="94"/>
      <c r="C8" s="52">
        <v>5</v>
      </c>
      <c r="D8" s="57" t="s">
        <v>56</v>
      </c>
      <c r="E8" s="58" t="s">
        <v>39</v>
      </c>
      <c r="F8" s="56" t="s">
        <v>45</v>
      </c>
      <c r="G8" s="62">
        <v>6</v>
      </c>
      <c r="H8" s="22"/>
      <c r="I8" s="30">
        <f t="shared" si="0"/>
        <v>0</v>
      </c>
      <c r="J8" s="31" t="str">
        <f t="shared" si="1"/>
        <v>OK</v>
      </c>
      <c r="K8" s="65"/>
      <c r="L8" s="65"/>
      <c r="M8" s="20"/>
      <c r="N8" s="20"/>
      <c r="O8" s="20"/>
      <c r="P8" s="20"/>
      <c r="Q8" s="20"/>
      <c r="R8" s="20"/>
      <c r="S8" s="20"/>
      <c r="T8" s="20"/>
      <c r="U8" s="20"/>
      <c r="V8" s="20"/>
      <c r="W8" s="50"/>
      <c r="X8" s="50"/>
      <c r="Y8" s="50"/>
      <c r="Z8" s="50"/>
      <c r="AA8" s="50"/>
    </row>
    <row r="9" spans="1:27" s="21" customFormat="1" ht="80.099999999999994" customHeight="1" x14ac:dyDescent="0.25">
      <c r="A9" s="101"/>
      <c r="B9" s="94"/>
      <c r="C9" s="52">
        <v>6</v>
      </c>
      <c r="D9" s="57" t="s">
        <v>57</v>
      </c>
      <c r="E9" s="58" t="s">
        <v>39</v>
      </c>
      <c r="F9" s="56" t="s">
        <v>45</v>
      </c>
      <c r="G9" s="62">
        <v>6</v>
      </c>
      <c r="H9" s="22"/>
      <c r="I9" s="30">
        <f t="shared" si="0"/>
        <v>0</v>
      </c>
      <c r="J9" s="31" t="str">
        <f t="shared" si="1"/>
        <v>OK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50"/>
      <c r="X9" s="50"/>
      <c r="Y9" s="50"/>
      <c r="Z9" s="50"/>
      <c r="AA9" s="50"/>
    </row>
    <row r="10" spans="1:27" s="21" customFormat="1" ht="80.099999999999994" customHeight="1" x14ac:dyDescent="0.25">
      <c r="A10" s="102"/>
      <c r="B10" s="94"/>
      <c r="C10" s="52">
        <v>7</v>
      </c>
      <c r="D10" s="57" t="s">
        <v>58</v>
      </c>
      <c r="E10" s="58" t="s">
        <v>39</v>
      </c>
      <c r="F10" s="56" t="s">
        <v>45</v>
      </c>
      <c r="G10" s="62">
        <v>6</v>
      </c>
      <c r="H10" s="22"/>
      <c r="I10" s="30">
        <f t="shared" si="0"/>
        <v>0</v>
      </c>
      <c r="J10" s="31" t="str">
        <f t="shared" si="1"/>
        <v>OK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50"/>
      <c r="X10" s="50"/>
      <c r="Y10" s="50"/>
      <c r="Z10" s="50"/>
      <c r="AA10" s="50"/>
    </row>
    <row r="11" spans="1:27" s="21" customFormat="1" ht="80.099999999999994" customHeight="1" x14ac:dyDescent="0.25">
      <c r="A11" s="91" t="s">
        <v>51</v>
      </c>
      <c r="B11" s="95">
        <v>4</v>
      </c>
      <c r="C11" s="53">
        <v>10</v>
      </c>
      <c r="D11" s="59" t="s">
        <v>59</v>
      </c>
      <c r="E11" s="60" t="s">
        <v>60</v>
      </c>
      <c r="F11" s="61" t="s">
        <v>45</v>
      </c>
      <c r="G11" s="63">
        <v>361.96</v>
      </c>
      <c r="H11" s="22"/>
      <c r="I11" s="30">
        <f t="shared" si="0"/>
        <v>0</v>
      </c>
      <c r="J11" s="31" t="str">
        <f t="shared" si="1"/>
        <v>OK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50"/>
      <c r="X11" s="50"/>
      <c r="Y11" s="50"/>
      <c r="Z11" s="50"/>
      <c r="AA11" s="50"/>
    </row>
    <row r="12" spans="1:27" ht="80.099999999999994" customHeight="1" x14ac:dyDescent="0.25">
      <c r="A12" s="92"/>
      <c r="B12" s="96"/>
      <c r="C12" s="53">
        <v>11</v>
      </c>
      <c r="D12" s="59" t="s">
        <v>61</v>
      </c>
      <c r="E12" s="60" t="s">
        <v>60</v>
      </c>
      <c r="F12" s="61" t="s">
        <v>45</v>
      </c>
      <c r="G12" s="64">
        <v>477.7</v>
      </c>
      <c r="H12" s="22"/>
      <c r="I12" s="30">
        <f t="shared" si="0"/>
        <v>0</v>
      </c>
      <c r="J12" s="31" t="str">
        <f t="shared" si="1"/>
        <v>OK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49"/>
      <c r="X12" s="49"/>
      <c r="Y12" s="49"/>
      <c r="Z12" s="49"/>
      <c r="AA12" s="49"/>
    </row>
    <row r="13" spans="1:27" ht="80.099999999999994" customHeight="1" x14ac:dyDescent="0.25">
      <c r="A13" s="93"/>
      <c r="B13" s="97"/>
      <c r="C13" s="53">
        <v>12</v>
      </c>
      <c r="D13" s="59" t="s">
        <v>62</v>
      </c>
      <c r="E13" s="60" t="s">
        <v>60</v>
      </c>
      <c r="F13" s="61" t="s">
        <v>45</v>
      </c>
      <c r="G13" s="63">
        <v>702.7</v>
      </c>
      <c r="H13" s="22"/>
      <c r="I13" s="30">
        <f t="shared" si="0"/>
        <v>0</v>
      </c>
      <c r="J13" s="31" t="str">
        <f t="shared" si="1"/>
        <v>OK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49"/>
      <c r="X13" s="49"/>
      <c r="Y13" s="49"/>
      <c r="Z13" s="49"/>
      <c r="AA13" s="49"/>
    </row>
  </sheetData>
  <mergeCells count="25">
    <mergeCell ref="AA1:AA2"/>
    <mergeCell ref="A4:A10"/>
    <mergeCell ref="B4:B10"/>
    <mergeCell ref="A11:A13"/>
    <mergeCell ref="B11:B13"/>
    <mergeCell ref="W1:W2"/>
    <mergeCell ref="X1:X2"/>
    <mergeCell ref="Y1:Y2"/>
    <mergeCell ref="Z1:Z2"/>
    <mergeCell ref="T1:T2"/>
    <mergeCell ref="U1:U2"/>
    <mergeCell ref="V1:V2"/>
    <mergeCell ref="A2:J2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CEART</vt:lpstr>
      <vt:lpstr>CEAD</vt:lpstr>
      <vt:lpstr>FAED</vt:lpstr>
      <vt:lpstr>CEFID</vt:lpstr>
      <vt:lpstr>CERES</vt:lpstr>
      <vt:lpstr>CCT</vt:lpstr>
      <vt:lpstr>CEPLAN</vt:lpstr>
      <vt:lpstr>CEAVI</vt:lpstr>
      <vt:lpstr>CEO</vt:lpstr>
      <vt:lpstr>CAV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2019-09-18T12:44:26Z</dcterms:modified>
</cp:coreProperties>
</file>