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868.2021 SRP SGPE 23110.2021 - Revisão, Tradução de Textos e Tradução Simultânea VIG 15.10.2022\"/>
    </mc:Choice>
  </mc:AlternateContent>
  <xr:revisionPtr revIDLastSave="0" documentId="13_ncr:1_{40D33C3B-FC30-4565-9AFD-82FA202F7891}" xr6:coauthVersionLast="36" xr6:coauthVersionMax="47" xr10:uidLastSave="{00000000-0000-0000-0000-000000000000}"/>
  <bookViews>
    <workbookView xWindow="-105" yWindow="-105" windowWidth="21795" windowHeight="11745" tabRatio="857" activeTab="14" xr2:uid="{00000000-000D-0000-FFFF-FFFF00000000}"/>
  </bookViews>
  <sheets>
    <sheet name="REITORIA PROEX" sheetId="163" r:id="rId1"/>
    <sheet name="REITORIA SCII " sheetId="175" r:id="rId2"/>
    <sheet name="PROPPG" sheetId="161" r:id="rId3"/>
    <sheet name="CEART" sheetId="164" r:id="rId4"/>
    <sheet name="CEPLAN" sheetId="172" r:id="rId5"/>
    <sheet name="CEAD" sheetId="165" r:id="rId6"/>
    <sheet name="FAED" sheetId="166" r:id="rId7"/>
    <sheet name="CEFID" sheetId="167" r:id="rId8"/>
    <sheet name="CESFI" sheetId="170" r:id="rId9"/>
    <sheet name="CAV" sheetId="174" r:id="rId10"/>
    <sheet name="CEAVI" sheetId="173" r:id="rId11"/>
    <sheet name="CCT" sheetId="169" r:id="rId12"/>
    <sheet name="ESAG" sheetId="168" r:id="rId13"/>
    <sheet name="CEO" sheetId="171" r:id="rId14"/>
    <sheet name="GESTOR" sheetId="162" r:id="rId15"/>
  </sheets>
  <definedNames>
    <definedName name="diasuteis" localSheetId="9">#REF!</definedName>
    <definedName name="diasuteis" localSheetId="10">#REF!</definedName>
    <definedName name="diasuteis" localSheetId="4">#REF!</definedName>
    <definedName name="diasuteis" localSheetId="14">#REF!</definedName>
    <definedName name="diasuteis" localSheetId="2">#REF!</definedName>
    <definedName name="diasuteis" localSheetId="1">#REF!</definedName>
    <definedName name="diasuteis">#REF!</definedName>
    <definedName name="Ferias" localSheetId="9">#REF!</definedName>
    <definedName name="Ferias" localSheetId="10">#REF!</definedName>
    <definedName name="Ferias" localSheetId="4">#REF!</definedName>
    <definedName name="Ferias" localSheetId="14">#REF!</definedName>
    <definedName name="Ferias" localSheetId="2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17" i="166" l="1"/>
  <c r="I17" i="175"/>
  <c r="I17" i="164" l="1"/>
  <c r="I19" i="168" l="1"/>
  <c r="I19" i="175"/>
  <c r="M25" i="171" l="1"/>
  <c r="L25" i="171"/>
  <c r="M25" i="169" l="1"/>
  <c r="L25" i="169"/>
  <c r="L25" i="173" l="1"/>
  <c r="L25" i="174" l="1"/>
  <c r="M25" i="167" l="1"/>
  <c r="L25" i="167"/>
  <c r="M25" i="166" l="1"/>
  <c r="L25" i="166"/>
  <c r="N25" i="164" l="1"/>
  <c r="M25" i="164"/>
  <c r="L25" i="164"/>
  <c r="L25" i="161" l="1"/>
  <c r="L25" i="163"/>
  <c r="K5" i="162" l="1"/>
  <c r="K6" i="162"/>
  <c r="K7" i="162"/>
  <c r="K8" i="162"/>
  <c r="K9" i="162"/>
  <c r="K10" i="162"/>
  <c r="K11" i="162"/>
  <c r="K12" i="162"/>
  <c r="K13" i="162"/>
  <c r="K14" i="162"/>
  <c r="K15" i="162"/>
  <c r="K16" i="162"/>
  <c r="K18" i="162"/>
  <c r="K20" i="162"/>
  <c r="K21" i="162"/>
  <c r="K22" i="162"/>
  <c r="K23" i="162"/>
  <c r="K2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K17" i="162" s="1"/>
  <c r="H18" i="162"/>
  <c r="H19" i="162"/>
  <c r="K19" i="162" s="1"/>
  <c r="H20" i="162"/>
  <c r="H21" i="162"/>
  <c r="H22" i="162"/>
  <c r="H23" i="162"/>
  <c r="H24" i="162"/>
  <c r="J24" i="171"/>
  <c r="K24" i="171" s="1"/>
  <c r="J23" i="171"/>
  <c r="K23" i="171" s="1"/>
  <c r="J22" i="171"/>
  <c r="K22" i="171" s="1"/>
  <c r="J21" i="171"/>
  <c r="K21" i="171" s="1"/>
  <c r="J20" i="171"/>
  <c r="K20" i="171" s="1"/>
  <c r="J19" i="171"/>
  <c r="K19" i="171" s="1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M25" i="168"/>
  <c r="L25" i="168"/>
  <c r="J24" i="168"/>
  <c r="K24" i="168" s="1"/>
  <c r="J23" i="168"/>
  <c r="K23" i="168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24" i="169"/>
  <c r="K24" i="169" s="1"/>
  <c r="J23" i="169"/>
  <c r="K23" i="169" s="1"/>
  <c r="J22" i="169"/>
  <c r="K22" i="169" s="1"/>
  <c r="J21" i="169"/>
  <c r="K21" i="169" s="1"/>
  <c r="J20" i="169"/>
  <c r="K20" i="169" s="1"/>
  <c r="J19" i="169"/>
  <c r="K19" i="169" s="1"/>
  <c r="J18" i="169"/>
  <c r="K18" i="169" s="1"/>
  <c r="J17" i="169"/>
  <c r="K17" i="169" s="1"/>
  <c r="J16" i="169"/>
  <c r="K16" i="169" s="1"/>
  <c r="J15" i="169"/>
  <c r="K15" i="169" s="1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M25" i="173"/>
  <c r="J24" i="173"/>
  <c r="K24" i="173" s="1"/>
  <c r="J23" i="173"/>
  <c r="K23" i="173" s="1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M25" i="174"/>
  <c r="J24" i="174"/>
  <c r="K24" i="174" s="1"/>
  <c r="J23" i="174"/>
  <c r="K23" i="174" s="1"/>
  <c r="J22" i="174"/>
  <c r="K22" i="174" s="1"/>
  <c r="J21" i="174"/>
  <c r="K21" i="174" s="1"/>
  <c r="J20" i="174"/>
  <c r="K20" i="174" s="1"/>
  <c r="J19" i="174"/>
  <c r="K19" i="174" s="1"/>
  <c r="J18" i="174"/>
  <c r="K18" i="174" s="1"/>
  <c r="J17" i="174"/>
  <c r="K17" i="174" s="1"/>
  <c r="J16" i="174"/>
  <c r="K16" i="174" s="1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M25" i="170"/>
  <c r="L25" i="170"/>
  <c r="K24" i="170"/>
  <c r="J24" i="170"/>
  <c r="J23" i="170"/>
  <c r="K23" i="170" s="1"/>
  <c r="J22" i="170"/>
  <c r="K22" i="170" s="1"/>
  <c r="K21" i="170"/>
  <c r="J21" i="170"/>
  <c r="J20" i="170"/>
  <c r="K20" i="170" s="1"/>
  <c r="J19" i="170"/>
  <c r="K19" i="170" s="1"/>
  <c r="J18" i="170"/>
  <c r="K18" i="170" s="1"/>
  <c r="J17" i="170"/>
  <c r="K17" i="170" s="1"/>
  <c r="J16" i="170"/>
  <c r="K16" i="170" s="1"/>
  <c r="K15" i="170"/>
  <c r="J15" i="170"/>
  <c r="J14" i="170"/>
  <c r="K14" i="170" s="1"/>
  <c r="J13" i="170"/>
  <c r="K13" i="170" s="1"/>
  <c r="K12" i="170"/>
  <c r="J12" i="170"/>
  <c r="J11" i="170"/>
  <c r="K11" i="170" s="1"/>
  <c r="J10" i="170"/>
  <c r="K10" i="170" s="1"/>
  <c r="J9" i="170"/>
  <c r="K9" i="170" s="1"/>
  <c r="J8" i="170"/>
  <c r="K8" i="170" s="1"/>
  <c r="J7" i="170"/>
  <c r="K7" i="170" s="1"/>
  <c r="K6" i="170"/>
  <c r="J6" i="170"/>
  <c r="J5" i="170"/>
  <c r="K5" i="170" s="1"/>
  <c r="J4" i="170"/>
  <c r="K4" i="170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M25" i="165"/>
  <c r="L25" i="165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K18" i="165"/>
  <c r="J18" i="165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K9" i="165"/>
  <c r="J9" i="165"/>
  <c r="J8" i="165"/>
  <c r="K8" i="165" s="1"/>
  <c r="J7" i="165"/>
  <c r="K7" i="165" s="1"/>
  <c r="J6" i="165"/>
  <c r="K6" i="165" s="1"/>
  <c r="J5" i="165"/>
  <c r="K5" i="165" s="1"/>
  <c r="J4" i="165"/>
  <c r="K4" i="165" s="1"/>
  <c r="M25" i="172"/>
  <c r="L25" i="172"/>
  <c r="K24" i="172"/>
  <c r="J24" i="172"/>
  <c r="J23" i="172"/>
  <c r="K23" i="172" s="1"/>
  <c r="J22" i="172"/>
  <c r="K22" i="172" s="1"/>
  <c r="J21" i="172"/>
  <c r="K21" i="172" s="1"/>
  <c r="J20" i="172"/>
  <c r="K20" i="172" s="1"/>
  <c r="J19" i="172"/>
  <c r="K19" i="172" s="1"/>
  <c r="K18" i="172"/>
  <c r="J18" i="172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K9" i="172"/>
  <c r="J9" i="172"/>
  <c r="J8" i="172"/>
  <c r="K8" i="172" s="1"/>
  <c r="J7" i="172"/>
  <c r="K7" i="172" s="1"/>
  <c r="J6" i="172"/>
  <c r="K6" i="172" s="1"/>
  <c r="J5" i="172"/>
  <c r="K5" i="172" s="1"/>
  <c r="J4" i="172"/>
  <c r="K4" i="172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M25" i="161"/>
  <c r="J24" i="161"/>
  <c r="K24" i="161" s="1"/>
  <c r="J23" i="161"/>
  <c r="K23" i="161" s="1"/>
  <c r="J22" i="161"/>
  <c r="K22" i="161" s="1"/>
  <c r="J21" i="161"/>
  <c r="K21" i="161" s="1"/>
  <c r="J20" i="161"/>
  <c r="K20" i="161" s="1"/>
  <c r="J19" i="161"/>
  <c r="K19" i="161" s="1"/>
  <c r="J18" i="161"/>
  <c r="K18" i="161" s="1"/>
  <c r="J17" i="161"/>
  <c r="K17" i="161" s="1"/>
  <c r="J16" i="161"/>
  <c r="K16" i="161" s="1"/>
  <c r="J15" i="161"/>
  <c r="K15" i="161" s="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M25" i="175"/>
  <c r="L25" i="175"/>
  <c r="J24" i="175"/>
  <c r="K24" i="175" s="1"/>
  <c r="J23" i="175"/>
  <c r="K23" i="175" s="1"/>
  <c r="J22" i="175"/>
  <c r="K22" i="175" s="1"/>
  <c r="J21" i="175"/>
  <c r="K21" i="175" s="1"/>
  <c r="J20" i="175"/>
  <c r="K20" i="175" s="1"/>
  <c r="J19" i="175"/>
  <c r="K19" i="175" s="1"/>
  <c r="J18" i="175"/>
  <c r="K18" i="175" s="1"/>
  <c r="J17" i="175"/>
  <c r="K17" i="175" s="1"/>
  <c r="J16" i="175"/>
  <c r="K16" i="175" s="1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K9" i="175"/>
  <c r="J9" i="175"/>
  <c r="J8" i="175"/>
  <c r="K8" i="175" s="1"/>
  <c r="J7" i="175"/>
  <c r="K7" i="175" s="1"/>
  <c r="J6" i="175"/>
  <c r="K6" i="175" s="1"/>
  <c r="J5" i="175"/>
  <c r="K5" i="175" s="1"/>
  <c r="J4" i="175"/>
  <c r="K4" i="175" s="1"/>
  <c r="J4" i="163"/>
  <c r="J5" i="163"/>
  <c r="J6" i="163"/>
  <c r="J7" i="163"/>
  <c r="J8" i="163"/>
  <c r="J9" i="163"/>
  <c r="J10" i="163"/>
  <c r="J11" i="163"/>
  <c r="J12" i="163"/>
  <c r="J13" i="163"/>
  <c r="J14" i="163"/>
  <c r="J15" i="163"/>
  <c r="J23" i="163"/>
  <c r="I6" i="162" l="1"/>
  <c r="I12" i="162"/>
  <c r="I13" i="162"/>
  <c r="I15" i="162"/>
  <c r="I9" i="162"/>
  <c r="I14" i="162"/>
  <c r="I8" i="162"/>
  <c r="I11" i="162"/>
  <c r="I7" i="162"/>
  <c r="I5" i="162"/>
  <c r="I23" i="162"/>
  <c r="I10" i="162"/>
  <c r="K23" i="163"/>
  <c r="K14" i="163"/>
  <c r="L23" i="162" l="1"/>
  <c r="J23" i="162"/>
  <c r="L14" i="162"/>
  <c r="J14" i="162"/>
  <c r="M25" i="163"/>
  <c r="H4" i="162" l="1"/>
  <c r="F24" i="162"/>
  <c r="F22" i="162"/>
  <c r="F19" i="162"/>
  <c r="F20" i="162"/>
  <c r="F21" i="162"/>
  <c r="F16" i="162"/>
  <c r="F17" i="162"/>
  <c r="F18" i="162"/>
  <c r="C4" i="162"/>
  <c r="F4" i="162"/>
  <c r="C5" i="162"/>
  <c r="F5" i="162"/>
  <c r="C6" i="162"/>
  <c r="F6" i="162"/>
  <c r="C7" i="162"/>
  <c r="F7" i="162"/>
  <c r="C8" i="162"/>
  <c r="F8" i="162"/>
  <c r="C9" i="162"/>
  <c r="F9" i="162"/>
  <c r="C10" i="162"/>
  <c r="F10" i="162"/>
  <c r="C11" i="162"/>
  <c r="F11" i="162"/>
  <c r="C12" i="162"/>
  <c r="F12" i="162"/>
  <c r="C13" i="162"/>
  <c r="F13" i="162"/>
  <c r="F15" i="162"/>
  <c r="K4" i="162" l="1"/>
  <c r="J24" i="163"/>
  <c r="I24" i="162" s="1"/>
  <c r="J22" i="163"/>
  <c r="I22" i="162" s="1"/>
  <c r="J21" i="163"/>
  <c r="I21" i="162" s="1"/>
  <c r="J20" i="163"/>
  <c r="I20" i="162" s="1"/>
  <c r="J19" i="163"/>
  <c r="J18" i="163"/>
  <c r="J17" i="163"/>
  <c r="J16" i="163"/>
  <c r="K4" i="163"/>
  <c r="K19" i="163" l="1"/>
  <c r="I19" i="162"/>
  <c r="J19" i="162" s="1"/>
  <c r="K16" i="163"/>
  <c r="I16" i="162"/>
  <c r="J16" i="162" s="1"/>
  <c r="K17" i="163"/>
  <c r="I17" i="162"/>
  <c r="J17" i="162" s="1"/>
  <c r="K18" i="163"/>
  <c r="I18" i="162"/>
  <c r="J18" i="162" s="1"/>
  <c r="K8" i="163"/>
  <c r="J8" i="162"/>
  <c r="K9" i="163"/>
  <c r="J9" i="162"/>
  <c r="K12" i="163"/>
  <c r="J12" i="162"/>
  <c r="K21" i="163"/>
  <c r="J21" i="162"/>
  <c r="K5" i="163"/>
  <c r="J5" i="162"/>
  <c r="K6" i="163"/>
  <c r="J6" i="162"/>
  <c r="J10" i="162"/>
  <c r="K13" i="163"/>
  <c r="J13" i="162"/>
  <c r="K22" i="163"/>
  <c r="J22" i="162"/>
  <c r="K11" i="163"/>
  <c r="J11" i="162"/>
  <c r="K20" i="163"/>
  <c r="J20" i="162"/>
  <c r="K7" i="163"/>
  <c r="J7" i="162"/>
  <c r="K10" i="163"/>
  <c r="K15" i="163"/>
  <c r="J15" i="162"/>
  <c r="K24" i="163"/>
  <c r="J24" i="162"/>
  <c r="I4" i="162"/>
  <c r="H33" i="162"/>
  <c r="H32" i="162"/>
  <c r="H31" i="162"/>
  <c r="L22" i="162" l="1"/>
  <c r="L17" i="162"/>
  <c r="L5" i="162"/>
  <c r="L18" i="162"/>
  <c r="L6" i="162"/>
  <c r="L16" i="162"/>
  <c r="L7" i="162"/>
  <c r="L21" i="162"/>
  <c r="L4" i="162"/>
  <c r="J4" i="162"/>
  <c r="L20" i="162"/>
  <c r="L19" i="162"/>
  <c r="L15" i="162"/>
  <c r="L8" i="162"/>
  <c r="L10" i="162"/>
  <c r="L12" i="162"/>
  <c r="L24" i="162" l="1"/>
  <c r="L9" i="162" l="1"/>
  <c r="L11" i="162"/>
  <c r="L13" i="162"/>
  <c r="K25" i="162"/>
  <c r="L34" i="162" s="1"/>
  <c r="L25" i="162" l="1"/>
  <c r="L35" i="162" s="1"/>
  <c r="L37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8" authorId="0" shapeId="0" xr:uid="{668D8009-A051-4281-88CB-0CF6656E5FA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todo saldo cedido a BU 22/09/2022</t>
        </r>
      </text>
    </comment>
    <comment ref="I10" authorId="0" shapeId="0" xr:uid="{B15B0F96-706A-4562-9DF7-ECD9CC009CA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todo saldo cedido a BU 22/09/2022</t>
        </r>
      </text>
    </comment>
    <comment ref="I12" authorId="0" shapeId="0" xr:uid="{7896E1B2-7DB8-47DB-9D3A-E7A0128140A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todo saldo cedido a BU 22/09/2022</t>
        </r>
      </text>
    </comment>
    <comment ref="I17" authorId="0" shapeId="0" xr:uid="{EDCCB2B7-BF3C-4CA5-84A5-92F5498F62F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- 02 cedidos a FAED 31/08/2022</t>
        </r>
      </text>
    </comment>
    <comment ref="I19" authorId="0" shapeId="0" xr:uid="{EAB6BE34-89BF-47DC-B058-A64A1A26CE8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horas cedidas a ESAG 26/04/2022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7" authorId="0" shapeId="0" xr:uid="{01DAC9C9-7C46-4E5B-A6E0-D7774108F10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-01 cedida a FAED 31/08/2022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7" authorId="0" shapeId="0" xr:uid="{0BAB11C1-74F7-4D51-9FB3-4A672B7F694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+ 01 cedida pelo CEART 31/08/2022
+ 02 cedidos pela SCII 31/08/2022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9" authorId="0" shapeId="0" xr:uid="{57E8DFDB-7FC3-4865-9261-BE38AFA1360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+02 horas cedidas pela SCII 26/04/2022</t>
        </r>
      </text>
    </comment>
  </commentList>
</comments>
</file>

<file path=xl/sharedStrings.xml><?xml version="1.0" encoding="utf-8"?>
<sst xmlns="http://schemas.openxmlformats.org/spreadsheetml/2006/main" count="1981" uniqueCount="105">
  <si>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</si>
  <si>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</si>
  <si>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</si>
  <si>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</si>
  <si>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</si>
  <si>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</si>
  <si>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</si>
  <si>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</si>
  <si>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</si>
  <si>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</si>
  <si>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</si>
  <si>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</si>
  <si>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</si>
  <si>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</si>
  <si>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</si>
  <si>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</si>
  <si>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</si>
  <si>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</si>
  <si>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</si>
  <si>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</si>
  <si>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HORA</t>
  </si>
  <si>
    <t>EMPRESA</t>
  </si>
  <si>
    <t>Detalhamento da Despesa</t>
  </si>
  <si>
    <t>Códico NUC</t>
  </si>
  <si>
    <t>339039-99</t>
  </si>
  <si>
    <t>50244-005</t>
  </si>
  <si>
    <t>50244-006</t>
  </si>
  <si>
    <t>50244-003</t>
  </si>
  <si>
    <t>OBJETO: CONTRATAÇÃO DE EMPRESA PRESTADORA DE SERVIÇO DE REVISÃO, TRADUÇÃO DE TEXTOS E TRADUÇÃO SIMULTÂNEA PARA A UDESC</t>
  </si>
  <si>
    <t>PARTICIPANTES/DIA</t>
  </si>
  <si>
    <t>50147-007</t>
  </si>
  <si>
    <t>PROCESSO: PE 868/2021</t>
  </si>
  <si>
    <t>VIGÊNCIA DA ATA: 15/10/2021 até 15/10/2022</t>
  </si>
  <si>
    <t xml:space="preserve"> AF/OS nº  xxxx/2021 Qtde. </t>
  </si>
  <si>
    <t xml:space="preserve">WORLD CHAIN IDIOMAS E TRADUÇÕES LTDA - ME </t>
  </si>
  <si>
    <t>PRESTAÇÃO DE SERVIÇO DE TRADUÇÃO DE ARTIGO CIENTÍFICO E TEXTO CORRIDO: Tradução de texto corrido nas língua Inglesa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</si>
  <si>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Francesa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</si>
  <si>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Espanhola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</si>
  <si>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Italiana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</si>
  <si>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Língua Portuguesa para as línguas Inglesa,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</si>
  <si>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Francesa,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</si>
  <si>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línguas Espanhola,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</si>
  <si>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Italiana, no formato Word. Uma lauda equivale a 2100 caracteres com espaçamento, ou fração conforme memorial descritivo.  Qualidade compativel com os periódicos Qualis A (CAPES).</t>
  </si>
  <si>
    <t>PRESTAÇÃO DE SERVIÇO DE REVISÃO DE ARTIGO CIENTÍFICO E TEXTO CORRIDO EM LINGUA PORTUGUESA: Serviço especializado em correção gramatical, ortográfica e de adequação de artigos científicos e textos relacionados com a pesquisa científica e educacional, em termos de clareza e coesão (revisão com copidesque). Revisão de texto corrido na língua PORTUGUESA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</si>
  <si>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Inglesa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</si>
  <si>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Francesa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</si>
  <si>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copidesque): Revisão de texto corrido na língua estrangeira Espanhola no formato Word. Uma lauda equivale a 2100 caracteres com espaçamento, ou fração conforme memorial descritivo.  Qualidade compatível com os periódicos Qualis A (CAPES).</t>
  </si>
  <si>
    <t>502444-006</t>
  </si>
  <si>
    <t>ASSCON-PP ASSESSORIA E CONSULTORIA PUBLICA E PRIVADA LTDA - EPP</t>
  </si>
  <si>
    <t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</si>
  <si>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</si>
  <si>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EVENTO </t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</si>
  <si>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</si>
  <si>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ORIENTE-SE PRODUÇÕES LTDA</t>
  </si>
  <si>
    <t>INTERPRES - EMPRESA DE TRADUCAO E INTERPRETACAO DE LIBRAS LTDA</t>
  </si>
  <si>
    <t>PRESTAÇÃO DE SERVIÇO DE TRADUÇÃO SIMULTÂNEA: língua Inglesa para a língua Portuguesa e da língua Portuguesa para a língua Inglesa.</t>
  </si>
  <si>
    <t>PRESTAÇÃO DE SERVIÇO DE TRADUÇÃO SIMULTÂNEA: língua francesa para a língua Portuguesa e da língua Portuguesa para a língua francesa.</t>
  </si>
  <si>
    <t>PRESTAÇÃO DE SERVIÇO DE TRADUÇÃO SIMULTÂNEA: língua italiana para a língua Portuguesa e da língua Portuguesa para a língua italiana.</t>
  </si>
  <si>
    <t xml:space="preserve">PRESTAÇÃO DE SERVIÇO DE TRADUÇÃO SIMULTÂNEA - LIBRAS: serviço de intérprete para tradução simultânea de LIBRAS para a língua Portuguesa e da língua Portuguesa para a LIBRAS (envolvendo 2 intérpretes) </t>
  </si>
  <si>
    <t>PRESTAÇÃO DE SERVIÇO DE TRADUÇÃO SIMULTÂNEA  - Língua Portuguesa: serviço de áudio descrição para tradução em lígua portuguesa em eventos, na descrição de imagens, vídeos e material em power point para pessoas cegas e baixa visão.</t>
  </si>
  <si>
    <t>PRESTAÇÃO DE SERVIÇO DE TRADUÇÃO - Língua Portuguesa: serviço de àudio descrição para tradução em lígua portuguesa na descrição de vídeos e material em power point do site da FAED  para pessoas cegas e baixa visão.</t>
  </si>
  <si>
    <t xml:space="preserve"> WORLD CHAIN IDIOMAS E TRADUÇÕES LTDA - ME </t>
  </si>
  <si>
    <t xml:space="preserve"> OS nº 352/2022 Qtde. </t>
  </si>
  <si>
    <t xml:space="preserve"> OS nº  14/2022  Qtde. </t>
  </si>
  <si>
    <t xml:space="preserve"> AF/OS nº  1390/2021 Qtde. </t>
  </si>
  <si>
    <t xml:space="preserve"> AF/OS nº  1393/2021 Qtde. </t>
  </si>
  <si>
    <t xml:space="preserve">OS nº  1689/2021 Qtde. </t>
  </si>
  <si>
    <t xml:space="preserve"> AF/OS nº  1452/2021 </t>
  </si>
  <si>
    <t xml:space="preserve"> AF/OS nº  1534/2021 </t>
  </si>
  <si>
    <t xml:space="preserve"> AF/OS nº  1652/2021 Qtde. </t>
  </si>
  <si>
    <t xml:space="preserve"> OS nº 1644 /2021 Qtde. </t>
  </si>
  <si>
    <t>Word</t>
  </si>
  <si>
    <t xml:space="preserve"> AF/OS nº  1575/2021 Qtde. </t>
  </si>
  <si>
    <t xml:space="preserve"> AF/OS nº  138/2022 Qtde. </t>
  </si>
  <si>
    <t xml:space="preserve"> AF/OS nº  xxxx/2022 Qtde. </t>
  </si>
  <si>
    <t>PPGEEL</t>
  </si>
  <si>
    <t xml:space="preserve"> AF/OS nº  1298/2021 - Oriente-se - Evento SBMA </t>
  </si>
  <si>
    <t>Resumo Atualizado em 17/11/2022</t>
  </si>
  <si>
    <t xml:space="preserve"> OS nº  1859/2022 Qtde. </t>
  </si>
  <si>
    <r>
      <t xml:space="preserve"> OS nº  1150/2022 Qtde. </t>
    </r>
    <r>
      <rPr>
        <b/>
        <sz val="11"/>
        <color rgb="FFFF0000"/>
        <rFont val="Calibri"/>
        <family val="2"/>
        <scheme val="minor"/>
      </rPr>
      <t xml:space="preserve">(DEMANDA CIPI) </t>
    </r>
  </si>
  <si>
    <r>
      <t xml:space="preserve"> OS nº 1805/2022 Qtde. </t>
    </r>
    <r>
      <rPr>
        <sz val="11"/>
        <color rgb="FFFF0000"/>
        <rFont val="Calibri"/>
        <family val="2"/>
        <scheme val="minor"/>
      </rPr>
      <t>(DEMANDA BU)</t>
    </r>
  </si>
  <si>
    <t xml:space="preserve"> AF/OS nº  780/2022 Qtde. </t>
  </si>
  <si>
    <t xml:space="preserve"> AF/OS nº  1693/2022 Qtde. </t>
  </si>
  <si>
    <t xml:space="preserve"> AF/OS nº  1754/2022 Qtde. </t>
  </si>
  <si>
    <t xml:space="preserve"> AF/OS nº  1820/2022 Qtde. </t>
  </si>
  <si>
    <t xml:space="preserve"> AF/OS nº  1545/2021 Qtde. </t>
  </si>
  <si>
    <t xml:space="preserve"> AF/OS nº  1686/2022 Qtde.  - PROAP PPGH</t>
  </si>
  <si>
    <t xml:space="preserve"> AF/OS nº  1864/2022 Qtde. - PRAPEG NUAPE</t>
  </si>
  <si>
    <t xml:space="preserve"> AF/OS nº  1870/2022 Qtde. </t>
  </si>
  <si>
    <t xml:space="preserve"> AF/OS nº  910/2022 </t>
  </si>
  <si>
    <t xml:space="preserve"> AF/OS nº  1367/2022</t>
  </si>
  <si>
    <t xml:space="preserve"> AF/OS nº  1493/2022 </t>
  </si>
  <si>
    <t xml:space="preserve"> AF/OS nº  1495/2022</t>
  </si>
  <si>
    <t xml:space="preserve"> AF/OS nº 1769/2022</t>
  </si>
  <si>
    <t xml:space="preserve"> AF/OS nº  657/2022 Qtde. 26,24</t>
  </si>
  <si>
    <t xml:space="preserve"> AF/OS nº  854/2022 Qtde. 237,4</t>
  </si>
  <si>
    <t xml:space="preserve"> AF/OS nº  1007/2022 Qtde.  9</t>
  </si>
  <si>
    <t xml:space="preserve"> AF/OS nº  1066/2022 Qtde. 2,5 </t>
  </si>
  <si>
    <t xml:space="preserve"> AF/OS nº  1939/2021 Qtde. 18,1</t>
  </si>
  <si>
    <t xml:space="preserve"> AF/OS nº  1946/2021 Qtde.58,</t>
  </si>
  <si>
    <t xml:space="preserve"> AF/OS nº  1592/2022 Qtde. </t>
  </si>
  <si>
    <t xml:space="preserve"> AF/OS nº  490/2022 Qtde. </t>
  </si>
  <si>
    <t xml:space="preserve"> AF/OS nº  0035/2022 - World Chain Idiomas e Traduções Ltda</t>
  </si>
  <si>
    <t xml:space="preserve"> AF/OS nº  0258/2022 - World Chain Idiomas e Traduções Ltda</t>
  </si>
  <si>
    <t xml:space="preserve"> AF/OS nº  513/2022 World Chain Idiomas e Traduções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</si>
</sst>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d/m/yyyy"/>
    <numFmt numFmtId="170" formatCode="&quot;R$&quot;\ #,##0.00;[Red]\-&quot;R$&quot;\ #,##0.00"/>
    <numFmt numFmtId="173" formatCode="_-&quot;R$&quot;\ * #,##0.00_-;\-&quot;R$&quot;\ * #,##0.00_-;_-&quot;R$&quot;\ * &quot;-&quot;??_-;_-@_-"/>
    <numFmt numFmtId="174" formatCode="_-* #,##0.00_-;\-* #,##0.00_-;_-* &quot;-&quot;??_-;_-@_-"/>
    <numFmt numFmtId="178" formatCode="_-* #,##0.00&quot; €&quot;_-;\-* #,##0.00&quot; €&quot;_-;_-* \-??&quot; €&quot;_-;_-@_-"/>
    <numFmt numFmtId="179" formatCode="_-&quot;R$ &quot;* #,##0.00_-;&quot;-R$ &quot;* #,##0.00_-;_-&quot;R$ &quot;* \-??_-;_-@_-"/>
    <numFmt numFmtId="180" formatCode="_-* #,##0.00_-;\-* #,##0.00_-;_-* \-??_-;_-@_-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2F2F2"/>
      </patternFill>
    </fill>
    <fill>
      <patternFill patternType="solid">
        <fgColor indexed="10"/>
      </patternFill>
    </fill>
    <fill>
      <patternFill patternType="solid">
        <fgColor rgb="FFCCCCFF"/>
        <bgColor rgb="FFD9D9D9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9966"/>
        <bgColor rgb="FF00B05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20" borderId="0" applyNumberFormat="0" applyBorder="0" applyAlignment="0" applyProtection="0"/>
    <xf numFmtId="179" fontId="18" fillId="0" borderId="0" applyBorder="0" applyProtection="0"/>
    <xf numFmtId="9" fontId="18" fillId="0" borderId="0" applyBorder="0" applyProtection="0"/>
    <xf numFmtId="178" fontId="18" fillId="0" borderId="0" applyBorder="0" applyProtection="0"/>
    <xf numFmtId="179" fontId="18" fillId="0" borderId="0" applyBorder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80" fontId="21" fillId="0" borderId="0" applyBorder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80" fontId="21" fillId="0" borderId="0" applyBorder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65" fontId="21" fillId="0" borderId="0" applyBorder="0" applyProtection="0"/>
    <xf numFmtId="179" fontId="18" fillId="0" borderId="0" applyBorder="0" applyProtection="0"/>
    <xf numFmtId="0" fontId="19" fillId="27" borderId="0" applyBorder="0" applyProtection="0"/>
    <xf numFmtId="180" fontId="21" fillId="0" borderId="0" applyBorder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0" fontId="21" fillId="0" borderId="0"/>
    <xf numFmtId="179" fontId="18" fillId="0" borderId="0" applyBorder="0" applyProtection="0"/>
    <xf numFmtId="0" fontId="18" fillId="0" borderId="0"/>
    <xf numFmtId="180" fontId="21" fillId="0" borderId="0" applyBorder="0" applyProtection="0"/>
    <xf numFmtId="179" fontId="18" fillId="0" borderId="0" applyBorder="0" applyProtection="0"/>
    <xf numFmtId="180" fontId="21" fillId="0" borderId="0" applyBorder="0" applyProtection="0"/>
    <xf numFmtId="0" fontId="19" fillId="26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179" fontId="18" fillId="0" borderId="0" applyBorder="0" applyProtection="0"/>
    <xf numFmtId="179" fontId="18" fillId="0" borderId="0" applyBorder="0" applyProtection="0"/>
    <xf numFmtId="180" fontId="21" fillId="0" borderId="0" applyBorder="0" applyProtection="0"/>
    <xf numFmtId="0" fontId="19" fillId="28" borderId="0" applyBorder="0" applyProtection="0"/>
    <xf numFmtId="180" fontId="21" fillId="0" borderId="0" applyBorder="0" applyProtection="0"/>
    <xf numFmtId="178" fontId="18" fillId="0" borderId="0" applyBorder="0" applyProtection="0"/>
    <xf numFmtId="179" fontId="18" fillId="0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0" fontId="20" fillId="30" borderId="0" applyBorder="0" applyProtection="0"/>
    <xf numFmtId="180" fontId="21" fillId="0" borderId="0" applyBorder="0" applyProtection="0"/>
    <xf numFmtId="180" fontId="21" fillId="0" borderId="0" applyBorder="0" applyProtection="0"/>
    <xf numFmtId="180" fontId="21" fillId="0" borderId="0" applyBorder="0" applyProtection="0"/>
    <xf numFmtId="0" fontId="20" fillId="29" borderId="0" applyBorder="0" applyProtection="0"/>
    <xf numFmtId="179" fontId="18" fillId="0" borderId="0" applyBorder="0" applyProtection="0"/>
    <xf numFmtId="180" fontId="21" fillId="0" borderId="0" applyBorder="0" applyProtection="0"/>
    <xf numFmtId="179" fontId="18" fillId="0" borderId="0" applyBorder="0" applyProtection="0"/>
    <xf numFmtId="180" fontId="21" fillId="0" borderId="0" applyBorder="0" applyProtection="0"/>
    <xf numFmtId="179" fontId="18" fillId="0" borderId="0" applyBorder="0" applyProtection="0"/>
    <xf numFmtId="165" fontId="21" fillId="0" borderId="0" applyBorder="0" applyProtection="0"/>
    <xf numFmtId="0" fontId="8" fillId="25" borderId="0" applyNumberFormat="0" applyBorder="0" applyAlignment="0" applyProtection="0"/>
    <xf numFmtId="0" fontId="22" fillId="0" borderId="0" applyBorder="0" applyProtection="0"/>
  </cellStyleXfs>
  <cellXfs count="17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7" borderId="1" xfId="0" applyNumberFormat="1" applyFont="1" applyFill="1" applyBorder="1" applyAlignment="1">
      <alignment horizontal="center" vertical="center" wrapText="1"/>
    </xf>
    <xf numFmtId="4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16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8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5" applyFont="1" applyFill="1" applyBorder="1" applyAlignment="1">
      <alignment horizontal="center" vertical="center"/>
    </xf>
    <xf numFmtId="0" fontId="9" fillId="13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3" fillId="0" borderId="1" xfId="1" applyFont="1" applyBorder="1" applyAlignment="1" applyProtection="1">
      <alignment wrapText="1"/>
      <protection locked="0"/>
    </xf>
    <xf numFmtId="0" fontId="7" fillId="19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9" borderId="3" xfId="47" applyFont="1" applyFill="1" applyBorder="1" applyAlignment="1">
      <alignment horizontal="center" vertical="center"/>
    </xf>
    <xf numFmtId="0" fontId="5" fillId="21" borderId="1" xfId="25" applyFont="1" applyFill="1" applyBorder="1" applyAlignment="1">
      <alignment horizontal="center" vertical="center"/>
    </xf>
    <xf numFmtId="0" fontId="10" fillId="21" borderId="1" xfId="26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/>
    </xf>
    <xf numFmtId="0" fontId="9" fillId="21" borderId="1" xfId="26" applyFont="1" applyFill="1" applyBorder="1" applyAlignment="1">
      <alignment horizontal="center" vertical="center"/>
    </xf>
    <xf numFmtId="0" fontId="10" fillId="21" borderId="1" xfId="28" applyFont="1" applyFill="1" applyBorder="1" applyAlignment="1">
      <alignment horizontal="justify" vertical="top" wrapText="1"/>
    </xf>
    <xf numFmtId="0" fontId="3" fillId="21" borderId="1" xfId="26" applyFont="1" applyFill="1" applyBorder="1" applyAlignment="1">
      <alignment horizontal="center" vertical="center"/>
    </xf>
    <xf numFmtId="0" fontId="10" fillId="13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/>
    </xf>
    <xf numFmtId="0" fontId="7" fillId="21" borderId="1" xfId="25" applyFont="1" applyFill="1" applyBorder="1" applyAlignment="1">
      <alignment horizontal="center" vertical="center"/>
    </xf>
    <xf numFmtId="0" fontId="10" fillId="21" borderId="1" xfId="27" applyFont="1" applyFill="1" applyBorder="1" applyAlignment="1">
      <alignment horizontal="left" vertical="center" wrapText="1"/>
    </xf>
    <xf numFmtId="8" fontId="9" fillId="21" borderId="1" xfId="25" applyNumberFormat="1" applyFont="1" applyFill="1" applyBorder="1" applyAlignment="1">
      <alignment horizontal="right" vertical="center"/>
    </xf>
    <xf numFmtId="8" fontId="9" fillId="13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7" fillId="13" borderId="3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 wrapText="1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10" fillId="13" borderId="5" xfId="27" applyFont="1" applyFill="1" applyBorder="1" applyAlignment="1">
      <alignment horizontal="center" vertical="center" textRotation="90"/>
    </xf>
    <xf numFmtId="0" fontId="10" fillId="13" borderId="1" xfId="28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 textRotation="90"/>
    </xf>
    <xf numFmtId="0" fontId="3" fillId="21" borderId="1" xfId="26" applyFont="1" applyFill="1" applyBorder="1" applyAlignment="1">
      <alignment horizontal="center" vertical="center" textRotation="90"/>
    </xf>
    <xf numFmtId="0" fontId="9" fillId="13" borderId="1" xfId="26" applyFont="1" applyFill="1" applyBorder="1" applyAlignment="1">
      <alignment horizontal="center" vertical="center" textRotation="90"/>
    </xf>
    <xf numFmtId="0" fontId="10" fillId="21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 textRotation="90" wrapText="1"/>
    </xf>
    <xf numFmtId="0" fontId="9" fillId="21" borderId="1" xfId="26" applyFont="1" applyFill="1" applyBorder="1" applyAlignment="1">
      <alignment horizontal="center" vertical="center" textRotation="90"/>
    </xf>
    <xf numFmtId="0" fontId="11" fillId="21" borderId="1" xfId="25" applyFont="1" applyFill="1" applyBorder="1" applyAlignment="1">
      <alignment horizontal="center" vertical="center" wrapText="1"/>
    </xf>
    <xf numFmtId="0" fontId="10" fillId="21" borderId="1" xfId="27" applyFont="1" applyFill="1" applyBorder="1" applyAlignment="1">
      <alignment horizontal="justify" vertical="center" wrapText="1"/>
    </xf>
    <xf numFmtId="0" fontId="10" fillId="13" borderId="1" xfId="27" applyFont="1" applyFill="1" applyBorder="1" applyAlignment="1">
      <alignment horizontal="justify" vertical="center" wrapText="1"/>
    </xf>
    <xf numFmtId="0" fontId="7" fillId="13" borderId="1" xfId="25" applyFont="1" applyFill="1" applyBorder="1" applyAlignment="1">
      <alignment horizontal="center" vertical="center"/>
    </xf>
    <xf numFmtId="0" fontId="11" fillId="13" borderId="1" xfId="25" applyFont="1" applyFill="1" applyBorder="1" applyAlignment="1">
      <alignment horizontal="center" vertical="center" wrapText="1"/>
    </xf>
    <xf numFmtId="0" fontId="3" fillId="13" borderId="5" xfId="26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7" fillId="21" borderId="3" xfId="25" applyFont="1" applyFill="1" applyBorder="1" applyAlignment="1">
      <alignment horizontal="center" vertical="center"/>
    </xf>
    <xf numFmtId="0" fontId="7" fillId="21" borderId="3" xfId="25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wrapText="1"/>
      <protection locked="0"/>
    </xf>
    <xf numFmtId="0" fontId="7" fillId="13" borderId="1" xfId="25" applyFont="1" applyFill="1" applyBorder="1" applyAlignment="1">
      <alignment horizontal="center" vertical="center" wrapText="1"/>
    </xf>
    <xf numFmtId="0" fontId="10" fillId="13" borderId="1" xfId="27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2" fontId="12" fillId="7" borderId="1" xfId="1" applyNumberFormat="1" applyFont="1" applyFill="1" applyBorder="1" applyAlignment="1" applyProtection="1">
      <alignment horizontal="center" vertical="center" wrapText="1"/>
      <protection locked="0"/>
    </xf>
    <xf numFmtId="169" fontId="13" fillId="23" borderId="1" xfId="1" applyNumberFormat="1" applyFont="1" applyFill="1" applyBorder="1" applyAlignment="1" applyProtection="1">
      <alignment horizontal="center" vertical="center" wrapText="1"/>
      <protection locked="0"/>
    </xf>
    <xf numFmtId="14" fontId="13" fillId="23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wrapText="1"/>
      <protection locked="0"/>
    </xf>
    <xf numFmtId="0" fontId="13" fillId="22" borderId="1" xfId="1" applyFont="1" applyFill="1" applyBorder="1" applyAlignment="1" applyProtection="1">
      <alignment horizontal="center" vertical="center" wrapText="1"/>
      <protection locked="0"/>
    </xf>
    <xf numFmtId="0" fontId="13" fillId="7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24" borderId="1" xfId="1" applyFont="1" applyFill="1" applyBorder="1" applyAlignment="1" applyProtection="1">
      <alignment horizontal="center" wrapText="1"/>
      <protection locked="0"/>
    </xf>
    <xf numFmtId="44" fontId="13" fillId="0" borderId="0" xfId="8" applyFont="1" applyBorder="1" applyAlignment="1" applyProtection="1">
      <alignment wrapText="1"/>
      <protection locked="0"/>
    </xf>
    <xf numFmtId="0" fontId="13" fillId="0" borderId="0" xfId="1" applyFont="1" applyAlignment="1" applyProtection="1">
      <alignment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1" borderId="2" xfId="25" applyFont="1" applyFill="1" applyBorder="1" applyAlignment="1">
      <alignment horizontal="center" vertical="center"/>
    </xf>
    <xf numFmtId="0" fontId="7" fillId="21" borderId="7" xfId="25" applyFont="1" applyFill="1" applyBorder="1" applyAlignment="1">
      <alignment horizontal="center" vertical="center"/>
    </xf>
    <xf numFmtId="0" fontId="7" fillId="21" borderId="3" xfId="25" applyFont="1" applyFill="1" applyBorder="1" applyAlignment="1">
      <alignment horizontal="center" vertical="center"/>
    </xf>
    <xf numFmtId="0" fontId="7" fillId="21" borderId="2" xfId="25" applyFont="1" applyFill="1" applyBorder="1" applyAlignment="1">
      <alignment horizontal="center" vertical="center" wrapText="1"/>
    </xf>
    <xf numFmtId="0" fontId="7" fillId="21" borderId="7" xfId="25" applyFont="1" applyFill="1" applyBorder="1" applyAlignment="1">
      <alignment horizontal="center" vertical="center" wrapText="1"/>
    </xf>
    <xf numFmtId="0" fontId="7" fillId="21" borderId="3" xfId="25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left" vertical="center" wrapText="1"/>
    </xf>
    <xf numFmtId="0" fontId="11" fillId="21" borderId="2" xfId="25" applyFont="1" applyFill="1" applyBorder="1" applyAlignment="1">
      <alignment horizontal="center" vertical="center" wrapText="1"/>
    </xf>
    <xf numFmtId="0" fontId="11" fillId="21" borderId="7" xfId="25" applyFont="1" applyFill="1" applyBorder="1" applyAlignment="1">
      <alignment horizontal="center" vertical="center" wrapText="1"/>
    </xf>
    <xf numFmtId="0" fontId="11" fillId="21" borderId="3" xfId="25" applyFont="1" applyFill="1" applyBorder="1" applyAlignment="1">
      <alignment horizontal="center" vertical="center" wrapText="1"/>
    </xf>
    <xf numFmtId="0" fontId="7" fillId="13" borderId="2" xfId="25" applyFont="1" applyFill="1" applyBorder="1" applyAlignment="1">
      <alignment horizontal="center" vertical="center"/>
    </xf>
    <xf numFmtId="0" fontId="7" fillId="13" borderId="7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/>
    </xf>
    <xf numFmtId="0" fontId="11" fillId="13" borderId="2" xfId="25" applyFont="1" applyFill="1" applyBorder="1" applyAlignment="1">
      <alignment horizontal="center" vertical="center" wrapText="1"/>
    </xf>
    <xf numFmtId="0" fontId="11" fillId="13" borderId="7" xfId="25" applyFont="1" applyFill="1" applyBorder="1" applyAlignment="1">
      <alignment horizontal="center" vertical="center" wrapText="1"/>
    </xf>
    <xf numFmtId="0" fontId="11" fillId="13" borderId="3" xfId="25" applyFont="1" applyFill="1" applyBorder="1" applyAlignment="1">
      <alignment horizontal="center" vertical="center" wrapText="1"/>
    </xf>
    <xf numFmtId="3" fontId="13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3" borderId="2" xfId="25" applyFont="1" applyFill="1" applyBorder="1" applyAlignment="1">
      <alignment horizontal="center" vertical="center" wrapText="1"/>
    </xf>
    <xf numFmtId="0" fontId="7" fillId="13" borderId="7" xfId="25" applyFont="1" applyFill="1" applyBorder="1" applyAlignment="1">
      <alignment horizontal="center" vertical="center" wrapText="1"/>
    </xf>
    <xf numFmtId="0" fontId="7" fillId="13" borderId="3" xfId="25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12" fillId="13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7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2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14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170" fontId="3" fillId="0" borderId="1" xfId="1" applyNumberFormat="1" applyFont="1" applyBorder="1" applyAlignment="1" applyProtection="1">
      <alignment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3" fillId="22" borderId="1" xfId="9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97" applyFont="1" applyBorder="1" applyAlignment="1" applyProtection="1">
      <alignment wrapText="1"/>
      <protection locked="0"/>
    </xf>
    <xf numFmtId="0" fontId="13" fillId="7" borderId="1" xfId="97" applyFont="1" applyFill="1" applyBorder="1" applyAlignment="1" applyProtection="1">
      <alignment horizontal="center" vertical="center" wrapText="1"/>
      <protection locked="0"/>
    </xf>
    <xf numFmtId="14" fontId="13" fillId="23" borderId="1" xfId="9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</cellXfs>
  <cellStyles count="132">
    <cellStyle name="20% - Accent1" xfId="47" xr:uid="{00000000-0005-0000-0000-000000000000}"/>
    <cellStyle name="20% - Accent1 2" xfId="103" xr:uid="{00000000-0005-0000-0000-000000000000}"/>
    <cellStyle name="40% - Accent4" xfId="25" xr:uid="{00000000-0005-0000-0000-000001000000}"/>
    <cellStyle name="40% - Accent4 2" xfId="73" xr:uid="{00000000-0005-0000-0000-000001000000}"/>
    <cellStyle name="40% - Accent6" xfId="26" xr:uid="{00000000-0005-0000-0000-000002000000}"/>
    <cellStyle name="40% - Accent6 2" xfId="110" xr:uid="{00000000-0005-0000-0000-000002000000}"/>
    <cellStyle name="60% - Accent1" xfId="28" xr:uid="{00000000-0005-0000-0000-000003000000}"/>
    <cellStyle name="60% - Accent1 2" xfId="123" xr:uid="{00000000-0005-0000-0000-000003000000}"/>
    <cellStyle name="Accent2" xfId="130" xr:uid="{D0842A98-EAFE-4A6B-AEE2-0247FBFF7888}"/>
    <cellStyle name="Accent3" xfId="27" xr:uid="{00000000-0005-0000-0000-000004000000}"/>
    <cellStyle name="Accent3 2" xfId="119" xr:uid="{00000000-0005-0000-0000-000004000000}"/>
    <cellStyle name="Moeda 2" xfId="5" xr:uid="{00000000-0005-0000-0000-000005000000}"/>
    <cellStyle name="Moeda 2 2" xfId="9" xr:uid="{00000000-0005-0000-0000-000006000000}"/>
    <cellStyle name="Moeda 2 2 2" xfId="50" xr:uid="{00000000-0005-0000-0000-000006000000}"/>
    <cellStyle name="Moeda 2 3" xfId="112" xr:uid="{00000000-0005-0000-0000-000005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86" xr:uid="{00000000-0005-0000-0000-000009000000}"/>
    <cellStyle name="Moeda 3 2 2 3" xfId="107" xr:uid="{00000000-0005-0000-0000-000009000000}"/>
    <cellStyle name="Moeda 3 2 3" xfId="64" xr:uid="{00000000-0005-0000-0000-000008000000}"/>
    <cellStyle name="Moeda 3 2 4" xfId="98" xr:uid="{00000000-0005-0000-0000-000008000000}"/>
    <cellStyle name="Moeda 3 3" xfId="31" xr:uid="{00000000-0005-0000-0000-00000A000000}"/>
    <cellStyle name="Moeda 3 3 2" xfId="77" xr:uid="{00000000-0005-0000-0000-00000A000000}"/>
    <cellStyle name="Moeda 3 3 3" xfId="113" xr:uid="{00000000-0005-0000-0000-00000A000000}"/>
    <cellStyle name="Moeda 3 4" xfId="54" xr:uid="{00000000-0005-0000-0000-000007000000}"/>
    <cellStyle name="Moeda 3 5" xfId="126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90" xr:uid="{00000000-0005-0000-0000-00000D000000}"/>
    <cellStyle name="Moeda 4 2 2 3" xfId="128" xr:uid="{00000000-0005-0000-0000-00000D000000}"/>
    <cellStyle name="Moeda 4 2 3" xfId="68" xr:uid="{00000000-0005-0000-0000-00000C000000}"/>
    <cellStyle name="Moeda 4 2 4" xfId="51" xr:uid="{00000000-0005-0000-0000-00000C000000}"/>
    <cellStyle name="Moeda 4 3" xfId="35" xr:uid="{00000000-0005-0000-0000-00000E000000}"/>
    <cellStyle name="Moeda 4 3 2" xfId="81" xr:uid="{00000000-0005-0000-0000-00000E000000}"/>
    <cellStyle name="Moeda 4 3 3" xfId="108" xr:uid="{00000000-0005-0000-0000-00000E000000}"/>
    <cellStyle name="Moeda 4 4" xfId="59" xr:uid="{00000000-0005-0000-0000-00000B000000}"/>
    <cellStyle name="Moeda 4 5" xfId="48" xr:uid="{00000000-0005-0000-0000-00000B000000}"/>
    <cellStyle name="Moeda 5" xfId="21" xr:uid="{00000000-0005-0000-0000-00000F000000}"/>
    <cellStyle name="Moeda 5 2" xfId="43" xr:uid="{00000000-0005-0000-0000-000010000000}"/>
    <cellStyle name="Moeda 5 2 2" xfId="89" xr:uid="{00000000-0005-0000-0000-000010000000}"/>
    <cellStyle name="Moeda 5 2 3" xfId="124" xr:uid="{00000000-0005-0000-0000-000010000000}"/>
    <cellStyle name="Moeda 5 3" xfId="67" xr:uid="{00000000-0005-0000-0000-00000F000000}"/>
    <cellStyle name="Moeda 5 4" xfId="101" xr:uid="{00000000-0005-0000-0000-00000F000000}"/>
    <cellStyle name="Moeda 6" xfId="34" xr:uid="{00000000-0005-0000-0000-000011000000}"/>
    <cellStyle name="Moeda 6 2" xfId="80" xr:uid="{00000000-0005-0000-0000-000011000000}"/>
    <cellStyle name="Moeda 6 3" xfId="72" xr:uid="{00000000-0005-0000-0000-000011000000}"/>
    <cellStyle name="Normal" xfId="0" builtinId="0"/>
    <cellStyle name="Normal 2" xfId="1" xr:uid="{00000000-0005-0000-0000-000013000000}"/>
    <cellStyle name="Normal 2 2" xfId="97" xr:uid="{00000000-0005-0000-0000-000013000000}"/>
    <cellStyle name="Normal 3" xfId="99" xr:uid="{00000000-0005-0000-0000-000094000000}"/>
    <cellStyle name="Porcentagem 2" xfId="12" xr:uid="{00000000-0005-0000-0000-000014000000}"/>
    <cellStyle name="Porcentagem 2 2" xfId="49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88" xr:uid="{00000000-0005-0000-0000-000019000000}"/>
    <cellStyle name="Separador de milhares 2 2 2 2 2 3" xfId="96" xr:uid="{00000000-0005-0000-0000-000019000000}"/>
    <cellStyle name="Separador de milhares 2 2 2 2 3" xfId="66" xr:uid="{00000000-0005-0000-0000-000018000000}"/>
    <cellStyle name="Separador de milhares 2 2 2 2 4" xfId="118" xr:uid="{00000000-0005-0000-0000-000018000000}"/>
    <cellStyle name="Separador de milhares 2 2 2 3" xfId="33" xr:uid="{00000000-0005-0000-0000-00001A000000}"/>
    <cellStyle name="Separador de milhares 2 2 2 3 2" xfId="79" xr:uid="{00000000-0005-0000-0000-00001A000000}"/>
    <cellStyle name="Separador de milhares 2 2 2 3 3" xfId="109" xr:uid="{00000000-0005-0000-0000-00001A000000}"/>
    <cellStyle name="Separador de milhares 2 2 2 4" xfId="57" xr:uid="{00000000-0005-0000-0000-000017000000}"/>
    <cellStyle name="Separador de milhares 2 2 2 5" xfId="93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92" xr:uid="{00000000-0005-0000-0000-00001D000000}"/>
    <cellStyle name="Separador de milhares 2 2 3 2 2 3" xfId="117" xr:uid="{00000000-0005-0000-0000-00001D000000}"/>
    <cellStyle name="Separador de milhares 2 2 3 2 3" xfId="70" xr:uid="{00000000-0005-0000-0000-00001C000000}"/>
    <cellStyle name="Separador de milhares 2 2 3 2 4" xfId="120" xr:uid="{00000000-0005-0000-0000-00001C000000}"/>
    <cellStyle name="Separador de milhares 2 2 3 3" xfId="37" xr:uid="{00000000-0005-0000-0000-00001E000000}"/>
    <cellStyle name="Separador de milhares 2 2 3 3 2" xfId="83" xr:uid="{00000000-0005-0000-0000-00001E000000}"/>
    <cellStyle name="Separador de milhares 2 2 3 3 3" xfId="95" xr:uid="{00000000-0005-0000-0000-00001E000000}"/>
    <cellStyle name="Separador de milhares 2 2 3 4" xfId="61" xr:uid="{00000000-0005-0000-0000-00001B000000}"/>
    <cellStyle name="Separador de milhares 2 2 3 5" xfId="11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85" xr:uid="{00000000-0005-0000-0000-000020000000}"/>
    <cellStyle name="Separador de milhares 2 2 4 2 3" xfId="94" xr:uid="{00000000-0005-0000-0000-000020000000}"/>
    <cellStyle name="Separador de milhares 2 2 4 3" xfId="63" xr:uid="{00000000-0005-0000-0000-00001F000000}"/>
    <cellStyle name="Separador de milhares 2 2 4 4" xfId="116" xr:uid="{00000000-0005-0000-0000-00001F000000}"/>
    <cellStyle name="Separador de milhares 2 2 5" xfId="30" xr:uid="{00000000-0005-0000-0000-000021000000}"/>
    <cellStyle name="Separador de milhares 2 2 5 2" xfId="76" xr:uid="{00000000-0005-0000-0000-000021000000}"/>
    <cellStyle name="Separador de milhares 2 2 5 3" xfId="74" xr:uid="{00000000-0005-0000-0000-000021000000}"/>
    <cellStyle name="Separador de milhares 2 2 6" xfId="53" xr:uid="{00000000-0005-0000-0000-000016000000}"/>
    <cellStyle name="Separador de milhares 2 2 7" xfId="58" xr:uid="{00000000-0005-0000-0000-000016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87" xr:uid="{00000000-0005-0000-0000-000025000000}"/>
    <cellStyle name="Separador de milhares 2 3 2 2 2 3" xfId="100" xr:uid="{00000000-0005-0000-0000-000025000000}"/>
    <cellStyle name="Separador de milhares 2 3 2 2 3" xfId="65" xr:uid="{00000000-0005-0000-0000-000024000000}"/>
    <cellStyle name="Separador de milhares 2 3 2 2 4" xfId="122" xr:uid="{00000000-0005-0000-0000-000024000000}"/>
    <cellStyle name="Separador de milhares 2 3 2 3" xfId="32" xr:uid="{00000000-0005-0000-0000-000026000000}"/>
    <cellStyle name="Separador de milhares 2 3 2 3 2" xfId="78" xr:uid="{00000000-0005-0000-0000-000026000000}"/>
    <cellStyle name="Separador de milhares 2 3 2 3 3" xfId="104" xr:uid="{00000000-0005-0000-0000-000026000000}"/>
    <cellStyle name="Separador de milhares 2 3 2 4" xfId="56" xr:uid="{00000000-0005-0000-0000-000023000000}"/>
    <cellStyle name="Separador de milhares 2 3 2 5" xfId="114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91" xr:uid="{00000000-0005-0000-0000-000029000000}"/>
    <cellStyle name="Separador de milhares 2 3 3 2 2 3" xfId="106" xr:uid="{00000000-0005-0000-0000-000029000000}"/>
    <cellStyle name="Separador de milhares 2 3 3 2 3" xfId="69" xr:uid="{00000000-0005-0000-0000-000028000000}"/>
    <cellStyle name="Separador de milhares 2 3 3 2 4" xfId="102" xr:uid="{00000000-0005-0000-0000-000028000000}"/>
    <cellStyle name="Separador de milhares 2 3 3 3" xfId="36" xr:uid="{00000000-0005-0000-0000-00002A000000}"/>
    <cellStyle name="Separador de milhares 2 3 3 3 2" xfId="82" xr:uid="{00000000-0005-0000-0000-00002A000000}"/>
    <cellStyle name="Separador de milhares 2 3 3 3 3" xfId="121" xr:uid="{00000000-0005-0000-0000-00002A000000}"/>
    <cellStyle name="Separador de milhares 2 3 3 4" xfId="60" xr:uid="{00000000-0005-0000-0000-000027000000}"/>
    <cellStyle name="Separador de milhares 2 3 3 5" xfId="125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84" xr:uid="{00000000-0005-0000-0000-00002C000000}"/>
    <cellStyle name="Separador de milhares 2 3 4 2 3" xfId="55" xr:uid="{00000000-0005-0000-0000-00002C000000}"/>
    <cellStyle name="Separador de milhares 2 3 4 3" xfId="62" xr:uid="{00000000-0005-0000-0000-00002B000000}"/>
    <cellStyle name="Separador de milhares 2 3 4 4" xfId="111" xr:uid="{00000000-0005-0000-0000-00002B000000}"/>
    <cellStyle name="Separador de milhares 2 3 5" xfId="29" xr:uid="{00000000-0005-0000-0000-00002D000000}"/>
    <cellStyle name="Separador de milhares 2 3 5 2" xfId="75" xr:uid="{00000000-0005-0000-0000-00002D000000}"/>
    <cellStyle name="Separador de milhares 2 3 5 3" xfId="105" xr:uid="{00000000-0005-0000-0000-00002D000000}"/>
    <cellStyle name="Separador de milhares 2 3 6" xfId="52" xr:uid="{00000000-0005-0000-0000-000022000000}"/>
    <cellStyle name="Separador de milhares 2 3 7" xfId="127" xr:uid="{00000000-0005-0000-0000-000022000000}"/>
    <cellStyle name="Separador de milhares 2 4" xfId="71" xr:uid="{00000000-0005-0000-0000-000015000000}"/>
    <cellStyle name="Separador de milhares 3" xfId="3" xr:uid="{00000000-0005-0000-0000-00002E000000}"/>
    <cellStyle name="Separador de milhares 3 2" xfId="129" xr:uid="{00000000-0005-0000-0000-00002E000000}"/>
    <cellStyle name="Título 5" xfId="4" xr:uid="{00000000-0005-0000-0000-00002F000000}"/>
    <cellStyle name="Título 5 2" xfId="131" xr:uid="{00000000-0005-0000-0000-00002F000000}"/>
  </cellStyles>
  <dxfs count="1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05BC2FAF-0181-4564-90A6-60523E072B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zoomScale="80" zoomScaleNormal="80" workbookViewId="0">
      <selection activeCell="P6" sqref="P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62</v>
      </c>
      <c r="M1" s="92" t="s">
        <v>78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0">
        <v>44649</v>
      </c>
      <c r="M3" s="125">
        <v>44839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122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122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50</v>
      </c>
      <c r="J6" s="15">
        <f t="shared" si="0"/>
        <v>50</v>
      </c>
      <c r="K6" s="16" t="str">
        <f t="shared" si="1"/>
        <v>OK</v>
      </c>
      <c r="L6" s="40"/>
      <c r="M6" s="122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122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50</v>
      </c>
      <c r="J8" s="15">
        <f t="shared" si="0"/>
        <v>34</v>
      </c>
      <c r="K8" s="16" t="str">
        <f t="shared" si="1"/>
        <v>OK</v>
      </c>
      <c r="L8" s="81">
        <v>16</v>
      </c>
      <c r="M8" s="127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124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50</v>
      </c>
      <c r="J10" s="15">
        <f t="shared" si="0"/>
        <v>34</v>
      </c>
      <c r="K10" s="16" t="str">
        <f t="shared" si="1"/>
        <v>OK</v>
      </c>
      <c r="L10" s="81">
        <v>16</v>
      </c>
      <c r="M10" s="127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122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300</v>
      </c>
      <c r="J12" s="15">
        <f t="shared" si="0"/>
        <v>0</v>
      </c>
      <c r="K12" s="16" t="str">
        <f t="shared" si="1"/>
        <v>OK</v>
      </c>
      <c r="L12" s="40"/>
      <c r="M12" s="126">
        <v>300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50</v>
      </c>
      <c r="J13" s="15">
        <f t="shared" si="0"/>
        <v>50</v>
      </c>
      <c r="K13" s="16" t="str">
        <f t="shared" si="1"/>
        <v>OK</v>
      </c>
      <c r="L13" s="40"/>
      <c r="M13" s="122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122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40"/>
      <c r="M15" s="122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ref="J16:J24" si="2">I16-(SUM(L16:AB16))</f>
        <v>0</v>
      </c>
      <c r="K16" s="16" t="str">
        <f t="shared" si="1"/>
        <v>OK</v>
      </c>
      <c r="L16" s="40"/>
      <c r="M16" s="122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2"/>
        <v>0</v>
      </c>
      <c r="K17" s="16" t="str">
        <f t="shared" si="1"/>
        <v>OK</v>
      </c>
      <c r="L17" s="40"/>
      <c r="M17" s="122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2"/>
        <v>0</v>
      </c>
      <c r="K18" s="16" t="str">
        <f t="shared" si="1"/>
        <v>OK</v>
      </c>
      <c r="L18" s="40"/>
      <c r="M18" s="122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2"/>
        <v>0</v>
      </c>
      <c r="K19" s="16" t="str">
        <f t="shared" si="1"/>
        <v>OK</v>
      </c>
      <c r="L19" s="59"/>
      <c r="M19" s="123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2"/>
        <v>0</v>
      </c>
      <c r="K20" s="16" t="str">
        <f t="shared" si="1"/>
        <v>OK</v>
      </c>
      <c r="L20" s="40"/>
      <c r="M20" s="122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2"/>
        <v>0</v>
      </c>
      <c r="K21" s="16" t="str">
        <f t="shared" si="1"/>
        <v>OK</v>
      </c>
      <c r="L21" s="40"/>
      <c r="M21" s="122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2"/>
        <v>0</v>
      </c>
      <c r="K22" s="16" t="str">
        <f t="shared" si="1"/>
        <v>OK</v>
      </c>
      <c r="L22" s="40"/>
      <c r="M22" s="122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2"/>
        <v>0</v>
      </c>
      <c r="K23" s="16" t="str">
        <f t="shared" si="1"/>
        <v>OK</v>
      </c>
      <c r="L23" s="40"/>
      <c r="M23" s="122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2"/>
        <v>0</v>
      </c>
      <c r="K24" s="16" t="str">
        <f t="shared" si="1"/>
        <v>OK</v>
      </c>
      <c r="L24" s="40"/>
      <c r="M24" s="122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896</v>
      </c>
      <c r="M25" s="56">
        <f>SUMPRODUCT($H$4:$H$24,M4:M24)</f>
        <v>5580</v>
      </c>
    </row>
  </sheetData>
  <mergeCells count="27">
    <mergeCell ref="A19:A21"/>
    <mergeCell ref="B19:B21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  <mergeCell ref="A16:A18"/>
    <mergeCell ref="B16:B18"/>
    <mergeCell ref="Z1:Z2"/>
    <mergeCell ref="AA1:AA2"/>
    <mergeCell ref="AB1:AB2"/>
    <mergeCell ref="N1:N2"/>
    <mergeCell ref="A4:A15"/>
    <mergeCell ref="B4:B15"/>
    <mergeCell ref="D1:H1"/>
    <mergeCell ref="A1:C1"/>
    <mergeCell ref="U1:U2"/>
    <mergeCell ref="Y1:Y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5"/>
  <sheetViews>
    <sheetView zoomScale="80" zoomScaleNormal="80" workbookViewId="0">
      <selection activeCell="N13" sqref="N13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69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0">
        <v>44516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800</v>
      </c>
      <c r="J8" s="15">
        <f t="shared" si="0"/>
        <v>787.5</v>
      </c>
      <c r="K8" s="16" t="str">
        <f t="shared" si="1"/>
        <v>OK</v>
      </c>
      <c r="L8" s="81">
        <v>12.5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800</v>
      </c>
      <c r="J13" s="15">
        <f t="shared" si="0"/>
        <v>800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447.875</v>
      </c>
      <c r="M25" s="56">
        <f>SUMPRODUCT($H$4:$H$24,M4:M24)</f>
        <v>0</v>
      </c>
    </row>
  </sheetData>
  <mergeCells count="27">
    <mergeCell ref="AA1:AA2"/>
    <mergeCell ref="AB1:AB2"/>
    <mergeCell ref="A2:K2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  <mergeCell ref="W1:W2"/>
    <mergeCell ref="T1:T2"/>
    <mergeCell ref="A4:A15"/>
    <mergeCell ref="B4:B15"/>
    <mergeCell ref="A16:A18"/>
    <mergeCell ref="B16:B18"/>
    <mergeCell ref="A19:A21"/>
    <mergeCell ref="B19:B21"/>
    <mergeCell ref="U1:U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5"/>
  <sheetViews>
    <sheetView topLeftCell="A7"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70</v>
      </c>
      <c r="M1" s="142" t="s">
        <v>94</v>
      </c>
      <c r="N1" s="142" t="s">
        <v>95</v>
      </c>
      <c r="O1" s="142" t="s">
        <v>96</v>
      </c>
      <c r="P1" s="142" t="s">
        <v>97</v>
      </c>
      <c r="Q1" s="142" t="s">
        <v>98</v>
      </c>
      <c r="R1" s="142" t="s">
        <v>99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142"/>
      <c r="N2" s="142"/>
      <c r="O2" s="142"/>
      <c r="P2" s="142"/>
      <c r="Q2" s="142"/>
      <c r="R2" s="14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71</v>
      </c>
      <c r="M3" s="158">
        <v>44706</v>
      </c>
      <c r="N3" s="158">
        <v>44726</v>
      </c>
      <c r="O3" s="158">
        <v>44742</v>
      </c>
      <c r="P3" s="158">
        <v>44750</v>
      </c>
      <c r="Q3" s="158">
        <v>44847</v>
      </c>
      <c r="R3" s="158">
        <v>44847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200</v>
      </c>
      <c r="J4" s="15">
        <f t="shared" ref="J4:J24" si="0">I4-(SUM(L4:AB4))</f>
        <v>200</v>
      </c>
      <c r="K4" s="16" t="str">
        <f>IF(J4&lt;0,"ATENÇÃO","OK")</f>
        <v>OK</v>
      </c>
      <c r="L4" s="40"/>
      <c r="M4" s="152"/>
      <c r="N4" s="152"/>
      <c r="O4" s="152"/>
      <c r="P4" s="152"/>
      <c r="Q4" s="152"/>
      <c r="R4" s="152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152"/>
      <c r="N5" s="152"/>
      <c r="O5" s="152"/>
      <c r="P5" s="152"/>
      <c r="Q5" s="152"/>
      <c r="R5" s="152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152"/>
      <c r="N6" s="152"/>
      <c r="O6" s="152"/>
      <c r="P6" s="152"/>
      <c r="Q6" s="152"/>
      <c r="R6" s="152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152"/>
      <c r="N7" s="152"/>
      <c r="O7" s="152"/>
      <c r="P7" s="152"/>
      <c r="Q7" s="152"/>
      <c r="R7" s="152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1460</v>
      </c>
      <c r="J8" s="15">
        <f t="shared" si="0"/>
        <v>1047.1599999999999</v>
      </c>
      <c r="K8" s="16" t="str">
        <f t="shared" si="1"/>
        <v>OK</v>
      </c>
      <c r="L8" s="82">
        <v>61.6</v>
      </c>
      <c r="M8" s="156">
        <v>26.24</v>
      </c>
      <c r="N8" s="156">
        <v>237.4</v>
      </c>
      <c r="O8" s="156">
        <v>9</v>
      </c>
      <c r="P8" s="156">
        <v>2.5</v>
      </c>
      <c r="Q8" s="156">
        <v>18.100000000000001</v>
      </c>
      <c r="R8" s="156">
        <v>58</v>
      </c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155"/>
      <c r="N9" s="157"/>
      <c r="O9" s="152"/>
      <c r="P9" s="152"/>
      <c r="Q9" s="152"/>
      <c r="R9" s="152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154"/>
      <c r="N10" s="152"/>
      <c r="O10" s="152"/>
      <c r="P10" s="152"/>
      <c r="Q10" s="152"/>
      <c r="R10" s="152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152"/>
      <c r="N11" s="152"/>
      <c r="O11" s="152"/>
      <c r="P11" s="152"/>
      <c r="Q11" s="152"/>
      <c r="R11" s="152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152"/>
      <c r="N12" s="152"/>
      <c r="O12" s="152"/>
      <c r="P12" s="152"/>
      <c r="Q12" s="152"/>
      <c r="R12" s="152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545</v>
      </c>
      <c r="J13" s="15">
        <f t="shared" si="0"/>
        <v>533.4</v>
      </c>
      <c r="K13" s="16" t="str">
        <f t="shared" si="1"/>
        <v>OK</v>
      </c>
      <c r="L13" s="82">
        <v>11.6</v>
      </c>
      <c r="M13" s="152"/>
      <c r="N13" s="152"/>
      <c r="O13" s="152"/>
      <c r="P13" s="152"/>
      <c r="Q13" s="152"/>
      <c r="R13" s="152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152"/>
      <c r="N14" s="152"/>
      <c r="O14" s="152"/>
      <c r="P14" s="152"/>
      <c r="Q14" s="152"/>
      <c r="R14" s="152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200</v>
      </c>
      <c r="J15" s="15">
        <f t="shared" si="0"/>
        <v>200</v>
      </c>
      <c r="K15" s="16" t="str">
        <f t="shared" si="1"/>
        <v>OK</v>
      </c>
      <c r="L15" s="40"/>
      <c r="M15" s="152"/>
      <c r="N15" s="152"/>
      <c r="O15" s="152"/>
      <c r="P15" s="152"/>
      <c r="Q15" s="152"/>
      <c r="R15" s="152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152"/>
      <c r="N16" s="152"/>
      <c r="O16" s="152"/>
      <c r="P16" s="152"/>
      <c r="Q16" s="152"/>
      <c r="R16" s="152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152"/>
      <c r="N17" s="152"/>
      <c r="O17" s="152"/>
      <c r="P17" s="152"/>
      <c r="Q17" s="152"/>
      <c r="R17" s="152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152"/>
      <c r="N18" s="152"/>
      <c r="O18" s="152"/>
      <c r="P18" s="152"/>
      <c r="Q18" s="152"/>
      <c r="R18" s="152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4</v>
      </c>
      <c r="J19" s="15">
        <f t="shared" si="0"/>
        <v>4</v>
      </c>
      <c r="K19" s="16" t="str">
        <f t="shared" si="1"/>
        <v>OK</v>
      </c>
      <c r="L19" s="59"/>
      <c r="M19" s="153"/>
      <c r="N19" s="152"/>
      <c r="O19" s="152"/>
      <c r="P19" s="152"/>
      <c r="Q19" s="152"/>
      <c r="R19" s="152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152"/>
      <c r="N20" s="152"/>
      <c r="O20" s="152"/>
      <c r="P20" s="152"/>
      <c r="Q20" s="152"/>
      <c r="R20" s="152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152"/>
      <c r="N21" s="152"/>
      <c r="O21" s="152"/>
      <c r="P21" s="152"/>
      <c r="Q21" s="152"/>
      <c r="R21" s="152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152"/>
      <c r="N22" s="152"/>
      <c r="O22" s="152"/>
      <c r="P22" s="152"/>
      <c r="Q22" s="152"/>
      <c r="R22" s="152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152"/>
      <c r="N23" s="152"/>
      <c r="O23" s="152"/>
      <c r="P23" s="152"/>
      <c r="Q23" s="152"/>
      <c r="R23" s="152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152"/>
      <c r="N24" s="152"/>
      <c r="O24" s="152"/>
      <c r="P24" s="152"/>
      <c r="Q24" s="152"/>
      <c r="R24" s="152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2494.576</v>
      </c>
      <c r="M25" s="56">
        <f>SUMPRODUCT($H$4:$H$24,M4:M24)</f>
        <v>940.17919999999992</v>
      </c>
    </row>
  </sheetData>
  <mergeCells count="27">
    <mergeCell ref="R1:R2"/>
    <mergeCell ref="A4:A15"/>
    <mergeCell ref="B4:B15"/>
    <mergeCell ref="A16:A18"/>
    <mergeCell ref="B16:B18"/>
    <mergeCell ref="V1:V2"/>
    <mergeCell ref="A1:C1"/>
    <mergeCell ref="L1:L2"/>
    <mergeCell ref="D1:H1"/>
    <mergeCell ref="I1:K1"/>
    <mergeCell ref="A2:K2"/>
    <mergeCell ref="M1:M2"/>
    <mergeCell ref="N1:N2"/>
    <mergeCell ref="O1:O2"/>
    <mergeCell ref="P1:P2"/>
    <mergeCell ref="Q1:Q2"/>
    <mergeCell ref="A19:A21"/>
    <mergeCell ref="B19:B21"/>
    <mergeCell ref="AB1:AB2"/>
    <mergeCell ref="AA1:AA2"/>
    <mergeCell ref="W1:W2"/>
    <mergeCell ref="X1:X2"/>
    <mergeCell ref="Y1:Y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6"/>
  <sheetViews>
    <sheetView topLeftCell="A13" zoomScale="80" zoomScaleNormal="80" workbookViewId="0">
      <selection activeCell="Q6" sqref="Q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4" width="12.7109375" style="91" customWidth="1"/>
    <col min="15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109" t="s">
        <v>72</v>
      </c>
      <c r="M1" s="109" t="s">
        <v>73</v>
      </c>
      <c r="N1" s="109" t="s">
        <v>74</v>
      </c>
      <c r="O1" s="159" t="s">
        <v>100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9"/>
      <c r="M2" s="109"/>
      <c r="N2" s="109"/>
      <c r="O2" s="15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3">
        <v>44511</v>
      </c>
      <c r="M3" s="84">
        <v>44603</v>
      </c>
      <c r="N3" s="84">
        <v>44636</v>
      </c>
      <c r="O3" s="162">
        <v>44813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85"/>
      <c r="M4" s="85"/>
      <c r="N4" s="85"/>
      <c r="O4" s="16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85"/>
      <c r="M5" s="85"/>
      <c r="N5" s="85"/>
      <c r="O5" s="16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85"/>
      <c r="M6" s="85"/>
      <c r="N6" s="85"/>
      <c r="O6" s="16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85"/>
      <c r="M7" s="85"/>
      <c r="N7" s="85"/>
      <c r="O7" s="16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230</v>
      </c>
      <c r="J8" s="15">
        <f t="shared" si="0"/>
        <v>171</v>
      </c>
      <c r="K8" s="16" t="str">
        <f t="shared" si="1"/>
        <v>OK</v>
      </c>
      <c r="L8" s="86">
        <v>20</v>
      </c>
      <c r="M8" s="87">
        <v>39</v>
      </c>
      <c r="N8" s="85"/>
      <c r="O8" s="16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85"/>
      <c r="M9" s="85"/>
      <c r="N9" s="85"/>
      <c r="O9" s="16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30</v>
      </c>
      <c r="J10" s="15">
        <f t="shared" si="0"/>
        <v>30</v>
      </c>
      <c r="K10" s="16" t="str">
        <f t="shared" si="1"/>
        <v>OK</v>
      </c>
      <c r="L10" s="88"/>
      <c r="M10" s="88"/>
      <c r="N10" s="85"/>
      <c r="O10" s="16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85"/>
      <c r="M11" s="85"/>
      <c r="N11" s="85"/>
      <c r="O11" s="16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85"/>
      <c r="M12" s="85"/>
      <c r="N12" s="85"/>
      <c r="O12" s="16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190</v>
      </c>
      <c r="J13" s="15">
        <f t="shared" si="0"/>
        <v>162.46</v>
      </c>
      <c r="K13" s="16" t="str">
        <f t="shared" si="1"/>
        <v>OK</v>
      </c>
      <c r="L13" s="85"/>
      <c r="M13" s="85"/>
      <c r="N13" s="87">
        <v>10</v>
      </c>
      <c r="O13" s="161">
        <v>17.54</v>
      </c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85"/>
      <c r="M14" s="85"/>
      <c r="N14" s="85"/>
      <c r="O14" s="16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85"/>
      <c r="M15" s="85"/>
      <c r="N15" s="85"/>
      <c r="O15" s="16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85"/>
      <c r="M16" s="85"/>
      <c r="N16" s="85"/>
      <c r="O16" s="16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85"/>
      <c r="M17" s="85"/>
      <c r="N17" s="85"/>
      <c r="O17" s="16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85"/>
      <c r="M18" s="85"/>
      <c r="N18" s="85"/>
      <c r="O18" s="16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89"/>
      <c r="M19" s="89"/>
      <c r="N19" s="85"/>
      <c r="O19" s="16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85"/>
      <c r="M20" s="85"/>
      <c r="N20" s="85"/>
      <c r="O20" s="16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85"/>
      <c r="M21" s="85"/>
      <c r="N21" s="85"/>
      <c r="O21" s="16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85"/>
      <c r="M22" s="85"/>
      <c r="N22" s="85"/>
      <c r="O22" s="16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85"/>
      <c r="M23" s="85"/>
      <c r="N23" s="85"/>
      <c r="O23" s="16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85"/>
      <c r="M24" s="85"/>
      <c r="N24" s="85"/>
      <c r="O24" s="16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90">
        <f>SUMPRODUCT($H$4:$H$24,L4:L24)</f>
        <v>716.59999999999991</v>
      </c>
      <c r="M25" s="90">
        <f>SUMPRODUCT($H$4:$H$24,M4:M24)</f>
        <v>1397.37</v>
      </c>
    </row>
    <row r="26" spans="1:28" x14ac:dyDescent="0.25">
      <c r="L26" s="91" t="s">
        <v>75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5"/>
  <sheetViews>
    <sheetView zoomScale="80" zoomScaleNormal="80" workbookViewId="0">
      <selection activeCell="R7" sqref="R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101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67">
        <v>44678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163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163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163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163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120</v>
      </c>
      <c r="J8" s="15">
        <f t="shared" si="0"/>
        <v>120</v>
      </c>
      <c r="K8" s="16" t="str">
        <f t="shared" si="1"/>
        <v>OK</v>
      </c>
      <c r="L8" s="16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165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16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16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16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16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16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16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16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163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163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f>0+2</f>
        <v>2</v>
      </c>
      <c r="J19" s="15">
        <f t="shared" si="0"/>
        <v>0</v>
      </c>
      <c r="K19" s="16" t="str">
        <f t="shared" si="1"/>
        <v>OK</v>
      </c>
      <c r="L19" s="166">
        <v>2</v>
      </c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16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16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16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163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16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1280</v>
      </c>
      <c r="M25" s="56">
        <f>SUMPRODUCT($H$4:$H$24,M4:M24)</f>
        <v>0</v>
      </c>
    </row>
  </sheetData>
  <mergeCells count="27">
    <mergeCell ref="AB1:AB2"/>
    <mergeCell ref="A2:K2"/>
    <mergeCell ref="I1:K1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5"/>
  <sheetViews>
    <sheetView zoomScale="80" zoomScaleNormal="80" workbookViewId="0">
      <selection activeCell="Q6" sqref="Q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76</v>
      </c>
      <c r="M1" s="92" t="s">
        <v>102</v>
      </c>
      <c r="N1" s="92" t="s">
        <v>103</v>
      </c>
      <c r="O1" s="92" t="s">
        <v>104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73">
        <v>44487</v>
      </c>
      <c r="M3" s="168" t="s">
        <v>2</v>
      </c>
      <c r="N3" s="168" t="s">
        <v>2</v>
      </c>
      <c r="O3" s="173">
        <v>44680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169"/>
      <c r="M4" s="169"/>
      <c r="N4" s="169"/>
      <c r="O4" s="169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169"/>
      <c r="M5" s="169"/>
      <c r="N5" s="169"/>
      <c r="O5" s="169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169"/>
      <c r="M6" s="169"/>
      <c r="N6" s="169"/>
      <c r="O6" s="169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169"/>
      <c r="M7" s="169"/>
      <c r="N7" s="169"/>
      <c r="O7" s="169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400</v>
      </c>
      <c r="J8" s="15">
        <f t="shared" si="0"/>
        <v>200</v>
      </c>
      <c r="K8" s="16" t="str">
        <f t="shared" si="1"/>
        <v>OK</v>
      </c>
      <c r="L8" s="171"/>
      <c r="M8" s="171">
        <v>100</v>
      </c>
      <c r="N8" s="169"/>
      <c r="O8" s="175">
        <v>100</v>
      </c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172"/>
      <c r="M9" s="172"/>
      <c r="N9" s="169"/>
      <c r="O9" s="169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150</v>
      </c>
      <c r="J10" s="15">
        <f t="shared" si="0"/>
        <v>50</v>
      </c>
      <c r="K10" s="16" t="str">
        <f t="shared" si="1"/>
        <v>OK</v>
      </c>
      <c r="L10" s="171"/>
      <c r="M10" s="171"/>
      <c r="N10" s="175">
        <v>100</v>
      </c>
      <c r="O10" s="169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169"/>
      <c r="M11" s="169"/>
      <c r="N11" s="169"/>
      <c r="O11" s="169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200</v>
      </c>
      <c r="J12" s="15">
        <f t="shared" si="0"/>
        <v>100</v>
      </c>
      <c r="K12" s="16" t="str">
        <f t="shared" si="1"/>
        <v>OK</v>
      </c>
      <c r="L12" s="169"/>
      <c r="M12" s="169">
        <v>100</v>
      </c>
      <c r="N12" s="169"/>
      <c r="O12" s="169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100</v>
      </c>
      <c r="K13" s="16" t="str">
        <f t="shared" si="1"/>
        <v>OK</v>
      </c>
      <c r="L13" s="169"/>
      <c r="M13" s="169">
        <v>100</v>
      </c>
      <c r="N13" s="169"/>
      <c r="O13" s="169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169"/>
      <c r="M14" s="169"/>
      <c r="N14" s="169"/>
      <c r="O14" s="169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169"/>
      <c r="M15" s="169"/>
      <c r="N15" s="169"/>
      <c r="O15" s="169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169"/>
      <c r="M16" s="169"/>
      <c r="N16" s="169"/>
      <c r="O16" s="169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169"/>
      <c r="M17" s="169"/>
      <c r="N17" s="169"/>
      <c r="O17" s="169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169"/>
      <c r="M18" s="169"/>
      <c r="N18" s="169"/>
      <c r="O18" s="169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20</v>
      </c>
      <c r="J19" s="15">
        <f t="shared" si="0"/>
        <v>18</v>
      </c>
      <c r="K19" s="16" t="str">
        <f t="shared" si="1"/>
        <v>OK</v>
      </c>
      <c r="L19" s="174">
        <v>2</v>
      </c>
      <c r="M19" s="170"/>
      <c r="N19" s="169"/>
      <c r="O19" s="169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169"/>
      <c r="M20" s="169"/>
      <c r="N20" s="169"/>
      <c r="O20" s="169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169"/>
      <c r="M21" s="169"/>
      <c r="N21" s="169"/>
      <c r="O21" s="169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20</v>
      </c>
      <c r="J22" s="15">
        <f t="shared" si="0"/>
        <v>20</v>
      </c>
      <c r="K22" s="16" t="str">
        <f t="shared" si="1"/>
        <v>OK</v>
      </c>
      <c r="L22" s="169"/>
      <c r="M22" s="169"/>
      <c r="N22" s="169"/>
      <c r="O22" s="169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169"/>
      <c r="M23" s="169"/>
      <c r="N23" s="169"/>
      <c r="O23" s="169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169"/>
      <c r="M24" s="169"/>
      <c r="N24" s="169"/>
      <c r="O24" s="169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1280</v>
      </c>
      <c r="M25" s="56">
        <f>SUMPRODUCT($H$4:$H$24,M4:M24)</f>
        <v>7921</v>
      </c>
    </row>
  </sheetData>
  <mergeCells count="27">
    <mergeCell ref="M1:M2"/>
    <mergeCell ref="N1:N2"/>
    <mergeCell ref="O1:O2"/>
    <mergeCell ref="AB1:AB2"/>
    <mergeCell ref="A2:K2"/>
    <mergeCell ref="I1:K1"/>
    <mergeCell ref="U1:U2"/>
    <mergeCell ref="V1:V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</mergeCells>
  <conditionalFormatting sqref="R4:V17">
    <cfRule type="cellIs" dxfId="9" priority="29" operator="greaterThan">
      <formula>0</formula>
    </cfRule>
    <cfRule type="colorScale" priority="30">
      <colorScale>
        <cfvo type="num" val="1"/>
        <cfvo type="max"/>
        <color rgb="FFFFFF00"/>
        <color rgb="FFFFEF9C"/>
      </colorScale>
    </cfRule>
  </conditionalFormatting>
  <conditionalFormatting sqref="P14:Q17">
    <cfRule type="cellIs" dxfId="8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7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6" priority="11" operator="greaterThan">
      <formula>0</formula>
    </cfRule>
  </conditionalFormatting>
  <conditionalFormatting sqref="N14:O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3" priority="6" operator="greaterThan">
      <formula>0</formula>
    </cfRule>
  </conditionalFormatting>
  <conditionalFormatting sqref="L14:M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8"/>
  <sheetViews>
    <sheetView tabSelected="1" zoomScale="80" zoomScaleNormal="80" workbookViewId="0">
      <selection activeCell="R13" sqref="R13"/>
    </sheetView>
  </sheetViews>
  <sheetFormatPr defaultColWidth="9.7109375" defaultRowHeight="15" x14ac:dyDescent="0.25"/>
  <cols>
    <col min="1" max="1" width="11.28515625" style="1" customWidth="1"/>
    <col min="2" max="2" width="31.5703125" style="1" customWidth="1"/>
    <col min="3" max="3" width="10.28515625" style="1" customWidth="1"/>
    <col min="4" max="4" width="55.140625" style="17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6" customWidth="1"/>
    <col min="9" max="9" width="13.28515625" style="18" customWidth="1"/>
    <col min="10" max="10" width="12.5703125" style="4" customWidth="1"/>
    <col min="11" max="11" width="15.7109375" style="2" customWidth="1"/>
    <col min="12" max="12" width="17" style="2" bestFit="1" customWidth="1"/>
    <col min="13" max="16384" width="9.7109375" style="2"/>
  </cols>
  <sheetData>
    <row r="1" spans="1:12" ht="65.25" customHeight="1" x14ac:dyDescent="0.25">
      <c r="A1" s="113" t="s">
        <v>31</v>
      </c>
      <c r="B1" s="113"/>
      <c r="C1" s="113"/>
      <c r="D1" s="113" t="s">
        <v>28</v>
      </c>
      <c r="E1" s="113"/>
      <c r="F1" s="113"/>
      <c r="G1" s="113"/>
      <c r="H1" s="113" t="s">
        <v>32</v>
      </c>
      <c r="I1" s="113"/>
      <c r="J1" s="113"/>
      <c r="K1" s="113"/>
      <c r="L1" s="113"/>
    </row>
    <row r="2" spans="1:12" ht="21.75" customHeight="1" x14ac:dyDescent="0.25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3" customFormat="1" ht="31.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11" t="s">
        <v>3</v>
      </c>
      <c r="H3" s="29" t="s">
        <v>5</v>
      </c>
      <c r="I3" s="13" t="s">
        <v>7</v>
      </c>
      <c r="J3" s="10" t="s">
        <v>8</v>
      </c>
      <c r="K3" s="30" t="s">
        <v>9</v>
      </c>
      <c r="L3" s="30" t="s">
        <v>10</v>
      </c>
    </row>
    <row r="4" spans="1:12" ht="30" customHeight="1" x14ac:dyDescent="0.25">
      <c r="A4" s="93">
        <v>1</v>
      </c>
      <c r="B4" s="96" t="s">
        <v>61</v>
      </c>
      <c r="C4" s="44">
        <f>CEO!C4</f>
        <v>1</v>
      </c>
      <c r="D4" s="45" t="s">
        <v>35</v>
      </c>
      <c r="E4" s="46" t="s">
        <v>17</v>
      </c>
      <c r="F4" s="47" t="str">
        <f>CEO!F4</f>
        <v>339039-99</v>
      </c>
      <c r="G4" s="54">
        <v>31.68</v>
      </c>
      <c r="H4" s="31">
        <f>'REITORIA PROEX'!I4+PROPPG!I4+CEART!I4+CEAD!I4+FAED!I4+CEFID!I4+ESAG!I4+CCT!I4+CEPLAN!I4+CEAVI!I4+CEO!I4+CAV!I4+CESFI!I4+'REITORIA SCII '!I4</f>
        <v>1125</v>
      </c>
      <c r="I4" s="32">
        <f>('REITORIA PROEX'!I4-'REITORIA PROEX'!J4)+(PROPPG!I4-PROPPG!J4)+(CEART!I4-CEART!J4)+(CEAD!I4-CEAD!J4)+(FAED!I4-FAED!J4)+(CEFID!I4-CEFID!J4)+(ESAG!I4-ESAG!J4)+(CCT!I4-CCT!J4)+(CEPLAN!I4-CEPLAN!J4)+(CEAVI!I4-CEAVI!J4)+(CEO!I4-CEO!J4)+(CAV!I4-CAV!J4)+(CESFI!I4-CESFI!J4)+('REITORIA SCII '!I4-'REITORIA SCII '!J4)</f>
        <v>48</v>
      </c>
      <c r="J4" s="28">
        <f>H4-I4</f>
        <v>1077</v>
      </c>
      <c r="K4" s="9">
        <f>G4*H4</f>
        <v>35640</v>
      </c>
      <c r="L4" s="9">
        <f>G4*I4</f>
        <v>1520.6399999999999</v>
      </c>
    </row>
    <row r="5" spans="1:12" s="7" customFormat="1" ht="30" customHeight="1" x14ac:dyDescent="0.25">
      <c r="A5" s="94"/>
      <c r="B5" s="97"/>
      <c r="C5" s="44">
        <f>CEO!C5</f>
        <v>2</v>
      </c>
      <c r="D5" s="45" t="s">
        <v>36</v>
      </c>
      <c r="E5" s="46" t="s">
        <v>17</v>
      </c>
      <c r="F5" s="47" t="str">
        <f>CEO!F5</f>
        <v>339039-99</v>
      </c>
      <c r="G5" s="54">
        <v>28.2</v>
      </c>
      <c r="H5" s="31">
        <f>'REITORIA PROEX'!I5+PROPPG!I5+CEART!I5+CEAD!I5+FAED!I5+CEFID!I5+ESAG!I5+CCT!I5+CEPLAN!I5+CEAVI!I5+CEO!I5+CAV!I5+CESFI!I5+'REITORIA SCII '!I5</f>
        <v>265</v>
      </c>
      <c r="I5" s="32">
        <f>('REITORIA PROEX'!I5-'REITORIA PROEX'!J5)+(PROPPG!I5-PROPPG!J5)+(CEART!I5-CEART!J5)+(CEAD!I5-CEAD!J5)+(FAED!I5-FAED!J5)+(CEFID!I5-CEFID!J5)+(ESAG!I5-ESAG!J5)+(CCT!I5-CCT!J5)+(CEPLAN!I5-CEPLAN!J5)+(CEAVI!I5-CEAVI!J5)+(CEO!I5-CEO!J5)+(CAV!I5-CAV!J5)+(CESFI!I5-CESFI!J5)+('REITORIA SCII '!I5-'REITORIA SCII '!J5)</f>
        <v>13</v>
      </c>
      <c r="J5" s="28">
        <f t="shared" ref="J5:J24" si="0">H5-I5</f>
        <v>252</v>
      </c>
      <c r="K5" s="9">
        <f t="shared" ref="K5:K24" si="1">G5*H5</f>
        <v>7473</v>
      </c>
      <c r="L5" s="9">
        <f t="shared" ref="L5:L24" si="2">G5*I5</f>
        <v>366.59999999999997</v>
      </c>
    </row>
    <row r="6" spans="1:12" s="7" customFormat="1" ht="30" customHeight="1" x14ac:dyDescent="0.25">
      <c r="A6" s="94"/>
      <c r="B6" s="97"/>
      <c r="C6" s="44">
        <f>CEO!C6</f>
        <v>3</v>
      </c>
      <c r="D6" s="45" t="s">
        <v>37</v>
      </c>
      <c r="E6" s="46" t="s">
        <v>17</v>
      </c>
      <c r="F6" s="47" t="str">
        <f>CEO!F6</f>
        <v>339039-99</v>
      </c>
      <c r="G6" s="54">
        <v>20.03</v>
      </c>
      <c r="H6" s="31">
        <f>'REITORIA PROEX'!I6+PROPPG!I6+CEART!I6+CEAD!I6+FAED!I6+CEFID!I6+ESAG!I6+CCT!I6+CEPLAN!I6+CEAVI!I6+CEO!I6+CAV!I6+CESFI!I6+'REITORIA SCII '!I6</f>
        <v>435</v>
      </c>
      <c r="I6" s="32">
        <f>('REITORIA PROEX'!I6-'REITORIA PROEX'!J6)+(PROPPG!I6-PROPPG!J6)+(CEART!I6-CEART!J6)+(CEAD!I6-CEAD!J6)+(FAED!I6-FAED!J6)+(CEFID!I6-CEFID!J6)+(ESAG!I6-ESAG!J6)+(CCT!I6-CCT!J6)+(CEPLAN!I6-CEPLAN!J6)+(CEAVI!I6-CEAVI!J6)+(CEO!I6-CEO!J6)+(CAV!I6-CAV!J6)+(CESFI!I6-CESFI!J6)+('REITORIA SCII '!I6-'REITORIA SCII '!J6)</f>
        <v>0</v>
      </c>
      <c r="J6" s="28">
        <f t="shared" si="0"/>
        <v>435</v>
      </c>
      <c r="K6" s="9">
        <f t="shared" si="1"/>
        <v>8713.0500000000011</v>
      </c>
      <c r="L6" s="9">
        <f t="shared" si="2"/>
        <v>0</v>
      </c>
    </row>
    <row r="7" spans="1:12" s="7" customFormat="1" ht="30" customHeight="1" x14ac:dyDescent="0.25">
      <c r="A7" s="94"/>
      <c r="B7" s="97"/>
      <c r="C7" s="44">
        <f>CEO!C7</f>
        <v>4</v>
      </c>
      <c r="D7" s="45" t="s">
        <v>38</v>
      </c>
      <c r="E7" s="46" t="s">
        <v>17</v>
      </c>
      <c r="F7" s="47" t="str">
        <f>CEO!F7</f>
        <v>339039-99</v>
      </c>
      <c r="G7" s="54">
        <v>34.200000000000003</v>
      </c>
      <c r="H7" s="31">
        <f>'REITORIA PROEX'!I7+PROPPG!I7+CEART!I7+CEAD!I7+FAED!I7+CEFID!I7+ESAG!I7+CCT!I7+CEPLAN!I7+CEAVI!I7+CEO!I7+CAV!I7+CESFI!I7+'REITORIA SCII '!I7</f>
        <v>225</v>
      </c>
      <c r="I7" s="32">
        <f>('REITORIA PROEX'!I7-'REITORIA PROEX'!J7)+(PROPPG!I7-PROPPG!J7)+(CEART!I7-CEART!J7)+(CEAD!I7-CEAD!J7)+(FAED!I7-FAED!J7)+(CEFID!I7-CEFID!J7)+(ESAG!I7-ESAG!J7)+(CCT!I7-CCT!J7)+(CEPLAN!I7-CEPLAN!J7)+(CEAVI!I7-CEAVI!J7)+(CEO!I7-CEO!J7)+(CAV!I7-CAV!J7)+(CESFI!I7-CESFI!J7)+('REITORIA SCII '!I7-'REITORIA SCII '!J7)</f>
        <v>12</v>
      </c>
      <c r="J7" s="28">
        <f t="shared" si="0"/>
        <v>213</v>
      </c>
      <c r="K7" s="9">
        <f t="shared" si="1"/>
        <v>7695.0000000000009</v>
      </c>
      <c r="L7" s="9">
        <f t="shared" si="2"/>
        <v>410.40000000000003</v>
      </c>
    </row>
    <row r="8" spans="1:12" s="7" customFormat="1" ht="30" customHeight="1" x14ac:dyDescent="0.25">
      <c r="A8" s="94"/>
      <c r="B8" s="97"/>
      <c r="C8" s="44">
        <f>CEO!C8</f>
        <v>5</v>
      </c>
      <c r="D8" s="45" t="s">
        <v>39</v>
      </c>
      <c r="E8" s="46" t="s">
        <v>17</v>
      </c>
      <c r="F8" s="47" t="str">
        <f>CEO!F8</f>
        <v>339039-99</v>
      </c>
      <c r="G8" s="54">
        <v>35.83</v>
      </c>
      <c r="H8" s="31">
        <f>'REITORIA PROEX'!I8+PROPPG!I8+CEART!I8+CEAD!I8+FAED!I8+CEFID!I8+ESAG!I8+CCT!I8+CEPLAN!I8+CEAVI!I8+CEO!I8+CAV!I8+CESFI!I8+'REITORIA SCII '!I8</f>
        <v>5561</v>
      </c>
      <c r="I8" s="32">
        <f>('REITORIA PROEX'!I8-'REITORIA PROEX'!J8)+(PROPPG!I8-PROPPG!J8)+(CEART!I8-CEART!J8)+(CEAD!I8-CEAD!J8)+(FAED!I8-FAED!J8)+(CEFID!I8-CEFID!J8)+(ESAG!I8-ESAG!J8)+(CCT!I8-CCT!J8)+(CEPLAN!I8-CEPLAN!J8)+(CEAVI!I8-CEAVI!J8)+(CEO!I8-CEO!J8)+(CAV!I8-CAV!J8)+(CESFI!I8-CESFI!J8)+('REITORIA SCII '!I8-'REITORIA SCII '!J8)</f>
        <v>1333.8200000000002</v>
      </c>
      <c r="J8" s="28">
        <f t="shared" si="0"/>
        <v>4227.18</v>
      </c>
      <c r="K8" s="9">
        <f t="shared" si="1"/>
        <v>199250.63</v>
      </c>
      <c r="L8" s="9">
        <f t="shared" si="2"/>
        <v>47790.770600000003</v>
      </c>
    </row>
    <row r="9" spans="1:12" s="7" customFormat="1" ht="30" customHeight="1" x14ac:dyDescent="0.25">
      <c r="A9" s="94"/>
      <c r="B9" s="97"/>
      <c r="C9" s="44">
        <f>CEO!C9</f>
        <v>6</v>
      </c>
      <c r="D9" s="45" t="s">
        <v>40</v>
      </c>
      <c r="E9" s="46" t="s">
        <v>17</v>
      </c>
      <c r="F9" s="47" t="str">
        <f>CEO!F9</f>
        <v>339039-99</v>
      </c>
      <c r="G9" s="54">
        <v>33.4</v>
      </c>
      <c r="H9" s="31">
        <f>'REITORIA PROEX'!I9+PROPPG!I9+CEART!I9+CEAD!I9+FAED!I9+CEFID!I9+ESAG!I9+CCT!I9+CEPLAN!I9+CEAVI!I9+CEO!I9+CAV!I9+CESFI!I9+'REITORIA SCII '!I9</f>
        <v>580</v>
      </c>
      <c r="I9" s="32">
        <f>('REITORIA PROEX'!I9-'REITORIA PROEX'!J9)+(PROPPG!I9-PROPPG!J9)+(CEART!I9-CEART!J9)+(CEAD!I9-CEAD!J9)+(FAED!I9-FAED!J9)+(CEFID!I9-CEFID!J9)+(ESAG!I9-ESAG!J9)+(CCT!I9-CCT!J9)+(CEPLAN!I9-CEPLAN!J9)+(CEAVI!I9-CEAVI!J9)+(CEO!I9-CEO!J9)+(CAV!I9-CAV!J9)+(CESFI!I9-CESFI!J9)+('REITORIA SCII '!I9-'REITORIA SCII '!J9)</f>
        <v>0</v>
      </c>
      <c r="J9" s="28">
        <f t="shared" si="0"/>
        <v>580</v>
      </c>
      <c r="K9" s="9">
        <f t="shared" si="1"/>
        <v>19372</v>
      </c>
      <c r="L9" s="9">
        <f t="shared" si="2"/>
        <v>0</v>
      </c>
    </row>
    <row r="10" spans="1:12" s="7" customFormat="1" ht="30" customHeight="1" x14ac:dyDescent="0.25">
      <c r="A10" s="94"/>
      <c r="B10" s="97"/>
      <c r="C10" s="44">
        <f>CEO!C10</f>
        <v>7</v>
      </c>
      <c r="D10" s="45" t="s">
        <v>41</v>
      </c>
      <c r="E10" s="46" t="s">
        <v>17</v>
      </c>
      <c r="F10" s="47" t="str">
        <f>CEO!F10</f>
        <v>339039-99</v>
      </c>
      <c r="G10" s="54">
        <v>20.170000000000002</v>
      </c>
      <c r="H10" s="31">
        <f>'REITORIA PROEX'!I10+PROPPG!I10+CEART!I10+CEAD!I10+FAED!I10+CEFID!I10+ESAG!I10+CCT!I10+CEPLAN!I10+CEAVI!I10+CEO!I10+CAV!I10+CESFI!I10+'REITORIA SCII '!I10</f>
        <v>1115</v>
      </c>
      <c r="I10" s="32">
        <f>('REITORIA PROEX'!I10-'REITORIA PROEX'!J10)+(PROPPG!I10-PROPPG!J10)+(CEART!I10-CEART!J10)+(CEAD!I10-CEAD!J10)+(FAED!I10-FAED!J10)+(CEFID!I10-CEFID!J10)+(ESAG!I10-ESAG!J10)+(CCT!I10-CCT!J10)+(CEPLAN!I10-CEPLAN!J10)+(CEAVI!I10-CEAVI!J10)+(CEO!I10-CEO!J10)+(CAV!I10-CAV!J10)+(CESFI!I10-CESFI!J10)+('REITORIA SCII '!I10-'REITORIA SCII '!J10)</f>
        <v>124.5</v>
      </c>
      <c r="J10" s="28">
        <f t="shared" si="0"/>
        <v>990.5</v>
      </c>
      <c r="K10" s="9">
        <f t="shared" si="1"/>
        <v>22489.550000000003</v>
      </c>
      <c r="L10" s="9">
        <f t="shared" si="2"/>
        <v>2511.1650000000004</v>
      </c>
    </row>
    <row r="11" spans="1:12" ht="30" customHeight="1" x14ac:dyDescent="0.25">
      <c r="A11" s="94"/>
      <c r="B11" s="97"/>
      <c r="C11" s="44">
        <f>CEO!C11</f>
        <v>8</v>
      </c>
      <c r="D11" s="45" t="s">
        <v>42</v>
      </c>
      <c r="E11" s="46" t="s">
        <v>17</v>
      </c>
      <c r="F11" s="47" t="str">
        <f>CEO!F11</f>
        <v>339039-99</v>
      </c>
      <c r="G11" s="54">
        <v>37.5</v>
      </c>
      <c r="H11" s="31">
        <f>'REITORIA PROEX'!I11+PROPPG!I11+CEART!I11+CEAD!I11+FAED!I11+CEFID!I11+ESAG!I11+CCT!I11+CEPLAN!I11+CEAVI!I11+CEO!I11+CAV!I11+CESFI!I11+'REITORIA SCII '!I11</f>
        <v>155</v>
      </c>
      <c r="I11" s="32">
        <f>('REITORIA PROEX'!I11-'REITORIA PROEX'!J11)+(PROPPG!I11-PROPPG!J11)+(CEART!I11-CEART!J11)+(CEAD!I11-CEAD!J11)+(FAED!I11-FAED!J11)+(CEFID!I11-CEFID!J11)+(ESAG!I11-ESAG!J11)+(CCT!I11-CCT!J11)+(CEPLAN!I11-CEPLAN!J11)+(CEAVI!I11-CEAVI!J11)+(CEO!I11-CEO!J11)+(CAV!I11-CAV!J11)+(CESFI!I11-CESFI!J11)+('REITORIA SCII '!I11-'REITORIA SCII '!J11)</f>
        <v>0.5</v>
      </c>
      <c r="J11" s="28">
        <f t="shared" si="0"/>
        <v>154.5</v>
      </c>
      <c r="K11" s="9">
        <f t="shared" si="1"/>
        <v>5812.5</v>
      </c>
      <c r="L11" s="9">
        <f t="shared" si="2"/>
        <v>18.75</v>
      </c>
    </row>
    <row r="12" spans="1:12" ht="30" customHeight="1" x14ac:dyDescent="0.25">
      <c r="A12" s="94"/>
      <c r="B12" s="97"/>
      <c r="C12" s="44">
        <f>CEO!C12</f>
        <v>9</v>
      </c>
      <c r="D12" s="48" t="s">
        <v>43</v>
      </c>
      <c r="E12" s="49" t="s">
        <v>17</v>
      </c>
      <c r="F12" s="47" t="str">
        <f>CEO!F12</f>
        <v>339039-99</v>
      </c>
      <c r="G12" s="54">
        <v>18.600000000000001</v>
      </c>
      <c r="H12" s="31">
        <f>'REITORIA PROEX'!I12+PROPPG!I12+CEART!I12+CEAD!I12+FAED!I12+CEFID!I12+ESAG!I12+CCT!I12+CEPLAN!I12+CEAVI!I12+CEO!I12+CAV!I12+CESFI!I12+'REITORIA SCII '!I12</f>
        <v>4939</v>
      </c>
      <c r="I12" s="32">
        <f>('REITORIA PROEX'!I12-'REITORIA PROEX'!J12)+(PROPPG!I12-PROPPG!J12)+(CEART!I12-CEART!J12)+(CEAD!I12-CEAD!J12)+(FAED!I12-FAED!J12)+(CEFID!I12-CEFID!J12)+(ESAG!I12-ESAG!J12)+(CCT!I12-CCT!J12)+(CEPLAN!I12-CEPLAN!J12)+(CEAVI!I12-CEAVI!J12)+(CEO!I12-CEO!J12)+(CAV!I12-CAV!J12)+(CESFI!I12-CESFI!J12)+('REITORIA SCII '!I12-'REITORIA SCII '!J12)</f>
        <v>1078.43</v>
      </c>
      <c r="J12" s="28">
        <f t="shared" si="0"/>
        <v>3860.5699999999997</v>
      </c>
      <c r="K12" s="9">
        <f t="shared" si="1"/>
        <v>91865.400000000009</v>
      </c>
      <c r="L12" s="9">
        <f t="shared" si="2"/>
        <v>20058.798000000003</v>
      </c>
    </row>
    <row r="13" spans="1:12" ht="30" customHeight="1" x14ac:dyDescent="0.25">
      <c r="A13" s="94"/>
      <c r="B13" s="97"/>
      <c r="C13" s="44">
        <f>CEO!C13</f>
        <v>10</v>
      </c>
      <c r="D13" s="48" t="s">
        <v>44</v>
      </c>
      <c r="E13" s="49" t="s">
        <v>17</v>
      </c>
      <c r="F13" s="47" t="str">
        <f>CEO!F13</f>
        <v>339039-99</v>
      </c>
      <c r="G13" s="54">
        <v>24.78</v>
      </c>
      <c r="H13" s="31">
        <f>'REITORIA PROEX'!I13+PROPPG!I13+CEART!I13+CEAD!I13+FAED!I13+CEFID!I13+ESAG!I13+CCT!I13+CEPLAN!I13+CEAVI!I13+CEO!I13+CAV!I13+CESFI!I13+'REITORIA SCII '!I13</f>
        <v>2827</v>
      </c>
      <c r="I13" s="32">
        <f>('REITORIA PROEX'!I13-'REITORIA PROEX'!J13)+(PROPPG!I13-PROPPG!J13)+(CEART!I13-CEART!J13)+(CEAD!I13-CEAD!J13)+(FAED!I13-FAED!J13)+(CEFID!I13-CEFID!J13)+(ESAG!I13-ESAG!J13)+(CCT!I13-CCT!J13)+(CEPLAN!I13-CEPLAN!J13)+(CEAVI!I13-CEAVI!J13)+(CEO!I13-CEO!J13)+(CAV!I13-CAV!J13)+(CESFI!I13-CESFI!J13)+('REITORIA SCII '!I13-'REITORIA SCII '!J13)</f>
        <v>263.14</v>
      </c>
      <c r="J13" s="28">
        <f t="shared" si="0"/>
        <v>2563.86</v>
      </c>
      <c r="K13" s="9">
        <f t="shared" si="1"/>
        <v>70053.06</v>
      </c>
      <c r="L13" s="9">
        <f t="shared" si="2"/>
        <v>6520.6091999999999</v>
      </c>
    </row>
    <row r="14" spans="1:12" ht="30" customHeight="1" x14ac:dyDescent="0.25">
      <c r="A14" s="94"/>
      <c r="B14" s="97"/>
      <c r="C14" s="44">
        <v>11</v>
      </c>
      <c r="D14" s="48" t="s">
        <v>45</v>
      </c>
      <c r="E14" s="49" t="s">
        <v>17</v>
      </c>
      <c r="F14" s="47" t="s">
        <v>24</v>
      </c>
      <c r="G14" s="54">
        <v>27.71</v>
      </c>
      <c r="H14" s="31">
        <f>'REITORIA PROEX'!I14+PROPPG!I14+CEART!I14+CEAD!I14+FAED!I14+CEFID!I14+ESAG!I14+CCT!I14+CEPLAN!I14+CEAVI!I14+CEO!I14+CAV!I14+CESFI!I14+'REITORIA SCII '!I14</f>
        <v>200</v>
      </c>
      <c r="I14" s="32">
        <f>('REITORIA PROEX'!I14-'REITORIA PROEX'!J14)+(PROPPG!I14-PROPPG!J14)+(CEART!I14-CEART!J14)+(CEAD!I14-CEAD!J14)+(FAED!I14-FAED!J14)+(CEFID!I14-CEFID!J14)+(ESAG!I14-ESAG!J14)+(CCT!I14-CCT!J14)+(CEPLAN!I14-CEPLAN!J14)+(CEAVI!I14-CEAVI!J14)+(CEO!I14-CEO!J14)+(CAV!I14-CAV!J14)+(CESFI!I14-CESFI!J14)+('REITORIA SCII '!I14-'REITORIA SCII '!J14)</f>
        <v>0</v>
      </c>
      <c r="J14" s="28">
        <f t="shared" si="0"/>
        <v>200</v>
      </c>
      <c r="K14" s="9">
        <f t="shared" si="1"/>
        <v>5542</v>
      </c>
      <c r="L14" s="9">
        <f t="shared" si="2"/>
        <v>0</v>
      </c>
    </row>
    <row r="15" spans="1:12" ht="30" customHeight="1" x14ac:dyDescent="0.25">
      <c r="A15" s="95"/>
      <c r="B15" s="98"/>
      <c r="C15" s="44">
        <v>12</v>
      </c>
      <c r="D15" s="48" t="s">
        <v>46</v>
      </c>
      <c r="E15" s="49" t="s">
        <v>17</v>
      </c>
      <c r="F15" s="47" t="str">
        <f>CEO!F14</f>
        <v>339039-99</v>
      </c>
      <c r="G15" s="54">
        <v>23.72</v>
      </c>
      <c r="H15" s="31">
        <f>'REITORIA PROEX'!I15+PROPPG!I15+CEART!I15+CEAD!I15+FAED!I15+CEFID!I15+ESAG!I15+CCT!I15+CEPLAN!I15+CEAVI!I15+CEO!I15+CAV!I15+CESFI!I15+'REITORIA SCII '!I15</f>
        <v>1100</v>
      </c>
      <c r="I15" s="32">
        <f>('REITORIA PROEX'!I15-'REITORIA PROEX'!J15)+(PROPPG!I15-PROPPG!J15)+(CEART!I15-CEART!J15)+(CEAD!I15-CEAD!J15)+(FAED!I15-FAED!J15)+(CEFID!I15-CEFID!J15)+(ESAG!I15-ESAG!J15)+(CCT!I15-CCT!J15)+(CEPLAN!I15-CEPLAN!J15)+(CEAVI!I15-CEAVI!J15)+(CEO!I15-CEO!J15)+(CAV!I15-CAV!J15)+(CESFI!I15-CESFI!J15)+('REITORIA SCII '!I15-'REITORIA SCII '!J15)</f>
        <v>82</v>
      </c>
      <c r="J15" s="28">
        <f t="shared" si="0"/>
        <v>1018</v>
      </c>
      <c r="K15" s="9">
        <f t="shared" si="1"/>
        <v>26092</v>
      </c>
      <c r="L15" s="9">
        <f t="shared" si="2"/>
        <v>1945.04</v>
      </c>
    </row>
    <row r="16" spans="1:12" ht="30" customHeight="1" x14ac:dyDescent="0.25">
      <c r="A16" s="103">
        <v>2</v>
      </c>
      <c r="B16" s="110" t="s">
        <v>48</v>
      </c>
      <c r="C16" s="37">
        <v>13</v>
      </c>
      <c r="D16" s="61" t="s">
        <v>49</v>
      </c>
      <c r="E16" s="73" t="s">
        <v>29</v>
      </c>
      <c r="F16" s="38" t="str">
        <f>CEO!F15</f>
        <v>339039-99</v>
      </c>
      <c r="G16" s="55">
        <v>1530.4</v>
      </c>
      <c r="H16" s="31">
        <f>'REITORIA PROEX'!I16+PROPPG!I16+CEART!I16+CEAD!I16+FAED!I16+CEFID!I16+ESAG!I16+CCT!I16+CEPLAN!I16+CEAVI!I16+CEO!I16+CAV!I16+CESFI!I16+'REITORIA SCII '!I16</f>
        <v>6</v>
      </c>
      <c r="I16" s="32">
        <f>('REITORIA PROEX'!I16-'REITORIA PROEX'!J16)+(PROPPG!I16-PROPPG!J16)+(CEART!I16-CEART!J16)+(CEAD!I16-CEAD!J16)+(FAED!I16-FAED!J16)+(CEFID!I16-CEFID!J16)+(ESAG!I16-ESAG!J16)+(CCT!I16-CCT!J16)+(CEPLAN!I16-CEPLAN!J16)+(CEAVI!I16-CEAVI!J16)+(CEO!I16-CEO!J16)+(CAV!I16-CAV!J16)+(CESFI!I16-CESFI!J16)+('REITORIA SCII '!I16-'REITORIA SCII '!J16)</f>
        <v>0</v>
      </c>
      <c r="J16" s="28">
        <f t="shared" si="0"/>
        <v>6</v>
      </c>
      <c r="K16" s="9">
        <f t="shared" si="1"/>
        <v>9182.4000000000015</v>
      </c>
      <c r="L16" s="9">
        <f t="shared" si="2"/>
        <v>0</v>
      </c>
    </row>
    <row r="17" spans="1:12" ht="30" customHeight="1" x14ac:dyDescent="0.25">
      <c r="A17" s="104"/>
      <c r="B17" s="111"/>
      <c r="C17" s="37">
        <v>14</v>
      </c>
      <c r="D17" s="61" t="s">
        <v>50</v>
      </c>
      <c r="E17" s="73" t="s">
        <v>51</v>
      </c>
      <c r="F17" s="38" t="str">
        <f>CEO!F16</f>
        <v>339039-99</v>
      </c>
      <c r="G17" s="55">
        <v>2668.22</v>
      </c>
      <c r="H17" s="31">
        <f>'REITORIA PROEX'!I17+PROPPG!I17+CEART!I17+CEAD!I17+FAED!I17+CEFID!I17+ESAG!I17+CCT!I17+CEPLAN!I17+CEAVI!I17+CEO!I17+CAV!I17+CESFI!I17+'REITORIA SCII '!I17</f>
        <v>5</v>
      </c>
      <c r="I17" s="32">
        <f>('REITORIA PROEX'!I17-'REITORIA PROEX'!J17)+(PROPPG!I17-PROPPG!J17)+(CEART!I17-CEART!J17)+(CEAD!I17-CEAD!J17)+(FAED!I17-FAED!J17)+(CEFID!I17-CEFID!J17)+(ESAG!I17-ESAG!J17)+(CCT!I17-CCT!J17)+(CEPLAN!I17-CEPLAN!J17)+(CEAVI!I17-CEAVI!J17)+(CEO!I17-CEO!J17)+(CAV!I17-CAV!J17)+(CESFI!I17-CESFI!J17)+('REITORIA SCII '!I17-'REITORIA SCII '!J17)</f>
        <v>3</v>
      </c>
      <c r="J17" s="28">
        <f t="shared" si="0"/>
        <v>2</v>
      </c>
      <c r="K17" s="9">
        <f t="shared" si="1"/>
        <v>13341.099999999999</v>
      </c>
      <c r="L17" s="9">
        <f t="shared" si="2"/>
        <v>8004.66</v>
      </c>
    </row>
    <row r="18" spans="1:12" ht="30" customHeight="1" x14ac:dyDescent="0.25">
      <c r="A18" s="105"/>
      <c r="B18" s="112"/>
      <c r="C18" s="37">
        <v>15</v>
      </c>
      <c r="D18" s="61" t="s">
        <v>52</v>
      </c>
      <c r="E18" s="73" t="s">
        <v>51</v>
      </c>
      <c r="F18" s="38" t="str">
        <f>CEO!F17</f>
        <v>339039-99</v>
      </c>
      <c r="G18" s="55">
        <v>4606.6099999999997</v>
      </c>
      <c r="H18" s="31">
        <f>'REITORIA PROEX'!I18+PROPPG!I18+CEART!I18+CEAD!I18+FAED!I18+CEFID!I18+ESAG!I18+CCT!I18+CEPLAN!I18+CEAVI!I18+CEO!I18+CAV!I18+CESFI!I18+'REITORIA SCII '!I18</f>
        <v>4</v>
      </c>
      <c r="I18" s="32">
        <f>('REITORIA PROEX'!I18-'REITORIA PROEX'!J18)+(PROPPG!I18-PROPPG!J18)+(CEART!I18-CEART!J18)+(CEAD!I18-CEAD!J18)+(FAED!I18-FAED!J18)+(CEFID!I18-CEFID!J18)+(ESAG!I18-ESAG!J18)+(CCT!I18-CCT!J18)+(CEPLAN!I18-CEPLAN!J18)+(CEAVI!I18-CEAVI!J18)+(CEO!I18-CEO!J18)+(CAV!I18-CAV!J18)+(CESFI!I18-CESFI!J18)+('REITORIA SCII '!I18-'REITORIA SCII '!J18)</f>
        <v>0</v>
      </c>
      <c r="J18" s="28">
        <f t="shared" si="0"/>
        <v>4</v>
      </c>
      <c r="K18" s="9">
        <f t="shared" si="1"/>
        <v>18426.439999999999</v>
      </c>
      <c r="L18" s="9">
        <f t="shared" si="2"/>
        <v>0</v>
      </c>
    </row>
    <row r="19" spans="1:12" ht="30" customHeight="1" x14ac:dyDescent="0.25">
      <c r="A19" s="93">
        <v>3</v>
      </c>
      <c r="B19" s="96" t="s">
        <v>53</v>
      </c>
      <c r="C19" s="44">
        <v>16</v>
      </c>
      <c r="D19" s="65" t="s">
        <v>55</v>
      </c>
      <c r="E19" s="46" t="s">
        <v>20</v>
      </c>
      <c r="F19" s="47" t="str">
        <f>CEO!F18</f>
        <v>339039-99</v>
      </c>
      <c r="G19" s="54">
        <v>640</v>
      </c>
      <c r="H19" s="31">
        <f>'REITORIA PROEX'!I19+PROPPG!I19+CEART!I19+CEAD!I19+FAED!I19+CEFID!I19+ESAG!I19+CCT!I19+CEPLAN!I19+CEAVI!I19+CEO!I19+CAV!I19+CESFI!I19+'REITORIA SCII '!I19</f>
        <v>113</v>
      </c>
      <c r="I19" s="32">
        <f>('REITORIA PROEX'!I19-'REITORIA PROEX'!J19)+(PROPPG!I19-PROPPG!J19)+(CEART!I19-CEART!J19)+(CEAD!I19-CEAD!J19)+(FAED!I19-FAED!J19)+(CEFID!I19-CEFID!J19)+(ESAG!I19-ESAG!J19)+(CCT!I19-CCT!J19)+(CEPLAN!I19-CEPLAN!J19)+(CEAVI!I19-CEAVI!J19)+(CEO!I19-CEO!J19)+(CAV!I19-CAV!J19)+(CESFI!I19-CESFI!J19)+('REITORIA SCII '!I19-'REITORIA SCII '!J19)</f>
        <v>4</v>
      </c>
      <c r="J19" s="28">
        <f t="shared" si="0"/>
        <v>109</v>
      </c>
      <c r="K19" s="9">
        <f t="shared" si="1"/>
        <v>72320</v>
      </c>
      <c r="L19" s="9">
        <f t="shared" si="2"/>
        <v>2560</v>
      </c>
    </row>
    <row r="20" spans="1:12" ht="42" customHeight="1" x14ac:dyDescent="0.25">
      <c r="A20" s="94"/>
      <c r="B20" s="97"/>
      <c r="C20" s="44">
        <v>17</v>
      </c>
      <c r="D20" s="65" t="s">
        <v>56</v>
      </c>
      <c r="E20" s="46" t="s">
        <v>20</v>
      </c>
      <c r="F20" s="47" t="str">
        <f>CEO!F19</f>
        <v>339039-99</v>
      </c>
      <c r="G20" s="54">
        <v>546.61</v>
      </c>
      <c r="H20" s="31">
        <f>'REITORIA PROEX'!I20+PROPPG!I20+CEART!I20+CEAD!I20+FAED!I20+CEFID!I20+ESAG!I20+CCT!I20+CEPLAN!I20+CEAVI!I20+CEO!I20+CAV!I20+CESFI!I20+'REITORIA SCII '!I20</f>
        <v>24</v>
      </c>
      <c r="I20" s="32">
        <f>('REITORIA PROEX'!I20-'REITORIA PROEX'!J20)+(PROPPG!I20-PROPPG!J20)+(CEART!I20-CEART!J20)+(CEAD!I20-CEAD!J20)+(FAED!I20-FAED!J20)+(CEFID!I20-CEFID!J20)+(ESAG!I20-ESAG!J20)+(CCT!I20-CCT!J20)+(CEPLAN!I20-CEPLAN!J20)+(CEAVI!I20-CEAVI!J20)+(CEO!I20-CEO!J20)+(CAV!I20-CAV!J20)+(CESFI!I20-CESFI!J20)+('REITORIA SCII '!I20-'REITORIA SCII '!J20)</f>
        <v>0</v>
      </c>
      <c r="J20" s="28">
        <f t="shared" si="0"/>
        <v>24</v>
      </c>
      <c r="K20" s="9">
        <f t="shared" si="1"/>
        <v>13118.64</v>
      </c>
      <c r="L20" s="9">
        <f t="shared" si="2"/>
        <v>0</v>
      </c>
    </row>
    <row r="21" spans="1:12" ht="42.75" x14ac:dyDescent="0.25">
      <c r="A21" s="95"/>
      <c r="B21" s="98"/>
      <c r="C21" s="44">
        <v>18</v>
      </c>
      <c r="D21" s="65" t="s">
        <v>57</v>
      </c>
      <c r="E21" s="46" t="s">
        <v>20</v>
      </c>
      <c r="F21" s="47" t="str">
        <f>CEO!F20</f>
        <v>339039-99</v>
      </c>
      <c r="G21" s="54">
        <v>540.02</v>
      </c>
      <c r="H21" s="31">
        <f>'REITORIA PROEX'!I21+PROPPG!I21+CEART!I21+CEAD!I21+FAED!I21+CEFID!I21+ESAG!I21+CCT!I21+CEPLAN!I21+CEAVI!I21+CEO!I21+CAV!I21+CESFI!I21+'REITORIA SCII '!I21</f>
        <v>14</v>
      </c>
      <c r="I21" s="32">
        <f>('REITORIA PROEX'!I21-'REITORIA PROEX'!J21)+(PROPPG!I21-PROPPG!J21)+(CEART!I21-CEART!J21)+(CEAD!I21-CEAD!J21)+(FAED!I21-FAED!J21)+(CEFID!I21-CEFID!J21)+(ESAG!I21-ESAG!J21)+(CCT!I21-CCT!J21)+(CEPLAN!I21-CEPLAN!J21)+(CEAVI!I21-CEAVI!J21)+(CEO!I21-CEO!J21)+(CAV!I21-CAV!J21)+(CESFI!I21-CESFI!J21)+('REITORIA SCII '!I21-'REITORIA SCII '!J21)</f>
        <v>0</v>
      </c>
      <c r="J21" s="28">
        <f t="shared" si="0"/>
        <v>14</v>
      </c>
      <c r="K21" s="9">
        <f t="shared" si="1"/>
        <v>7560.28</v>
      </c>
      <c r="L21" s="9">
        <f t="shared" si="2"/>
        <v>0</v>
      </c>
    </row>
    <row r="22" spans="1:12" ht="116.25" x14ac:dyDescent="0.25">
      <c r="A22" s="57">
        <v>4</v>
      </c>
      <c r="B22" s="58" t="s">
        <v>54</v>
      </c>
      <c r="C22" s="37">
        <v>19</v>
      </c>
      <c r="D22" s="50" t="s">
        <v>58</v>
      </c>
      <c r="E22" s="51" t="s">
        <v>20</v>
      </c>
      <c r="F22" s="38" t="str">
        <f>CEO!F21</f>
        <v>339039-99</v>
      </c>
      <c r="G22" s="55">
        <v>978.26</v>
      </c>
      <c r="H22" s="31">
        <f>'REITORIA PROEX'!I22+PROPPG!I22+CEART!I22+CEAD!I22+FAED!I22+CEFID!I22+ESAG!I22+CCT!I22+CEPLAN!I22+CEAVI!I22+CEO!I22+CAV!I22+CESFI!I22+'REITORIA SCII '!I22</f>
        <v>322</v>
      </c>
      <c r="I22" s="32">
        <f>('REITORIA PROEX'!I22-'REITORIA PROEX'!J22)+(PROPPG!I22-PROPPG!J22)+(CEART!I22-CEART!J22)+(CEAD!I22-CEAD!J22)+(FAED!I22-FAED!J22)+(CEFID!I22-CEFID!J22)+(ESAG!I22-ESAG!J22)+(CCT!I22-CCT!J22)+(CEPLAN!I22-CEPLAN!J22)+(CEAVI!I22-CEAVI!J22)+(CEO!I22-CEO!J22)+(CAV!I22-CAV!J22)+(CESFI!I22-CESFI!J22)+('REITORIA SCII '!I22-'REITORIA SCII '!J22)</f>
        <v>0</v>
      </c>
      <c r="J22" s="28">
        <f t="shared" si="0"/>
        <v>322</v>
      </c>
      <c r="K22" s="9">
        <f t="shared" si="1"/>
        <v>314999.71999999997</v>
      </c>
      <c r="L22" s="9">
        <f t="shared" si="2"/>
        <v>0</v>
      </c>
    </row>
    <row r="23" spans="1:12" ht="116.25" x14ac:dyDescent="0.25">
      <c r="A23" s="75">
        <v>5</v>
      </c>
      <c r="B23" s="76" t="s">
        <v>48</v>
      </c>
      <c r="C23" s="44">
        <v>20</v>
      </c>
      <c r="D23" s="65" t="s">
        <v>59</v>
      </c>
      <c r="E23" s="46" t="s">
        <v>20</v>
      </c>
      <c r="F23" s="47" t="s">
        <v>24</v>
      </c>
      <c r="G23" s="54">
        <v>194.99</v>
      </c>
      <c r="H23" s="31">
        <f>'REITORIA PROEX'!I23+PROPPG!I23+CEART!I23+CEAD!I23+FAED!I23+CEFID!I23+ESAG!I23+CCT!I23+CEPLAN!I23+CEAVI!I23+CEO!I23+CAV!I23+CESFI!I23+'REITORIA SCII '!I23</f>
        <v>30</v>
      </c>
      <c r="I23" s="32">
        <f>('REITORIA PROEX'!I23-'REITORIA PROEX'!J23)+(PROPPG!I23-PROPPG!J23)+(CEART!I23-CEART!J23)+(CEAD!I23-CEAD!J23)+(FAED!I23-FAED!J23)+(CEFID!I23-CEFID!J23)+(ESAG!I23-ESAG!J23)+(CCT!I23-CCT!J23)+(CEPLAN!I23-CEPLAN!J23)+(CEAVI!I23-CEAVI!J23)+(CEO!I23-CEO!J23)+(CAV!I23-CAV!J23)+(CESFI!I23-CESFI!J23)+('REITORIA SCII '!I23-'REITORIA SCII '!J23)</f>
        <v>0</v>
      </c>
      <c r="J23" s="28">
        <f t="shared" si="0"/>
        <v>30</v>
      </c>
      <c r="K23" s="9">
        <f t="shared" si="1"/>
        <v>5849.7000000000007</v>
      </c>
      <c r="L23" s="9">
        <f t="shared" si="2"/>
        <v>0</v>
      </c>
    </row>
    <row r="24" spans="1:12" ht="116.25" x14ac:dyDescent="0.25">
      <c r="A24" s="71">
        <v>6</v>
      </c>
      <c r="B24" s="78" t="s">
        <v>48</v>
      </c>
      <c r="C24" s="37">
        <v>21</v>
      </c>
      <c r="D24" s="79" t="s">
        <v>60</v>
      </c>
      <c r="E24" s="51" t="s">
        <v>20</v>
      </c>
      <c r="F24" s="38" t="str">
        <f>CEO!F22</f>
        <v>339039-99</v>
      </c>
      <c r="G24" s="55">
        <v>461.66</v>
      </c>
      <c r="H24" s="31">
        <f>'REITORIA PROEX'!I24+PROPPG!I24+CEART!I24+CEAD!I24+FAED!I24+CEFID!I24+ESAG!I24+CCT!I24+CEPLAN!I24+CEAVI!I24+CEO!I24+CAV!I24+CESFI!I24+'REITORIA SCII '!I24</f>
        <v>30</v>
      </c>
      <c r="I24" s="32">
        <f>('REITORIA PROEX'!I24-'REITORIA PROEX'!J24)+(PROPPG!I24-PROPPG!J24)+(CEART!I24-CEART!J24)+(CEAD!I24-CEAD!J24)+(FAED!I24-FAED!J24)+(CEFID!I24-CEFID!J24)+(ESAG!I24-ESAG!J24)+(CCT!I24-CCT!J24)+(CEPLAN!I24-CEPLAN!J24)+(CEAVI!I24-CEAVI!J24)+(CEO!I24-CEO!J24)+(CAV!I24-CAV!J24)+(CESFI!I24-CESFI!J24)+('REITORIA SCII '!I24-'REITORIA SCII '!J24)</f>
        <v>30</v>
      </c>
      <c r="J24" s="28">
        <f t="shared" si="0"/>
        <v>0</v>
      </c>
      <c r="K24" s="9">
        <f t="shared" si="1"/>
        <v>13849.800000000001</v>
      </c>
      <c r="L24" s="9">
        <f t="shared" si="2"/>
        <v>13849.800000000001</v>
      </c>
    </row>
    <row r="25" spans="1:12" x14ac:dyDescent="0.25">
      <c r="H25" s="2"/>
      <c r="I25" s="2"/>
      <c r="J25" s="2"/>
      <c r="K25" s="39">
        <f>SUM(K4:K24)</f>
        <v>968646.27</v>
      </c>
      <c r="L25" s="39">
        <f>SUM(L4:L24)</f>
        <v>105557.23280000001</v>
      </c>
    </row>
    <row r="26" spans="1:12" x14ac:dyDescent="0.25">
      <c r="H26" s="2"/>
      <c r="I26" s="2"/>
      <c r="J26" s="2"/>
    </row>
    <row r="27" spans="1:12" x14ac:dyDescent="0.25">
      <c r="H27" s="2"/>
      <c r="I27" s="2"/>
      <c r="J27" s="2"/>
    </row>
    <row r="28" spans="1:12" x14ac:dyDescent="0.25">
      <c r="H28" s="2"/>
      <c r="I28" s="2"/>
      <c r="J28" s="2"/>
    </row>
    <row r="29" spans="1:12" x14ac:dyDescent="0.25">
      <c r="D29" s="2"/>
      <c r="E29" s="2"/>
      <c r="F29" s="2"/>
      <c r="H29" s="2"/>
      <c r="I29" s="2"/>
      <c r="J29" s="2"/>
    </row>
    <row r="30" spans="1:12" x14ac:dyDescent="0.25">
      <c r="D30" s="2"/>
      <c r="E30" s="2"/>
      <c r="F30" s="2"/>
      <c r="H30" s="2"/>
      <c r="I30" s="2"/>
      <c r="J30" s="2"/>
    </row>
    <row r="31" spans="1:12" ht="15.75" x14ac:dyDescent="0.25">
      <c r="H31" s="117" t="str">
        <f>A1</f>
        <v>PROCESSO: PE 868/2021</v>
      </c>
      <c r="I31" s="117"/>
      <c r="J31" s="117"/>
      <c r="K31" s="117"/>
      <c r="L31" s="117"/>
    </row>
    <row r="32" spans="1:12" ht="15.75" x14ac:dyDescent="0.25">
      <c r="B32" s="2"/>
      <c r="C32" s="2"/>
      <c r="D32" s="2"/>
      <c r="E32" s="2"/>
      <c r="F32" s="2"/>
      <c r="H32" s="117" t="str">
        <f>D1</f>
        <v>OBJETO: CONTRATAÇÃO DE EMPRESA PRESTADORA DE SERVIÇO DE REVISÃO, TRADUÇÃO DE TEXTOS E TRADUÇÃO SIMULTÂNEA PARA A UDESC</v>
      </c>
      <c r="I32" s="117"/>
      <c r="J32" s="117"/>
      <c r="K32" s="117"/>
      <c r="L32" s="117"/>
    </row>
    <row r="33" spans="8:12" ht="15.75" x14ac:dyDescent="0.25">
      <c r="H33" s="118" t="str">
        <f>H1</f>
        <v>VIGÊNCIA DA ATA: 15/10/2021 até 15/10/2022</v>
      </c>
      <c r="I33" s="119"/>
      <c r="J33" s="119"/>
      <c r="K33" s="119"/>
      <c r="L33" s="120"/>
    </row>
    <row r="34" spans="8:12" ht="15.75" x14ac:dyDescent="0.25">
      <c r="H34" s="22" t="s">
        <v>11</v>
      </c>
      <c r="I34" s="23"/>
      <c r="J34" s="23"/>
      <c r="K34" s="23"/>
      <c r="L34" s="19">
        <f>K25</f>
        <v>968646.27</v>
      </c>
    </row>
    <row r="35" spans="8:12" ht="15.75" x14ac:dyDescent="0.25">
      <c r="H35" s="24" t="s">
        <v>12</v>
      </c>
      <c r="I35" s="25"/>
      <c r="J35" s="25"/>
      <c r="K35" s="25"/>
      <c r="L35" s="20">
        <f>L25</f>
        <v>105557.23280000001</v>
      </c>
    </row>
    <row r="36" spans="8:12" ht="15.75" x14ac:dyDescent="0.25">
      <c r="H36" s="24" t="s">
        <v>13</v>
      </c>
      <c r="I36" s="25"/>
      <c r="J36" s="25"/>
      <c r="K36" s="25"/>
      <c r="L36" s="21"/>
    </row>
    <row r="37" spans="8:12" ht="15.75" x14ac:dyDescent="0.25">
      <c r="H37" s="26" t="s">
        <v>14</v>
      </c>
      <c r="I37" s="27"/>
      <c r="J37" s="27"/>
      <c r="K37" s="27"/>
      <c r="L37" s="33">
        <f>L35/L34</f>
        <v>0.10897397333703665</v>
      </c>
    </row>
    <row r="38" spans="8:12" ht="15.75" x14ac:dyDescent="0.25">
      <c r="H38" s="114" t="s">
        <v>77</v>
      </c>
      <c r="I38" s="115"/>
      <c r="J38" s="115"/>
      <c r="K38" s="115"/>
      <c r="L38" s="116"/>
    </row>
  </sheetData>
  <mergeCells count="14">
    <mergeCell ref="A19:A21"/>
    <mergeCell ref="B19:B21"/>
    <mergeCell ref="H38:L38"/>
    <mergeCell ref="H31:L31"/>
    <mergeCell ref="H32:L32"/>
    <mergeCell ref="H33:L33"/>
    <mergeCell ref="A16:A18"/>
    <mergeCell ref="B16:B18"/>
    <mergeCell ref="H1:L1"/>
    <mergeCell ref="A2:L2"/>
    <mergeCell ref="A1:C1"/>
    <mergeCell ref="D1:G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"/>
  <sheetViews>
    <sheetView zoomScale="80" zoomScaleNormal="80" workbookViewId="0">
      <selection activeCell="P6" sqref="P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79</v>
      </c>
      <c r="M1" s="92" t="s">
        <v>80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32">
        <v>44756</v>
      </c>
      <c r="M3" s="132">
        <v>44833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500</v>
      </c>
      <c r="J4" s="15">
        <f t="shared" ref="J4:J24" si="0">I4-(SUM(L4:AB4))</f>
        <v>500</v>
      </c>
      <c r="K4" s="16" t="str">
        <f>IF(J4&lt;0,"ATENÇÃO","OK")</f>
        <v>OK</v>
      </c>
      <c r="L4" s="128"/>
      <c r="M4" s="128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50</v>
      </c>
      <c r="J5" s="15">
        <f t="shared" si="0"/>
        <v>50</v>
      </c>
      <c r="K5" s="16" t="str">
        <f t="shared" ref="K5:K24" si="1">IF(J5&lt;0,"ATENÇÃO","OK")</f>
        <v>OK</v>
      </c>
      <c r="L5" s="128"/>
      <c r="M5" s="128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200</v>
      </c>
      <c r="J6" s="15">
        <f t="shared" si="0"/>
        <v>200</v>
      </c>
      <c r="K6" s="16" t="str">
        <f t="shared" si="1"/>
        <v>OK</v>
      </c>
      <c r="L6" s="128"/>
      <c r="M6" s="128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50</v>
      </c>
      <c r="J7" s="15">
        <f t="shared" si="0"/>
        <v>38</v>
      </c>
      <c r="K7" s="16" t="str">
        <f t="shared" si="1"/>
        <v>OK</v>
      </c>
      <c r="L7" s="133">
        <v>12</v>
      </c>
      <c r="M7" s="135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500</v>
      </c>
      <c r="J8" s="15">
        <f t="shared" si="0"/>
        <v>227.51</v>
      </c>
      <c r="K8" s="16" t="str">
        <f t="shared" si="1"/>
        <v>OK</v>
      </c>
      <c r="L8" s="130"/>
      <c r="M8" s="133">
        <v>272.49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50</v>
      </c>
      <c r="J9" s="15">
        <f t="shared" si="0"/>
        <v>50</v>
      </c>
      <c r="K9" s="16" t="str">
        <f t="shared" si="1"/>
        <v>OK</v>
      </c>
      <c r="L9" s="131"/>
      <c r="M9" s="131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100</v>
      </c>
      <c r="J10" s="15">
        <f t="shared" si="0"/>
        <v>100</v>
      </c>
      <c r="K10" s="16" t="str">
        <f t="shared" si="1"/>
        <v>OK</v>
      </c>
      <c r="L10" s="130"/>
      <c r="M10" s="13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50</v>
      </c>
      <c r="J11" s="15">
        <f t="shared" si="0"/>
        <v>49.5</v>
      </c>
      <c r="K11" s="16" t="str">
        <f t="shared" si="1"/>
        <v>OK</v>
      </c>
      <c r="L11" s="134">
        <v>0.5</v>
      </c>
      <c r="M11" s="135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50</v>
      </c>
      <c r="J12" s="15">
        <f t="shared" si="0"/>
        <v>1.5700000000000003</v>
      </c>
      <c r="K12" s="16" t="str">
        <f t="shared" si="1"/>
        <v>OK</v>
      </c>
      <c r="L12" s="128"/>
      <c r="M12" s="136">
        <v>48.43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200</v>
      </c>
      <c r="K13" s="16" t="str">
        <f t="shared" si="1"/>
        <v>OK</v>
      </c>
      <c r="L13" s="128"/>
      <c r="M13" s="128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>
        <v>40</v>
      </c>
      <c r="J14" s="15">
        <f t="shared" si="0"/>
        <v>40</v>
      </c>
      <c r="K14" s="16" t="str">
        <f t="shared" si="1"/>
        <v>OK</v>
      </c>
      <c r="L14" s="128"/>
      <c r="M14" s="128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128"/>
      <c r="M15" s="128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>
        <v>3</v>
      </c>
      <c r="J16" s="15">
        <f t="shared" si="0"/>
        <v>3</v>
      </c>
      <c r="K16" s="16" t="str">
        <f t="shared" si="1"/>
        <v>OK</v>
      </c>
      <c r="L16" s="128"/>
      <c r="M16" s="128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>
        <f>3-2</f>
        <v>1</v>
      </c>
      <c r="J17" s="15">
        <f t="shared" si="0"/>
        <v>1</v>
      </c>
      <c r="K17" s="16" t="str">
        <f t="shared" si="1"/>
        <v>OK</v>
      </c>
      <c r="L17" s="128"/>
      <c r="M17" s="128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>
        <v>2</v>
      </c>
      <c r="J18" s="15">
        <f t="shared" si="0"/>
        <v>2</v>
      </c>
      <c r="K18" s="16" t="str">
        <f t="shared" si="1"/>
        <v>OK</v>
      </c>
      <c r="L18" s="128"/>
      <c r="M18" s="128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f>6-2</f>
        <v>4</v>
      </c>
      <c r="J19" s="15">
        <f t="shared" si="0"/>
        <v>4</v>
      </c>
      <c r="K19" s="16" t="str">
        <f t="shared" si="1"/>
        <v>OK</v>
      </c>
      <c r="L19" s="129"/>
      <c r="M19" s="12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2</v>
      </c>
      <c r="J20" s="15">
        <f t="shared" si="0"/>
        <v>2</v>
      </c>
      <c r="K20" s="16" t="str">
        <f t="shared" si="1"/>
        <v>OK</v>
      </c>
      <c r="L20" s="128"/>
      <c r="M20" s="128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2</v>
      </c>
      <c r="J21" s="15">
        <f t="shared" si="0"/>
        <v>2</v>
      </c>
      <c r="K21" s="16" t="str">
        <f t="shared" si="1"/>
        <v>OK</v>
      </c>
      <c r="L21" s="128"/>
      <c r="M21" s="128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3</v>
      </c>
      <c r="J22" s="15">
        <f t="shared" si="0"/>
        <v>3</v>
      </c>
      <c r="K22" s="16" t="str">
        <f t="shared" si="1"/>
        <v>OK</v>
      </c>
      <c r="L22" s="128"/>
      <c r="M22" s="128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128"/>
      <c r="M23" s="128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128"/>
      <c r="M24" s="128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429.15000000000003</v>
      </c>
      <c r="M25" s="56">
        <f>SUMPRODUCT($H$4:$H$24,M4:M24)</f>
        <v>10664.1147</v>
      </c>
    </row>
  </sheetData>
  <mergeCells count="27">
    <mergeCell ref="A1:C1"/>
    <mergeCell ref="D1:H1"/>
    <mergeCell ref="I1:K1"/>
    <mergeCell ref="M1:M2"/>
    <mergeCell ref="L1:L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4:A15"/>
    <mergeCell ref="B4:B15"/>
    <mergeCell ref="A16:A18"/>
    <mergeCell ref="B16:B18"/>
    <mergeCell ref="A19:A21"/>
    <mergeCell ref="B19:B2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zoomScale="80" zoomScaleNormal="80" workbookViewId="0">
      <selection activeCell="P7" sqref="P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63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0">
        <v>44581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100</v>
      </c>
      <c r="J8" s="15">
        <f t="shared" si="0"/>
        <v>81</v>
      </c>
      <c r="K8" s="16" t="str">
        <f t="shared" si="1"/>
        <v>OK</v>
      </c>
      <c r="L8" s="81">
        <v>19</v>
      </c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45</v>
      </c>
      <c r="J12" s="15">
        <f t="shared" si="0"/>
        <v>45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680.77</v>
      </c>
      <c r="M25" s="56">
        <f>SUMPRODUCT($H$4:$H$24,M4:M24)</f>
        <v>0</v>
      </c>
    </row>
  </sheetData>
  <mergeCells count="27"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R1:R2"/>
    <mergeCell ref="S1:S2"/>
    <mergeCell ref="W1:W2"/>
    <mergeCell ref="T1:T2"/>
    <mergeCell ref="X1:X2"/>
    <mergeCell ref="Y1:Y2"/>
    <mergeCell ref="A16:A18"/>
    <mergeCell ref="B16:B18"/>
    <mergeCell ref="A19:A21"/>
    <mergeCell ref="B19:B21"/>
    <mergeCell ref="Q1:Q2"/>
    <mergeCell ref="D1:H1"/>
    <mergeCell ref="I1:K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5"/>
  <sheetViews>
    <sheetView zoomScale="80" zoomScaleNormal="80" workbookViewId="0">
      <selection activeCell="M8" sqref="M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64</v>
      </c>
      <c r="M1" s="92" t="s">
        <v>65</v>
      </c>
      <c r="N1" s="92" t="s">
        <v>66</v>
      </c>
      <c r="O1" s="92" t="s">
        <v>81</v>
      </c>
      <c r="P1" s="92" t="s">
        <v>82</v>
      </c>
      <c r="Q1" s="92" t="s">
        <v>83</v>
      </c>
      <c r="R1" s="92" t="s">
        <v>84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0">
        <v>44494</v>
      </c>
      <c r="M3" s="80">
        <v>44494</v>
      </c>
      <c r="N3" s="80">
        <v>44510</v>
      </c>
      <c r="O3" s="138">
        <v>44719</v>
      </c>
      <c r="P3" s="138">
        <v>44824</v>
      </c>
      <c r="Q3" s="138">
        <v>44827</v>
      </c>
      <c r="R3" s="138">
        <v>44834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210</v>
      </c>
      <c r="J4" s="15">
        <f t="shared" ref="J4:J24" si="0">I4-(SUM(L4:AB4))</f>
        <v>162</v>
      </c>
      <c r="K4" s="16" t="str">
        <f>IF(J4&lt;0,"ATENÇÃO","OK")</f>
        <v>OK</v>
      </c>
      <c r="L4" s="40"/>
      <c r="M4" s="81">
        <v>48</v>
      </c>
      <c r="N4" s="40"/>
      <c r="O4" s="137"/>
      <c r="P4" s="137"/>
      <c r="Q4" s="137"/>
      <c r="R4" s="137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110</v>
      </c>
      <c r="J5" s="15">
        <f t="shared" si="0"/>
        <v>97</v>
      </c>
      <c r="K5" s="16" t="str">
        <f t="shared" ref="K5:K24" si="1">IF(J5&lt;0,"ATENÇÃO","OK")</f>
        <v>OK</v>
      </c>
      <c r="L5" s="40"/>
      <c r="M5" s="40"/>
      <c r="N5" s="81">
        <v>13</v>
      </c>
      <c r="O5" s="137"/>
      <c r="P5" s="137"/>
      <c r="Q5" s="137"/>
      <c r="R5" s="137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130</v>
      </c>
      <c r="J6" s="15">
        <f t="shared" si="0"/>
        <v>130</v>
      </c>
      <c r="K6" s="16" t="str">
        <f t="shared" si="1"/>
        <v>OK</v>
      </c>
      <c r="L6" s="40"/>
      <c r="M6" s="40"/>
      <c r="N6" s="40"/>
      <c r="O6" s="137"/>
      <c r="P6" s="137"/>
      <c r="Q6" s="137"/>
      <c r="R6" s="137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30</v>
      </c>
      <c r="J7" s="15">
        <f t="shared" si="0"/>
        <v>30</v>
      </c>
      <c r="K7" s="16" t="str">
        <f t="shared" si="1"/>
        <v>OK</v>
      </c>
      <c r="L7" s="40"/>
      <c r="M7" s="40"/>
      <c r="N7" s="40"/>
      <c r="O7" s="137"/>
      <c r="P7" s="137"/>
      <c r="Q7" s="137"/>
      <c r="R7" s="137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410</v>
      </c>
      <c r="J8" s="15">
        <f t="shared" si="0"/>
        <v>173</v>
      </c>
      <c r="K8" s="16" t="str">
        <f t="shared" si="1"/>
        <v>OK</v>
      </c>
      <c r="L8" s="74"/>
      <c r="M8" s="74"/>
      <c r="N8" s="40"/>
      <c r="O8" s="137"/>
      <c r="P8" s="139">
        <v>7</v>
      </c>
      <c r="Q8" s="139">
        <v>190</v>
      </c>
      <c r="R8" s="139">
        <v>40</v>
      </c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30</v>
      </c>
      <c r="J9" s="15">
        <f t="shared" si="0"/>
        <v>30</v>
      </c>
      <c r="K9" s="16" t="str">
        <f t="shared" si="1"/>
        <v>OK</v>
      </c>
      <c r="L9" s="77"/>
      <c r="M9" s="77"/>
      <c r="N9" s="40"/>
      <c r="O9" s="137"/>
      <c r="P9" s="137"/>
      <c r="Q9" s="137"/>
      <c r="R9" s="137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70</v>
      </c>
      <c r="J10" s="15">
        <f t="shared" si="0"/>
        <v>70</v>
      </c>
      <c r="K10" s="16" t="str">
        <f t="shared" si="1"/>
        <v>OK</v>
      </c>
      <c r="L10" s="74"/>
      <c r="M10" s="74"/>
      <c r="N10" s="40"/>
      <c r="O10" s="137"/>
      <c r="P10" s="137"/>
      <c r="Q10" s="137"/>
      <c r="R10" s="137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30</v>
      </c>
      <c r="J11" s="15">
        <f t="shared" si="0"/>
        <v>30</v>
      </c>
      <c r="K11" s="16" t="str">
        <f t="shared" si="1"/>
        <v>OK</v>
      </c>
      <c r="L11" s="40"/>
      <c r="M11" s="40"/>
      <c r="N11" s="40"/>
      <c r="O11" s="137"/>
      <c r="P11" s="137"/>
      <c r="Q11" s="137"/>
      <c r="R11" s="137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420</v>
      </c>
      <c r="J12" s="15">
        <f t="shared" si="0"/>
        <v>0</v>
      </c>
      <c r="K12" s="16" t="str">
        <f t="shared" si="1"/>
        <v>OK</v>
      </c>
      <c r="L12" s="81">
        <v>360</v>
      </c>
      <c r="M12" s="40"/>
      <c r="N12" s="81">
        <v>60</v>
      </c>
      <c r="O12" s="137"/>
      <c r="P12" s="137"/>
      <c r="Q12" s="137"/>
      <c r="R12" s="137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370</v>
      </c>
      <c r="J13" s="15">
        <f t="shared" si="0"/>
        <v>246</v>
      </c>
      <c r="K13" s="16" t="str">
        <f t="shared" si="1"/>
        <v>OK</v>
      </c>
      <c r="L13" s="40"/>
      <c r="M13" s="40"/>
      <c r="N13" s="40"/>
      <c r="O13" s="139">
        <v>124</v>
      </c>
      <c r="P13" s="137"/>
      <c r="Q13" s="137"/>
      <c r="R13" s="137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>
        <v>30</v>
      </c>
      <c r="J14" s="15">
        <f t="shared" si="0"/>
        <v>30</v>
      </c>
      <c r="K14" s="16" t="str">
        <f t="shared" si="1"/>
        <v>OK</v>
      </c>
      <c r="L14" s="40"/>
      <c r="M14" s="40"/>
      <c r="N14" s="40"/>
      <c r="O14" s="137"/>
      <c r="P14" s="137"/>
      <c r="Q14" s="137"/>
      <c r="R14" s="137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140</v>
      </c>
      <c r="J15" s="15">
        <f t="shared" si="0"/>
        <v>140</v>
      </c>
      <c r="K15" s="16" t="str">
        <f t="shared" si="1"/>
        <v>OK</v>
      </c>
      <c r="L15" s="40"/>
      <c r="M15" s="40"/>
      <c r="N15" s="40"/>
      <c r="O15" s="137"/>
      <c r="P15" s="137"/>
      <c r="Q15" s="137"/>
      <c r="R15" s="137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>
        <v>3</v>
      </c>
      <c r="J16" s="15">
        <f t="shared" si="0"/>
        <v>3</v>
      </c>
      <c r="K16" s="16" t="str">
        <f t="shared" si="1"/>
        <v>OK</v>
      </c>
      <c r="L16" s="40"/>
      <c r="M16" s="40"/>
      <c r="N16" s="40"/>
      <c r="O16" s="137"/>
      <c r="P16" s="137"/>
      <c r="Q16" s="137"/>
      <c r="R16" s="137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>
        <f>2-1</f>
        <v>1</v>
      </c>
      <c r="J17" s="15">
        <f t="shared" si="0"/>
        <v>1</v>
      </c>
      <c r="K17" s="16" t="str">
        <f t="shared" si="1"/>
        <v>OK</v>
      </c>
      <c r="L17" s="40"/>
      <c r="M17" s="40"/>
      <c r="N17" s="40"/>
      <c r="O17" s="137"/>
      <c r="P17" s="137"/>
      <c r="Q17" s="137"/>
      <c r="R17" s="137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>
        <v>2</v>
      </c>
      <c r="J18" s="15">
        <f t="shared" si="0"/>
        <v>2</v>
      </c>
      <c r="K18" s="16" t="str">
        <f t="shared" si="1"/>
        <v>OK</v>
      </c>
      <c r="L18" s="40"/>
      <c r="M18" s="40"/>
      <c r="N18" s="40"/>
      <c r="O18" s="137"/>
      <c r="P18" s="137"/>
      <c r="Q18" s="137"/>
      <c r="R18" s="137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15</v>
      </c>
      <c r="J19" s="15">
        <f t="shared" si="0"/>
        <v>15</v>
      </c>
      <c r="K19" s="16" t="str">
        <f t="shared" si="1"/>
        <v>OK</v>
      </c>
      <c r="L19" s="59"/>
      <c r="M19" s="59"/>
      <c r="N19" s="40"/>
      <c r="O19" s="137"/>
      <c r="P19" s="137"/>
      <c r="Q19" s="137"/>
      <c r="R19" s="137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4</v>
      </c>
      <c r="J20" s="15">
        <f t="shared" si="0"/>
        <v>4</v>
      </c>
      <c r="K20" s="16" t="str">
        <f t="shared" si="1"/>
        <v>OK</v>
      </c>
      <c r="L20" s="40"/>
      <c r="M20" s="40"/>
      <c r="N20" s="40"/>
      <c r="O20" s="137"/>
      <c r="P20" s="137"/>
      <c r="Q20" s="137"/>
      <c r="R20" s="137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4</v>
      </c>
      <c r="J21" s="15">
        <f t="shared" si="0"/>
        <v>4</v>
      </c>
      <c r="K21" s="16" t="str">
        <f t="shared" si="1"/>
        <v>OK</v>
      </c>
      <c r="L21" s="40"/>
      <c r="M21" s="40"/>
      <c r="N21" s="40"/>
      <c r="O21" s="137"/>
      <c r="P21" s="137"/>
      <c r="Q21" s="137"/>
      <c r="R21" s="137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18</v>
      </c>
      <c r="J22" s="15">
        <f t="shared" si="0"/>
        <v>18</v>
      </c>
      <c r="K22" s="16" t="str">
        <f t="shared" si="1"/>
        <v>OK</v>
      </c>
      <c r="L22" s="40"/>
      <c r="M22" s="40"/>
      <c r="N22" s="40"/>
      <c r="O22" s="137"/>
      <c r="P22" s="137"/>
      <c r="Q22" s="137"/>
      <c r="R22" s="137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137"/>
      <c r="P23" s="137"/>
      <c r="Q23" s="137"/>
      <c r="R23" s="137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137"/>
      <c r="P24" s="137"/>
      <c r="Q24" s="137"/>
      <c r="R24" s="137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6696.0000000000009</v>
      </c>
      <c r="M25" s="56">
        <f>SUMPRODUCT($H$4:$H$24,M4:M24)</f>
        <v>1520.6399999999999</v>
      </c>
      <c r="N25" s="56">
        <f>SUMPRODUCT($H$4:$H$24,N4:N24)</f>
        <v>1482.6</v>
      </c>
    </row>
  </sheetData>
  <mergeCells count="27">
    <mergeCell ref="P1:P2"/>
    <mergeCell ref="R1:R2"/>
    <mergeCell ref="Q1:Q2"/>
    <mergeCell ref="A19:A21"/>
    <mergeCell ref="B19:B21"/>
    <mergeCell ref="V1:V2"/>
    <mergeCell ref="A2:K2"/>
    <mergeCell ref="I1:K1"/>
    <mergeCell ref="L1:L2"/>
    <mergeCell ref="M1:M2"/>
    <mergeCell ref="N1:N2"/>
    <mergeCell ref="D1:H1"/>
    <mergeCell ref="S1:S2"/>
    <mergeCell ref="U1:U2"/>
    <mergeCell ref="T1:T2"/>
    <mergeCell ref="AB1:AB2"/>
    <mergeCell ref="A4:A15"/>
    <mergeCell ref="B4:B15"/>
    <mergeCell ref="A16:A18"/>
    <mergeCell ref="B16:B18"/>
    <mergeCell ref="W1:W2"/>
    <mergeCell ref="X1:X2"/>
    <mergeCell ref="Y1:Y2"/>
    <mergeCell ref="Z1:Z2"/>
    <mergeCell ref="AA1:AA2"/>
    <mergeCell ref="A1:C1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33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300</v>
      </c>
      <c r="J8" s="15">
        <f t="shared" si="0"/>
        <v>300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/>
      <c r="J10" s="15">
        <f t="shared" si="0"/>
        <v>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100</v>
      </c>
      <c r="J13" s="15">
        <f t="shared" si="0"/>
        <v>100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4:A15"/>
    <mergeCell ref="B4:B15"/>
    <mergeCell ref="A16:A18"/>
    <mergeCell ref="B16:B18"/>
    <mergeCell ref="V1:V2"/>
    <mergeCell ref="A1:C1"/>
    <mergeCell ref="L1:L2"/>
    <mergeCell ref="M1:M2"/>
    <mergeCell ref="D1:H1"/>
    <mergeCell ref="I1:K1"/>
    <mergeCell ref="A2:K2"/>
    <mergeCell ref="A19:A21"/>
    <mergeCell ref="B19:B21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5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33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35</v>
      </c>
      <c r="J4" s="15">
        <f t="shared" ref="J4:J24" si="0">I4-(SUM(L4:AB4))</f>
        <v>35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30</v>
      </c>
      <c r="J6" s="15">
        <f t="shared" si="0"/>
        <v>30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85</v>
      </c>
      <c r="J8" s="15">
        <f t="shared" si="0"/>
        <v>85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/>
      <c r="J9" s="15">
        <f t="shared" si="0"/>
        <v>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45</v>
      </c>
      <c r="J10" s="15">
        <f t="shared" si="0"/>
        <v>45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330</v>
      </c>
      <c r="J12" s="15">
        <f t="shared" si="0"/>
        <v>330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52</v>
      </c>
      <c r="J13" s="15">
        <f t="shared" si="0"/>
        <v>52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/>
      <c r="J14" s="15">
        <f t="shared" si="0"/>
        <v>0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10</v>
      </c>
      <c r="J15" s="15">
        <f t="shared" si="0"/>
        <v>10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8</v>
      </c>
      <c r="J19" s="15">
        <f t="shared" si="0"/>
        <v>8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8</v>
      </c>
      <c r="J20" s="15">
        <f t="shared" si="0"/>
        <v>8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>
        <v>8</v>
      </c>
      <c r="J21" s="15">
        <f t="shared" si="0"/>
        <v>8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57</v>
      </c>
      <c r="J22" s="15">
        <f t="shared" si="0"/>
        <v>57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5"/>
  <sheetViews>
    <sheetView zoomScale="80" zoomScaleNormal="80" workbookViewId="0">
      <selection activeCell="Q6" sqref="Q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85</v>
      </c>
      <c r="M1" s="92" t="s">
        <v>86</v>
      </c>
      <c r="N1" s="92" t="s">
        <v>87</v>
      </c>
      <c r="O1" s="92" t="s">
        <v>88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7">
        <v>44806</v>
      </c>
      <c r="M3" s="147">
        <v>44824</v>
      </c>
      <c r="N3" s="147">
        <v>44839</v>
      </c>
      <c r="O3" s="147">
        <v>44839</v>
      </c>
      <c r="P3" s="143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120</v>
      </c>
      <c r="J4" s="15">
        <f t="shared" ref="J4:J24" si="0">I4-(SUM(L4:AB4))</f>
        <v>120</v>
      </c>
      <c r="K4" s="16" t="str">
        <f>IF(J4&lt;0,"ATENÇÃO","OK")</f>
        <v>OK</v>
      </c>
      <c r="L4" s="144"/>
      <c r="M4" s="144"/>
      <c r="N4" s="144"/>
      <c r="O4" s="144"/>
      <c r="P4" s="1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80</v>
      </c>
      <c r="J5" s="15">
        <f t="shared" si="0"/>
        <v>80</v>
      </c>
      <c r="K5" s="16" t="str">
        <f t="shared" ref="K5:K24" si="1">IF(J5&lt;0,"ATENÇÃO","OK")</f>
        <v>OK</v>
      </c>
      <c r="L5" s="145"/>
      <c r="M5" s="145"/>
      <c r="N5" s="145"/>
      <c r="O5" s="145"/>
      <c r="P5" s="141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145"/>
      <c r="M6" s="145"/>
      <c r="N6" s="145"/>
      <c r="O6" s="145"/>
      <c r="P6" s="141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120</v>
      </c>
      <c r="J7" s="15">
        <f t="shared" si="0"/>
        <v>120</v>
      </c>
      <c r="K7" s="16" t="str">
        <f t="shared" si="1"/>
        <v>OK</v>
      </c>
      <c r="L7" s="145"/>
      <c r="M7" s="145"/>
      <c r="N7" s="145"/>
      <c r="O7" s="145"/>
      <c r="P7" s="141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456</v>
      </c>
      <c r="J8" s="15">
        <f t="shared" si="0"/>
        <v>456</v>
      </c>
      <c r="K8" s="16" t="str">
        <f t="shared" si="1"/>
        <v>OK</v>
      </c>
      <c r="L8" s="145"/>
      <c r="M8" s="145"/>
      <c r="N8" s="145"/>
      <c r="O8" s="145"/>
      <c r="P8" s="141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75</v>
      </c>
      <c r="J9" s="15">
        <f t="shared" si="0"/>
        <v>75</v>
      </c>
      <c r="K9" s="16" t="str">
        <f t="shared" si="1"/>
        <v>OK</v>
      </c>
      <c r="L9" s="145"/>
      <c r="M9" s="145"/>
      <c r="N9" s="145"/>
      <c r="O9" s="145"/>
      <c r="P9" s="141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245</v>
      </c>
      <c r="J10" s="15">
        <f t="shared" si="0"/>
        <v>236.5</v>
      </c>
      <c r="K10" s="16" t="str">
        <f t="shared" si="1"/>
        <v>OK</v>
      </c>
      <c r="L10" s="145"/>
      <c r="M10" s="145"/>
      <c r="N10" s="145"/>
      <c r="O10" s="146">
        <v>8.5</v>
      </c>
      <c r="P10" s="121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50</v>
      </c>
      <c r="J11" s="15">
        <f t="shared" si="0"/>
        <v>50</v>
      </c>
      <c r="K11" s="16" t="str">
        <f t="shared" si="1"/>
        <v>OK</v>
      </c>
      <c r="L11" s="145"/>
      <c r="M11" s="145"/>
      <c r="N11" s="145"/>
      <c r="O11" s="145"/>
      <c r="P11" s="141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3544</v>
      </c>
      <c r="J12" s="15">
        <f t="shared" si="0"/>
        <v>3334</v>
      </c>
      <c r="K12" s="16" t="str">
        <f t="shared" si="1"/>
        <v>OK</v>
      </c>
      <c r="L12" s="144"/>
      <c r="M12" s="146">
        <v>210</v>
      </c>
      <c r="N12" s="144"/>
      <c r="O12" s="144"/>
      <c r="P12" s="1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120</v>
      </c>
      <c r="J13" s="15">
        <f t="shared" si="0"/>
        <v>120</v>
      </c>
      <c r="K13" s="16" t="str">
        <f t="shared" si="1"/>
        <v>OK</v>
      </c>
      <c r="L13" s="144"/>
      <c r="M13" s="144"/>
      <c r="N13" s="144"/>
      <c r="O13" s="144"/>
      <c r="P13" s="1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>
        <v>80</v>
      </c>
      <c r="J14" s="15">
        <f t="shared" si="0"/>
        <v>80</v>
      </c>
      <c r="K14" s="16" t="str">
        <f t="shared" si="1"/>
        <v>OK</v>
      </c>
      <c r="L14" s="144"/>
      <c r="M14" s="144"/>
      <c r="N14" s="144"/>
      <c r="O14" s="144"/>
      <c r="P14" s="1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600</v>
      </c>
      <c r="J15" s="15">
        <f t="shared" si="0"/>
        <v>518</v>
      </c>
      <c r="K15" s="16" t="str">
        <f t="shared" si="1"/>
        <v>OK</v>
      </c>
      <c r="L15" s="144"/>
      <c r="M15" s="146">
        <v>82</v>
      </c>
      <c r="N15" s="144"/>
      <c r="O15" s="144"/>
      <c r="P15" s="1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144"/>
      <c r="M16" s="144"/>
      <c r="N16" s="144"/>
      <c r="O16" s="144"/>
      <c r="P16" s="1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>
        <f>0+1+2</f>
        <v>3</v>
      </c>
      <c r="J17" s="15">
        <f t="shared" si="0"/>
        <v>0</v>
      </c>
      <c r="K17" s="16" t="str">
        <f t="shared" si="1"/>
        <v>OK</v>
      </c>
      <c r="L17" s="148">
        <v>3</v>
      </c>
      <c r="M17" s="144"/>
      <c r="N17" s="144"/>
      <c r="O17" s="144"/>
      <c r="P17" s="1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144"/>
      <c r="M18" s="144"/>
      <c r="N18" s="144"/>
      <c r="O18" s="144"/>
      <c r="P18" s="1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>
        <v>60</v>
      </c>
      <c r="J19" s="15">
        <f t="shared" si="0"/>
        <v>60</v>
      </c>
      <c r="K19" s="16" t="str">
        <f t="shared" si="1"/>
        <v>OK</v>
      </c>
      <c r="L19" s="144"/>
      <c r="M19" s="144"/>
      <c r="N19" s="144"/>
      <c r="O19" s="144"/>
      <c r="P19" s="1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>
        <v>10</v>
      </c>
      <c r="J20" s="15">
        <f t="shared" si="0"/>
        <v>10</v>
      </c>
      <c r="K20" s="16" t="str">
        <f t="shared" si="1"/>
        <v>OK</v>
      </c>
      <c r="L20" s="144"/>
      <c r="M20" s="144"/>
      <c r="N20" s="144"/>
      <c r="O20" s="144"/>
      <c r="P20" s="1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144"/>
      <c r="M21" s="144"/>
      <c r="N21" s="144"/>
      <c r="O21" s="144"/>
      <c r="P21" s="1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220</v>
      </c>
      <c r="J22" s="15">
        <f t="shared" si="0"/>
        <v>220</v>
      </c>
      <c r="K22" s="16" t="str">
        <f t="shared" si="1"/>
        <v>OK</v>
      </c>
      <c r="L22" s="144"/>
      <c r="M22" s="144"/>
      <c r="N22" s="144"/>
      <c r="O22" s="144"/>
      <c r="P22" s="1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>
        <v>30</v>
      </c>
      <c r="J23" s="15">
        <f t="shared" si="0"/>
        <v>30</v>
      </c>
      <c r="K23" s="16" t="str">
        <f t="shared" si="1"/>
        <v>OK</v>
      </c>
      <c r="L23" s="144"/>
      <c r="M23" s="144"/>
      <c r="N23" s="144"/>
      <c r="O23" s="144"/>
      <c r="P23" s="1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>
        <v>30</v>
      </c>
      <c r="J24" s="15">
        <f t="shared" si="0"/>
        <v>0</v>
      </c>
      <c r="K24" s="16" t="str">
        <f t="shared" si="1"/>
        <v>OK</v>
      </c>
      <c r="L24" s="144"/>
      <c r="M24" s="144"/>
      <c r="N24" s="146">
        <v>30</v>
      </c>
      <c r="O24" s="144"/>
      <c r="P24" s="1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8004.66</v>
      </c>
      <c r="M25" s="56">
        <f>SUMPRODUCT($H$4:$H$24,M4:M24)</f>
        <v>5851.0400000000009</v>
      </c>
    </row>
  </sheetData>
  <mergeCells count="27">
    <mergeCell ref="L1:L2"/>
    <mergeCell ref="M1:M2"/>
    <mergeCell ref="N1:N2"/>
    <mergeCell ref="O1:O2"/>
    <mergeCell ref="AA1:AA2"/>
    <mergeCell ref="AB1:AB2"/>
    <mergeCell ref="A4:A15"/>
    <mergeCell ref="B4:B15"/>
    <mergeCell ref="Y1:Y2"/>
    <mergeCell ref="V1:V2"/>
    <mergeCell ref="W1:W2"/>
    <mergeCell ref="X1:X2"/>
    <mergeCell ref="S1:S2"/>
    <mergeCell ref="T1:T2"/>
    <mergeCell ref="U1:U2"/>
    <mergeCell ref="A1:C1"/>
    <mergeCell ref="I1:K1"/>
    <mergeCell ref="D1:H1"/>
    <mergeCell ref="A16:A18"/>
    <mergeCell ref="B16:B18"/>
    <mergeCell ref="A19:A21"/>
    <mergeCell ref="B19:B21"/>
    <mergeCell ref="Z1:Z2"/>
    <mergeCell ref="Q1:Q2"/>
    <mergeCell ref="A2:K2"/>
    <mergeCell ref="R1:R2"/>
    <mergeCell ref="P1:P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5"/>
  <sheetViews>
    <sheetView topLeftCell="A10"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67</v>
      </c>
      <c r="M1" s="92" t="s">
        <v>68</v>
      </c>
      <c r="N1" s="92" t="s">
        <v>89</v>
      </c>
      <c r="O1" s="92" t="s">
        <v>90</v>
      </c>
      <c r="P1" s="92" t="s">
        <v>91</v>
      </c>
      <c r="Q1" s="92" t="s">
        <v>92</v>
      </c>
      <c r="R1" s="92" t="s">
        <v>93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0">
        <v>44496</v>
      </c>
      <c r="M3" s="80">
        <v>44504</v>
      </c>
      <c r="N3" s="150">
        <v>44733</v>
      </c>
      <c r="O3" s="150">
        <v>44788</v>
      </c>
      <c r="P3" s="150">
        <v>44802</v>
      </c>
      <c r="Q3" s="150">
        <v>44802</v>
      </c>
      <c r="R3" s="150">
        <v>44831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>
        <v>60</v>
      </c>
      <c r="J4" s="15">
        <f t="shared" ref="J4:J24" si="0">I4-(SUM(L4:AB4))</f>
        <v>60</v>
      </c>
      <c r="K4" s="16" t="str">
        <f>IF(J4&lt;0,"ATENÇÃO","OK")</f>
        <v>OK</v>
      </c>
      <c r="L4" s="40"/>
      <c r="M4" s="40"/>
      <c r="N4" s="149"/>
      <c r="O4" s="149"/>
      <c r="P4" s="149"/>
      <c r="Q4" s="149"/>
      <c r="R4" s="149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>
        <v>25</v>
      </c>
      <c r="J5" s="15">
        <f t="shared" si="0"/>
        <v>25</v>
      </c>
      <c r="K5" s="16" t="str">
        <f t="shared" ref="K5:K24" si="1">IF(J5&lt;0,"ATENÇÃO","OK")</f>
        <v>OK</v>
      </c>
      <c r="L5" s="40"/>
      <c r="M5" s="40"/>
      <c r="N5" s="149"/>
      <c r="O5" s="149"/>
      <c r="P5" s="149"/>
      <c r="Q5" s="149"/>
      <c r="R5" s="149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>
        <v>25</v>
      </c>
      <c r="J6" s="15">
        <f t="shared" si="0"/>
        <v>25</v>
      </c>
      <c r="K6" s="16" t="str">
        <f t="shared" si="1"/>
        <v>OK</v>
      </c>
      <c r="L6" s="40"/>
      <c r="M6" s="40"/>
      <c r="N6" s="149"/>
      <c r="O6" s="149"/>
      <c r="P6" s="149"/>
      <c r="Q6" s="149"/>
      <c r="R6" s="149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>
        <v>25</v>
      </c>
      <c r="J7" s="15">
        <f t="shared" si="0"/>
        <v>25</v>
      </c>
      <c r="K7" s="16" t="str">
        <f t="shared" si="1"/>
        <v>OK</v>
      </c>
      <c r="L7" s="40"/>
      <c r="M7" s="40"/>
      <c r="N7" s="149"/>
      <c r="O7" s="149"/>
      <c r="P7" s="149"/>
      <c r="Q7" s="149"/>
      <c r="R7" s="149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250</v>
      </c>
      <c r="J8" s="15">
        <f t="shared" si="0"/>
        <v>145.01</v>
      </c>
      <c r="K8" s="16" t="str">
        <f t="shared" si="1"/>
        <v>OK</v>
      </c>
      <c r="L8" s="81">
        <v>16.170000000000002</v>
      </c>
      <c r="M8" s="81">
        <v>15.14</v>
      </c>
      <c r="N8" s="151">
        <v>13</v>
      </c>
      <c r="O8" s="151">
        <v>18.309999999999999</v>
      </c>
      <c r="P8" s="151">
        <v>13</v>
      </c>
      <c r="Q8" s="151">
        <v>12</v>
      </c>
      <c r="R8" s="151">
        <v>17.37</v>
      </c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25</v>
      </c>
      <c r="J9" s="15">
        <f t="shared" si="0"/>
        <v>25</v>
      </c>
      <c r="K9" s="16" t="str">
        <f t="shared" si="1"/>
        <v>OK</v>
      </c>
      <c r="L9" s="77"/>
      <c r="M9" s="77"/>
      <c r="N9" s="149"/>
      <c r="O9" s="149"/>
      <c r="P9" s="149"/>
      <c r="Q9" s="149"/>
      <c r="R9" s="149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25</v>
      </c>
      <c r="J10" s="15">
        <f t="shared" si="0"/>
        <v>25</v>
      </c>
      <c r="K10" s="16" t="str">
        <f t="shared" si="1"/>
        <v>OK</v>
      </c>
      <c r="L10" s="74"/>
      <c r="M10" s="74"/>
      <c r="N10" s="149"/>
      <c r="O10" s="149"/>
      <c r="P10" s="149"/>
      <c r="Q10" s="149"/>
      <c r="R10" s="149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>
        <v>25</v>
      </c>
      <c r="J11" s="15">
        <f t="shared" si="0"/>
        <v>25</v>
      </c>
      <c r="K11" s="16" t="str">
        <f t="shared" si="1"/>
        <v>OK</v>
      </c>
      <c r="L11" s="40"/>
      <c r="M11" s="40"/>
      <c r="N11" s="149"/>
      <c r="O11" s="149"/>
      <c r="P11" s="149"/>
      <c r="Q11" s="149"/>
      <c r="R11" s="149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>
        <v>50</v>
      </c>
      <c r="J12" s="15">
        <f t="shared" si="0"/>
        <v>50</v>
      </c>
      <c r="K12" s="16" t="str">
        <f t="shared" si="1"/>
        <v>OK</v>
      </c>
      <c r="L12" s="40"/>
      <c r="M12" s="40"/>
      <c r="N12" s="149"/>
      <c r="O12" s="149"/>
      <c r="P12" s="149"/>
      <c r="Q12" s="149"/>
      <c r="R12" s="149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>
        <v>200</v>
      </c>
      <c r="J13" s="15">
        <f t="shared" si="0"/>
        <v>200</v>
      </c>
      <c r="K13" s="16" t="str">
        <f t="shared" si="1"/>
        <v>OK</v>
      </c>
      <c r="L13" s="40"/>
      <c r="M13" s="40"/>
      <c r="N13" s="149"/>
      <c r="O13" s="149"/>
      <c r="P13" s="149"/>
      <c r="Q13" s="149"/>
      <c r="R13" s="149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>
        <v>25</v>
      </c>
      <c r="J14" s="15">
        <f t="shared" si="0"/>
        <v>25</v>
      </c>
      <c r="K14" s="16" t="str">
        <f t="shared" si="1"/>
        <v>OK</v>
      </c>
      <c r="L14" s="40"/>
      <c r="M14" s="40"/>
      <c r="N14" s="149"/>
      <c r="O14" s="149"/>
      <c r="P14" s="149"/>
      <c r="Q14" s="149"/>
      <c r="R14" s="149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>
        <v>50</v>
      </c>
      <c r="J15" s="15">
        <f t="shared" si="0"/>
        <v>50</v>
      </c>
      <c r="K15" s="16" t="str">
        <f t="shared" si="1"/>
        <v>OK</v>
      </c>
      <c r="L15" s="40"/>
      <c r="M15" s="40"/>
      <c r="N15" s="149"/>
      <c r="O15" s="149"/>
      <c r="P15" s="149"/>
      <c r="Q15" s="149"/>
      <c r="R15" s="149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149"/>
      <c r="O16" s="149"/>
      <c r="P16" s="149"/>
      <c r="Q16" s="149"/>
      <c r="R16" s="149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149"/>
      <c r="O17" s="149"/>
      <c r="P17" s="149"/>
      <c r="Q17" s="149"/>
      <c r="R17" s="149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149"/>
      <c r="O18" s="149"/>
      <c r="P18" s="149"/>
      <c r="Q18" s="149"/>
      <c r="R18" s="149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149"/>
      <c r="O19" s="149"/>
      <c r="P19" s="149"/>
      <c r="Q19" s="149"/>
      <c r="R19" s="149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149"/>
      <c r="O20" s="149"/>
      <c r="P20" s="149"/>
      <c r="Q20" s="149"/>
      <c r="R20" s="149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149"/>
      <c r="O21" s="149"/>
      <c r="P21" s="149"/>
      <c r="Q21" s="149"/>
      <c r="R21" s="149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/>
      <c r="J22" s="15">
        <f t="shared" si="0"/>
        <v>0</v>
      </c>
      <c r="K22" s="16" t="str">
        <f t="shared" si="1"/>
        <v>OK</v>
      </c>
      <c r="L22" s="40"/>
      <c r="M22" s="40"/>
      <c r="N22" s="149"/>
      <c r="O22" s="149"/>
      <c r="P22" s="149"/>
      <c r="Q22" s="149"/>
      <c r="R22" s="149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149"/>
      <c r="O23" s="149"/>
      <c r="P23" s="149"/>
      <c r="Q23" s="149"/>
      <c r="R23" s="149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149"/>
      <c r="O24" s="149"/>
      <c r="P24" s="149"/>
      <c r="Q24" s="149"/>
      <c r="R24" s="149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579.37110000000007</v>
      </c>
      <c r="M25" s="56">
        <f>SUMPRODUCT($H$4:$H$24,M4:M24)</f>
        <v>542.46619999999996</v>
      </c>
    </row>
  </sheetData>
  <mergeCells count="27">
    <mergeCell ref="P1:P2"/>
    <mergeCell ref="N1:N2"/>
    <mergeCell ref="O1:O2"/>
    <mergeCell ref="Q1:Q2"/>
    <mergeCell ref="R1:R2"/>
    <mergeCell ref="B4:B15"/>
    <mergeCell ref="A16:A18"/>
    <mergeCell ref="B16:B18"/>
    <mergeCell ref="AA1:AA2"/>
    <mergeCell ref="AB1:AB2"/>
    <mergeCell ref="A1:C1"/>
    <mergeCell ref="D1:H1"/>
    <mergeCell ref="I1:K1"/>
    <mergeCell ref="S1:S2"/>
    <mergeCell ref="A2:K2"/>
    <mergeCell ref="A19:A21"/>
    <mergeCell ref="B19:B21"/>
    <mergeCell ref="Z1:Z2"/>
    <mergeCell ref="Y1:Y2"/>
    <mergeCell ref="L1:L2"/>
    <mergeCell ref="T1:T2"/>
    <mergeCell ref="U1:U2"/>
    <mergeCell ref="M1:M2"/>
    <mergeCell ref="X1:X2"/>
    <mergeCell ref="W1:W2"/>
    <mergeCell ref="A4:A15"/>
    <mergeCell ref="V1:V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5"/>
  <sheetViews>
    <sheetView topLeftCell="A13" zoomScale="80" zoomScaleNormal="80" workbookViewId="0">
      <selection activeCell="M6" sqref="M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99" t="s">
        <v>31</v>
      </c>
      <c r="B1" s="99"/>
      <c r="C1" s="99"/>
      <c r="D1" s="99" t="s">
        <v>28</v>
      </c>
      <c r="E1" s="99"/>
      <c r="F1" s="99"/>
      <c r="G1" s="99"/>
      <c r="H1" s="99"/>
      <c r="I1" s="99" t="s">
        <v>32</v>
      </c>
      <c r="J1" s="99"/>
      <c r="K1" s="99"/>
      <c r="L1" s="92" t="s">
        <v>33</v>
      </c>
      <c r="M1" s="92" t="s">
        <v>33</v>
      </c>
      <c r="N1" s="92" t="s">
        <v>33</v>
      </c>
      <c r="O1" s="92" t="s">
        <v>33</v>
      </c>
      <c r="P1" s="92" t="s">
        <v>33</v>
      </c>
      <c r="Q1" s="92" t="s">
        <v>33</v>
      </c>
      <c r="R1" s="92" t="s">
        <v>33</v>
      </c>
      <c r="S1" s="92" t="s">
        <v>33</v>
      </c>
      <c r="T1" s="92" t="s">
        <v>33</v>
      </c>
      <c r="U1" s="92" t="s">
        <v>33</v>
      </c>
      <c r="V1" s="92" t="s">
        <v>33</v>
      </c>
      <c r="W1" s="92" t="s">
        <v>33</v>
      </c>
      <c r="X1" s="92" t="s">
        <v>33</v>
      </c>
      <c r="Y1" s="92" t="s">
        <v>33</v>
      </c>
      <c r="Z1" s="92" t="s">
        <v>33</v>
      </c>
      <c r="AA1" s="92" t="s">
        <v>33</v>
      </c>
      <c r="AB1" s="92" t="s">
        <v>33</v>
      </c>
    </row>
    <row r="2" spans="1:28" ht="21.75" customHeight="1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93">
        <v>1</v>
      </c>
      <c r="B4" s="96" t="s">
        <v>34</v>
      </c>
      <c r="C4" s="44">
        <v>1</v>
      </c>
      <c r="D4" s="45" t="s">
        <v>35</v>
      </c>
      <c r="E4" s="62" t="s">
        <v>17</v>
      </c>
      <c r="F4" s="67" t="s">
        <v>24</v>
      </c>
      <c r="G4" s="67" t="s">
        <v>25</v>
      </c>
      <c r="H4" s="54">
        <v>31.68</v>
      </c>
      <c r="I4" s="8"/>
      <c r="J4" s="15">
        <f t="shared" ref="J4:J24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4"/>
      <c r="B5" s="97"/>
      <c r="C5" s="44">
        <v>2</v>
      </c>
      <c r="D5" s="45" t="s">
        <v>36</v>
      </c>
      <c r="E5" s="62" t="s">
        <v>17</v>
      </c>
      <c r="F5" s="67" t="s">
        <v>24</v>
      </c>
      <c r="G5" s="67" t="s">
        <v>25</v>
      </c>
      <c r="H5" s="54">
        <v>28.2</v>
      </c>
      <c r="I5" s="8"/>
      <c r="J5" s="15">
        <f t="shared" si="0"/>
        <v>0</v>
      </c>
      <c r="K5" s="16" t="str">
        <f t="shared" ref="K5:K24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4"/>
      <c r="B6" s="97"/>
      <c r="C6" s="44">
        <v>3</v>
      </c>
      <c r="D6" s="45" t="s">
        <v>37</v>
      </c>
      <c r="E6" s="62" t="s">
        <v>17</v>
      </c>
      <c r="F6" s="67" t="s">
        <v>24</v>
      </c>
      <c r="G6" s="67" t="s">
        <v>25</v>
      </c>
      <c r="H6" s="54">
        <v>20.03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4"/>
      <c r="B7" s="97"/>
      <c r="C7" s="44">
        <v>4</v>
      </c>
      <c r="D7" s="45" t="s">
        <v>38</v>
      </c>
      <c r="E7" s="62" t="s">
        <v>17</v>
      </c>
      <c r="F7" s="67" t="s">
        <v>24</v>
      </c>
      <c r="G7" s="67" t="s">
        <v>25</v>
      </c>
      <c r="H7" s="54">
        <v>34.200000000000003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4"/>
      <c r="B8" s="97"/>
      <c r="C8" s="44">
        <v>5</v>
      </c>
      <c r="D8" s="45" t="s">
        <v>39</v>
      </c>
      <c r="E8" s="62" t="s">
        <v>17</v>
      </c>
      <c r="F8" s="67" t="s">
        <v>24</v>
      </c>
      <c r="G8" s="67" t="s">
        <v>25</v>
      </c>
      <c r="H8" s="54">
        <v>35.83</v>
      </c>
      <c r="I8" s="8">
        <v>400</v>
      </c>
      <c r="J8" s="15">
        <f t="shared" si="0"/>
        <v>400</v>
      </c>
      <c r="K8" s="16" t="str">
        <f t="shared" si="1"/>
        <v>OK</v>
      </c>
      <c r="L8" s="74"/>
      <c r="M8" s="74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4"/>
      <c r="B9" s="97"/>
      <c r="C9" s="44">
        <v>6</v>
      </c>
      <c r="D9" s="45" t="s">
        <v>40</v>
      </c>
      <c r="E9" s="62" t="s">
        <v>17</v>
      </c>
      <c r="F9" s="67" t="s">
        <v>24</v>
      </c>
      <c r="G9" s="67" t="s">
        <v>25</v>
      </c>
      <c r="H9" s="54">
        <v>33.4</v>
      </c>
      <c r="I9" s="8">
        <v>400</v>
      </c>
      <c r="J9" s="15">
        <f t="shared" si="0"/>
        <v>400</v>
      </c>
      <c r="K9" s="16" t="str">
        <f t="shared" si="1"/>
        <v>OK</v>
      </c>
      <c r="L9" s="77"/>
      <c r="M9" s="7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4"/>
      <c r="B10" s="97"/>
      <c r="C10" s="44">
        <v>7</v>
      </c>
      <c r="D10" s="45" t="s">
        <v>41</v>
      </c>
      <c r="E10" s="62" t="s">
        <v>17</v>
      </c>
      <c r="F10" s="67" t="s">
        <v>24</v>
      </c>
      <c r="G10" s="67" t="s">
        <v>25</v>
      </c>
      <c r="H10" s="54">
        <v>20.170000000000002</v>
      </c>
      <c r="I10" s="8">
        <v>400</v>
      </c>
      <c r="J10" s="15">
        <f t="shared" si="0"/>
        <v>400</v>
      </c>
      <c r="K10" s="16" t="str">
        <f t="shared" si="1"/>
        <v>OK</v>
      </c>
      <c r="L10" s="74"/>
      <c r="M10" s="7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4"/>
      <c r="B11" s="97"/>
      <c r="C11" s="44">
        <v>8</v>
      </c>
      <c r="D11" s="45" t="s">
        <v>42</v>
      </c>
      <c r="E11" s="62" t="s">
        <v>17</v>
      </c>
      <c r="F11" s="67" t="s">
        <v>24</v>
      </c>
      <c r="G11" s="67" t="s">
        <v>25</v>
      </c>
      <c r="H11" s="54">
        <v>37.5</v>
      </c>
      <c r="I11" s="8"/>
      <c r="J11" s="15">
        <f t="shared" si="0"/>
        <v>0</v>
      </c>
      <c r="K11" s="16" t="str">
        <f t="shared" si="1"/>
        <v>OK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4"/>
      <c r="B12" s="97"/>
      <c r="C12" s="44">
        <v>9</v>
      </c>
      <c r="D12" s="48" t="s">
        <v>43</v>
      </c>
      <c r="E12" s="63" t="s">
        <v>17</v>
      </c>
      <c r="F12" s="67" t="s">
        <v>24</v>
      </c>
      <c r="G12" s="67" t="s">
        <v>26</v>
      </c>
      <c r="H12" s="54">
        <v>18.600000000000001</v>
      </c>
      <c r="I12" s="8"/>
      <c r="J12" s="15">
        <f t="shared" si="0"/>
        <v>0</v>
      </c>
      <c r="K12" s="16" t="str">
        <f t="shared" si="1"/>
        <v>OK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4"/>
      <c r="B13" s="97"/>
      <c r="C13" s="44">
        <v>10</v>
      </c>
      <c r="D13" s="48" t="s">
        <v>44</v>
      </c>
      <c r="E13" s="63" t="s">
        <v>17</v>
      </c>
      <c r="F13" s="67" t="s">
        <v>24</v>
      </c>
      <c r="G13" s="67" t="s">
        <v>26</v>
      </c>
      <c r="H13" s="54">
        <v>24.78</v>
      </c>
      <c r="I13" s="8"/>
      <c r="J13" s="15">
        <f t="shared" si="0"/>
        <v>0</v>
      </c>
      <c r="K13" s="16" t="str">
        <f t="shared" si="1"/>
        <v>OK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4"/>
      <c r="B14" s="97"/>
      <c r="C14" s="44">
        <v>11</v>
      </c>
      <c r="D14" s="48" t="s">
        <v>45</v>
      </c>
      <c r="E14" s="63" t="s">
        <v>17</v>
      </c>
      <c r="F14" s="67" t="s">
        <v>24</v>
      </c>
      <c r="G14" s="67" t="s">
        <v>47</v>
      </c>
      <c r="H14" s="54">
        <v>27.71</v>
      </c>
      <c r="I14" s="8">
        <v>25</v>
      </c>
      <c r="J14" s="15">
        <f t="shared" si="0"/>
        <v>25</v>
      </c>
      <c r="K14" s="16" t="str">
        <f t="shared" si="1"/>
        <v>OK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95"/>
      <c r="B15" s="98"/>
      <c r="C15" s="44">
        <v>12</v>
      </c>
      <c r="D15" s="48" t="s">
        <v>46</v>
      </c>
      <c r="E15" s="63" t="s">
        <v>17</v>
      </c>
      <c r="F15" s="67" t="s">
        <v>24</v>
      </c>
      <c r="G15" s="67" t="s">
        <v>26</v>
      </c>
      <c r="H15" s="54">
        <v>23.72</v>
      </c>
      <c r="I15" s="8"/>
      <c r="J15" s="15">
        <f t="shared" si="0"/>
        <v>0</v>
      </c>
      <c r="K15" s="16" t="str">
        <f t="shared" si="1"/>
        <v>OK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03">
        <v>2</v>
      </c>
      <c r="B16" s="106" t="s">
        <v>48</v>
      </c>
      <c r="C16" s="37">
        <v>13</v>
      </c>
      <c r="D16" s="50" t="s">
        <v>49</v>
      </c>
      <c r="E16" s="66" t="s">
        <v>29</v>
      </c>
      <c r="F16" s="64" t="s">
        <v>24</v>
      </c>
      <c r="G16" s="64" t="s">
        <v>30</v>
      </c>
      <c r="H16" s="55">
        <v>1530.4</v>
      </c>
      <c r="I16" s="8"/>
      <c r="J16" s="15">
        <f t="shared" si="0"/>
        <v>0</v>
      </c>
      <c r="K16" s="16" t="str">
        <f t="shared" si="1"/>
        <v>OK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04"/>
      <c r="B17" s="107"/>
      <c r="C17" s="37">
        <v>14</v>
      </c>
      <c r="D17" s="50" t="s">
        <v>50</v>
      </c>
      <c r="E17" s="66" t="s">
        <v>51</v>
      </c>
      <c r="F17" s="64" t="s">
        <v>24</v>
      </c>
      <c r="G17" s="64" t="s">
        <v>30</v>
      </c>
      <c r="H17" s="55">
        <v>2668.22</v>
      </c>
      <c r="I17" s="8"/>
      <c r="J17" s="15">
        <f t="shared" si="0"/>
        <v>0</v>
      </c>
      <c r="K17" s="16" t="str">
        <f t="shared" si="1"/>
        <v>OK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05"/>
      <c r="B18" s="108"/>
      <c r="C18" s="37">
        <v>15</v>
      </c>
      <c r="D18" s="50" t="s">
        <v>52</v>
      </c>
      <c r="E18" s="66" t="s">
        <v>51</v>
      </c>
      <c r="F18" s="64" t="s">
        <v>24</v>
      </c>
      <c r="G18" s="64" t="s">
        <v>30</v>
      </c>
      <c r="H18" s="55">
        <v>4606.6099999999997</v>
      </c>
      <c r="I18" s="8"/>
      <c r="J18" s="15">
        <f t="shared" si="0"/>
        <v>0</v>
      </c>
      <c r="K18" s="16" t="str">
        <f t="shared" si="1"/>
        <v>OK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93">
        <v>3</v>
      </c>
      <c r="B19" s="100" t="s">
        <v>53</v>
      </c>
      <c r="C19" s="44">
        <v>16</v>
      </c>
      <c r="D19" s="53" t="s">
        <v>55</v>
      </c>
      <c r="E19" s="62" t="s">
        <v>20</v>
      </c>
      <c r="F19" s="67" t="s">
        <v>24</v>
      </c>
      <c r="G19" s="67" t="s">
        <v>27</v>
      </c>
      <c r="H19" s="54">
        <v>640</v>
      </c>
      <c r="I19" s="8"/>
      <c r="J19" s="15">
        <f t="shared" si="0"/>
        <v>0</v>
      </c>
      <c r="K19" s="16" t="str">
        <f t="shared" si="1"/>
        <v>OK</v>
      </c>
      <c r="L19" s="59"/>
      <c r="M19" s="5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94"/>
      <c r="B20" s="101"/>
      <c r="C20" s="44">
        <v>17</v>
      </c>
      <c r="D20" s="53" t="s">
        <v>56</v>
      </c>
      <c r="E20" s="62" t="s">
        <v>20</v>
      </c>
      <c r="F20" s="67" t="s">
        <v>24</v>
      </c>
      <c r="G20" s="67" t="s">
        <v>27</v>
      </c>
      <c r="H20" s="54">
        <v>546.61</v>
      </c>
      <c r="I20" s="8"/>
      <c r="J20" s="15">
        <f t="shared" si="0"/>
        <v>0</v>
      </c>
      <c r="K20" s="16" t="str">
        <f t="shared" si="1"/>
        <v>OK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95"/>
      <c r="B21" s="102"/>
      <c r="C21" s="44">
        <v>18</v>
      </c>
      <c r="D21" s="53" t="s">
        <v>57</v>
      </c>
      <c r="E21" s="62" t="s">
        <v>20</v>
      </c>
      <c r="F21" s="67" t="s">
        <v>24</v>
      </c>
      <c r="G21" s="67" t="s">
        <v>27</v>
      </c>
      <c r="H21" s="54">
        <v>540.02</v>
      </c>
      <c r="I21" s="8"/>
      <c r="J21" s="15">
        <f t="shared" si="0"/>
        <v>0</v>
      </c>
      <c r="K21" s="16" t="str">
        <f t="shared" si="1"/>
        <v>OK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71">
        <v>4</v>
      </c>
      <c r="B22" s="72" t="s">
        <v>54</v>
      </c>
      <c r="C22" s="37">
        <v>19</v>
      </c>
      <c r="D22" s="70" t="s">
        <v>58</v>
      </c>
      <c r="E22" s="60" t="s">
        <v>20</v>
      </c>
      <c r="F22" s="64" t="s">
        <v>24</v>
      </c>
      <c r="G22" s="64" t="s">
        <v>27</v>
      </c>
      <c r="H22" s="55">
        <v>978.26</v>
      </c>
      <c r="I22" s="8">
        <v>4</v>
      </c>
      <c r="J22" s="15">
        <f t="shared" si="0"/>
        <v>4</v>
      </c>
      <c r="K22" s="16" t="str">
        <f t="shared" si="1"/>
        <v>OK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ht="57" x14ac:dyDescent="0.25">
      <c r="A23" s="52">
        <v>5</v>
      </c>
      <c r="B23" s="68" t="s">
        <v>48</v>
      </c>
      <c r="C23" s="44">
        <v>20</v>
      </c>
      <c r="D23" s="69" t="s">
        <v>59</v>
      </c>
      <c r="E23" s="62" t="s">
        <v>20</v>
      </c>
      <c r="F23" s="67" t="s">
        <v>24</v>
      </c>
      <c r="G23" s="67" t="s">
        <v>27</v>
      </c>
      <c r="H23" s="54">
        <v>194.99</v>
      </c>
      <c r="I23" s="8"/>
      <c r="J23" s="15">
        <f t="shared" si="0"/>
        <v>0</v>
      </c>
      <c r="K23" s="16" t="str">
        <f t="shared" si="1"/>
        <v>OK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4"/>
      <c r="Y23" s="34"/>
      <c r="Z23" s="34"/>
      <c r="AA23" s="34"/>
      <c r="AB23" s="34"/>
    </row>
    <row r="24" spans="1:28" ht="57" x14ac:dyDescent="0.25">
      <c r="A24" s="71">
        <v>6</v>
      </c>
      <c r="B24" s="72" t="s">
        <v>48</v>
      </c>
      <c r="C24" s="37">
        <v>21</v>
      </c>
      <c r="D24" s="70" t="s">
        <v>60</v>
      </c>
      <c r="E24" s="60" t="s">
        <v>20</v>
      </c>
      <c r="F24" s="64" t="s">
        <v>24</v>
      </c>
      <c r="G24" s="64" t="s">
        <v>27</v>
      </c>
      <c r="H24" s="55">
        <v>461.66</v>
      </c>
      <c r="I24" s="8"/>
      <c r="J24" s="15">
        <f t="shared" si="0"/>
        <v>0</v>
      </c>
      <c r="K24" s="16" t="str">
        <f t="shared" si="1"/>
        <v>OK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34"/>
      <c r="Y24" s="34"/>
      <c r="Z24" s="34"/>
      <c r="AA24" s="34"/>
      <c r="AB24" s="34"/>
    </row>
    <row r="25" spans="1:28" x14ac:dyDescent="0.25">
      <c r="L25" s="56">
        <f>SUMPRODUCT($H$4:$H$24,L4:L24)</f>
        <v>0</v>
      </c>
      <c r="M25" s="56">
        <f>SUMPRODUCT($H$4:$H$24,M4:M24)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 PROEX</vt:lpstr>
      <vt:lpstr>REITORIA SCII 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ESAG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2022-11-17T22:04:28Z</dcterms:modified>
</cp:coreProperties>
</file>