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EstaPasta_de_trabalho" defaultThemeVersion="124226"/>
  <mc:AlternateContent xmlns:mc="http://schemas.openxmlformats.org/markup-compatibility/2006">
    <mc:Choice Requires="x15">
      <x15ac:absPath xmlns:x15ac="http://schemas.microsoft.com/office/spreadsheetml/2010/11/ac" url="I:\SEGECON\2. Atas de Registro de Preços\UDESC\PE 0970.2018 - UDESC  - SGPE 5158.2018 - Divisorias, vidros, cortinas - SRP VIG 19.09.19\"/>
    </mc:Choice>
  </mc:AlternateContent>
  <bookViews>
    <workbookView xWindow="0" yWindow="0" windowWidth="20490" windowHeight="7155" tabRatio="857" activeTab="1"/>
  </bookViews>
  <sheets>
    <sheet name="CEO" sheetId="123" r:id="rId1"/>
    <sheet name="REITORIA_SEMS" sheetId="113" r:id="rId2"/>
    <sheet name="MUSEU" sheetId="108" r:id="rId3"/>
    <sheet name="ESAG" sheetId="105" r:id="rId4"/>
    <sheet name="CEART" sheetId="111" r:id="rId5"/>
    <sheet name="FAED" sheetId="112" r:id="rId6"/>
    <sheet name="CEAD" sheetId="114" r:id="rId7"/>
    <sheet name="CEFID" sheetId="110" r:id="rId8"/>
    <sheet name="CERES" sheetId="117" r:id="rId9"/>
    <sheet name="CEAVI" sheetId="122" r:id="rId10"/>
    <sheet name="CESFI" sheetId="121" r:id="rId11"/>
    <sheet name="GESTOR" sheetId="91" r:id="rId12"/>
    <sheet name="Modelo Anexo II IN 002_2014" sheetId="77" r:id="rId13"/>
  </sheets>
  <definedNames>
    <definedName name="diasuteis" localSheetId="0">#REF!</definedName>
    <definedName name="diasuteis" localSheetId="11">#REF!</definedName>
    <definedName name="diasuteis">#REF!</definedName>
    <definedName name="Ferias" localSheetId="0">#REF!</definedName>
    <definedName name="Ferias" localSheetId="11">#REF!</definedName>
    <definedName name="Ferias">#REF!</definedName>
    <definedName name="RD" localSheetId="0">OFFSET(#REF!,(MATCH(SMALL(#REF!,ROW()-10),#REF!,0)-1),0)</definedName>
    <definedName name="RD" localSheetId="11">OFFSET(#REF!,(MATCH(SMALL(#REF!,ROW()-10),#REF!,0)-1),0)</definedName>
    <definedName name="RD">OFFSET(#REF!,(MATCH(SMALL(#REF!,ROW()-10),#REF!,0)-1),0)</definedName>
  </definedNames>
  <calcPr calcId="162913"/>
</workbook>
</file>

<file path=xl/calcChain.xml><?xml version="1.0" encoding="utf-8"?>
<calcChain xmlns="http://schemas.openxmlformats.org/spreadsheetml/2006/main">
  <c r="K37" i="113" l="1"/>
  <c r="K26" i="113"/>
  <c r="K25" i="113"/>
  <c r="K37" i="114" l="1"/>
  <c r="K26" i="114"/>
  <c r="K25" i="114"/>
  <c r="L4" i="117" l="1"/>
  <c r="O58" i="108" l="1"/>
  <c r="N58" i="108"/>
  <c r="T58" i="113"/>
  <c r="S58" i="113"/>
  <c r="R58" i="113"/>
  <c r="Q58" i="113"/>
  <c r="P58" i="113"/>
  <c r="O58" i="113"/>
  <c r="N58" i="113"/>
  <c r="Q54" i="113"/>
  <c r="P37" i="113"/>
  <c r="P28" i="113"/>
  <c r="K22" i="110" l="1"/>
  <c r="K21" i="110"/>
  <c r="K22" i="113"/>
  <c r="K21" i="113"/>
  <c r="K28" i="117" l="1"/>
  <c r="K28" i="122"/>
  <c r="K28" i="111"/>
  <c r="K40" i="123" l="1"/>
  <c r="K40" i="110"/>
  <c r="K25" i="117" l="1"/>
  <c r="K18" i="111" l="1"/>
  <c r="K18" i="110"/>
  <c r="K40" i="113" l="1"/>
  <c r="K40" i="122"/>
  <c r="G5" i="91"/>
  <c r="G6" i="91"/>
  <c r="G7" i="91"/>
  <c r="G8" i="91"/>
  <c r="G9" i="91"/>
  <c r="G10" i="91"/>
  <c r="G11" i="91"/>
  <c r="G12" i="91"/>
  <c r="G13" i="91"/>
  <c r="G14" i="91"/>
  <c r="G15" i="91"/>
  <c r="G16" i="91"/>
  <c r="G17" i="91"/>
  <c r="G18" i="91"/>
  <c r="G19" i="91"/>
  <c r="G20" i="91"/>
  <c r="G21" i="91"/>
  <c r="G22" i="91"/>
  <c r="G23" i="91"/>
  <c r="G24" i="91"/>
  <c r="G25" i="91"/>
  <c r="G26" i="91"/>
  <c r="G28" i="91"/>
  <c r="G29" i="91"/>
  <c r="G30" i="91"/>
  <c r="G31" i="91"/>
  <c r="G32" i="91"/>
  <c r="G33" i="91"/>
  <c r="G34" i="91"/>
  <c r="G35" i="91"/>
  <c r="G36" i="91"/>
  <c r="G37" i="91"/>
  <c r="G38" i="91"/>
  <c r="G39" i="91"/>
  <c r="G41" i="91"/>
  <c r="G42" i="91"/>
  <c r="G43" i="91"/>
  <c r="G44" i="91"/>
  <c r="G45" i="91"/>
  <c r="G46" i="91"/>
  <c r="G48" i="91"/>
  <c r="G50" i="91"/>
  <c r="G51" i="91"/>
  <c r="G52" i="91"/>
  <c r="G53" i="91"/>
  <c r="G54" i="91"/>
  <c r="G55" i="91"/>
  <c r="G56" i="91"/>
  <c r="G57" i="91"/>
  <c r="G4" i="91"/>
  <c r="L57" i="123"/>
  <c r="M57" i="123" s="1"/>
  <c r="L56" i="123"/>
  <c r="M56" i="123" s="1"/>
  <c r="L55" i="123"/>
  <c r="M55" i="123" s="1"/>
  <c r="L54" i="123"/>
  <c r="M54" i="123" s="1"/>
  <c r="L53" i="123"/>
  <c r="M53" i="123" s="1"/>
  <c r="L52" i="123"/>
  <c r="M52" i="123" s="1"/>
  <c r="L51" i="123"/>
  <c r="M51" i="123" s="1"/>
  <c r="L50" i="123"/>
  <c r="M50" i="123" s="1"/>
  <c r="L49" i="123"/>
  <c r="M49" i="123" s="1"/>
  <c r="L48" i="123"/>
  <c r="M48" i="123" s="1"/>
  <c r="L47" i="123"/>
  <c r="M47" i="123" s="1"/>
  <c r="L46" i="123"/>
  <c r="L45" i="123"/>
  <c r="M45" i="123" s="1"/>
  <c r="L44" i="123"/>
  <c r="M44" i="123" s="1"/>
  <c r="L43" i="123"/>
  <c r="M43" i="123" s="1"/>
  <c r="L42" i="123"/>
  <c r="M42" i="123" s="1"/>
  <c r="L41" i="123"/>
  <c r="M41" i="123" s="1"/>
  <c r="L40" i="123"/>
  <c r="M40" i="123" s="1"/>
  <c r="L39" i="123"/>
  <c r="M39" i="123" s="1"/>
  <c r="L38" i="123"/>
  <c r="M38" i="123" s="1"/>
  <c r="L37" i="123"/>
  <c r="M37" i="123" s="1"/>
  <c r="L36" i="123"/>
  <c r="M36" i="123" s="1"/>
  <c r="L35" i="123"/>
  <c r="M35" i="123" s="1"/>
  <c r="L34" i="123"/>
  <c r="M34" i="123" s="1"/>
  <c r="L33" i="123"/>
  <c r="M33" i="123" s="1"/>
  <c r="L32" i="123"/>
  <c r="M32" i="123" s="1"/>
  <c r="L31" i="123"/>
  <c r="M31" i="123" s="1"/>
  <c r="L30" i="123"/>
  <c r="M30" i="123" s="1"/>
  <c r="L29" i="123"/>
  <c r="M29" i="123" s="1"/>
  <c r="L28" i="123"/>
  <c r="M28" i="123" s="1"/>
  <c r="L27" i="123"/>
  <c r="M27" i="123" s="1"/>
  <c r="L26" i="123"/>
  <c r="M26" i="123" s="1"/>
  <c r="L25" i="123"/>
  <c r="M25" i="123" s="1"/>
  <c r="L24" i="123"/>
  <c r="M24" i="123" s="1"/>
  <c r="L23" i="123"/>
  <c r="L22" i="123"/>
  <c r="M22" i="123" s="1"/>
  <c r="L21" i="123"/>
  <c r="M21" i="123" s="1"/>
  <c r="L20" i="123"/>
  <c r="M20" i="123" s="1"/>
  <c r="L19" i="123"/>
  <c r="L18" i="123"/>
  <c r="M18" i="123" s="1"/>
  <c r="L17" i="123"/>
  <c r="M17" i="123" s="1"/>
  <c r="L16" i="123"/>
  <c r="M16" i="123" s="1"/>
  <c r="L15" i="123"/>
  <c r="L14" i="123"/>
  <c r="M14" i="123" s="1"/>
  <c r="L13" i="123"/>
  <c r="M13" i="123" s="1"/>
  <c r="L12" i="123"/>
  <c r="M12" i="123" s="1"/>
  <c r="L11" i="123"/>
  <c r="L10" i="123"/>
  <c r="M10" i="123" s="1"/>
  <c r="L9" i="123"/>
  <c r="M9" i="123" s="1"/>
  <c r="L8" i="123"/>
  <c r="M8" i="123" s="1"/>
  <c r="L7" i="123"/>
  <c r="L6" i="123"/>
  <c r="M6" i="123" s="1"/>
  <c r="L5" i="123"/>
  <c r="M5" i="123" s="1"/>
  <c r="L4" i="123"/>
  <c r="M4" i="123" s="1"/>
  <c r="G40" i="91" l="1"/>
  <c r="M7" i="123"/>
  <c r="M15" i="123"/>
  <c r="M23" i="123"/>
  <c r="M46" i="123"/>
  <c r="M11" i="123"/>
  <c r="M19" i="123"/>
  <c r="K27" i="112"/>
  <c r="K27" i="111"/>
  <c r="G27" i="91" s="1"/>
  <c r="K47" i="122" l="1"/>
  <c r="K47" i="113"/>
  <c r="K47" i="111" l="1"/>
  <c r="G47" i="91" s="1"/>
  <c r="K43" i="110" l="1"/>
  <c r="K49" i="113"/>
  <c r="K48" i="110" l="1"/>
  <c r="K48" i="113"/>
  <c r="K38" i="114" l="1"/>
  <c r="K34" i="114"/>
  <c r="K28" i="114"/>
  <c r="K38" i="113"/>
  <c r="K34" i="113"/>
  <c r="K28" i="113"/>
  <c r="K49" i="110" l="1"/>
  <c r="K49" i="111"/>
  <c r="G49" i="91" s="1"/>
  <c r="G58" i="91" s="1"/>
  <c r="G62" i="91" l="1"/>
  <c r="G60" i="91"/>
  <c r="J6" i="91"/>
  <c r="J7" i="91"/>
  <c r="J8" i="91"/>
  <c r="J10" i="91"/>
  <c r="J12" i="91"/>
  <c r="J14" i="91"/>
  <c r="J18" i="91"/>
  <c r="J19" i="91"/>
  <c r="J20" i="91"/>
  <c r="J22" i="91"/>
  <c r="J23" i="91"/>
  <c r="J24" i="91"/>
  <c r="J26" i="91"/>
  <c r="J27" i="91"/>
  <c r="J28" i="91"/>
  <c r="J30" i="91"/>
  <c r="J31" i="91"/>
  <c r="J32" i="91"/>
  <c r="J34" i="91"/>
  <c r="J35" i="91"/>
  <c r="J36" i="91"/>
  <c r="J38" i="91"/>
  <c r="J40" i="91"/>
  <c r="J42" i="91"/>
  <c r="J44" i="91"/>
  <c r="J46" i="91"/>
  <c r="J48" i="91"/>
  <c r="J50" i="91"/>
  <c r="J54" i="91"/>
  <c r="J55" i="91"/>
  <c r="J56" i="91"/>
  <c r="L57" i="121"/>
  <c r="M57" i="121" s="1"/>
  <c r="L56" i="121"/>
  <c r="M56" i="121" s="1"/>
  <c r="L55" i="121"/>
  <c r="M55" i="121" s="1"/>
  <c r="L54" i="121"/>
  <c r="M54" i="121" s="1"/>
  <c r="L53" i="121"/>
  <c r="M53" i="121" s="1"/>
  <c r="L52" i="121"/>
  <c r="M52" i="121" s="1"/>
  <c r="L51" i="121"/>
  <c r="M51" i="121" s="1"/>
  <c r="L50" i="121"/>
  <c r="M50" i="121" s="1"/>
  <c r="L49" i="121"/>
  <c r="M49" i="121" s="1"/>
  <c r="L48" i="121"/>
  <c r="M48" i="121" s="1"/>
  <c r="L47" i="121"/>
  <c r="M47" i="121" s="1"/>
  <c r="L46" i="121"/>
  <c r="M46" i="121" s="1"/>
  <c r="L45" i="121"/>
  <c r="M45" i="121" s="1"/>
  <c r="L44" i="121"/>
  <c r="M44" i="121" s="1"/>
  <c r="L43" i="121"/>
  <c r="M43" i="121" s="1"/>
  <c r="L42" i="121"/>
  <c r="M42" i="121" s="1"/>
  <c r="L41" i="121"/>
  <c r="M41" i="121" s="1"/>
  <c r="L40" i="121"/>
  <c r="M40" i="121" s="1"/>
  <c r="L39" i="121"/>
  <c r="M39" i="121" s="1"/>
  <c r="L38" i="121"/>
  <c r="M38" i="121" s="1"/>
  <c r="L37" i="121"/>
  <c r="M37" i="121" s="1"/>
  <c r="L36" i="121"/>
  <c r="M36" i="121" s="1"/>
  <c r="L35" i="121"/>
  <c r="M35" i="121" s="1"/>
  <c r="L34" i="121"/>
  <c r="M34" i="121" s="1"/>
  <c r="L33" i="121"/>
  <c r="M33" i="121" s="1"/>
  <c r="L32" i="121"/>
  <c r="M32" i="121" s="1"/>
  <c r="L31" i="121"/>
  <c r="M31" i="121" s="1"/>
  <c r="L30" i="121"/>
  <c r="M30" i="121" s="1"/>
  <c r="L29" i="121"/>
  <c r="M29" i="121" s="1"/>
  <c r="L28" i="121"/>
  <c r="M28" i="121" s="1"/>
  <c r="L27" i="121"/>
  <c r="M27" i="121" s="1"/>
  <c r="L26" i="121"/>
  <c r="M26" i="121" s="1"/>
  <c r="L25" i="121"/>
  <c r="M25" i="121" s="1"/>
  <c r="L24" i="121"/>
  <c r="M24" i="121" s="1"/>
  <c r="L23" i="121"/>
  <c r="M23" i="121" s="1"/>
  <c r="L22" i="121"/>
  <c r="M22" i="121" s="1"/>
  <c r="L21" i="121"/>
  <c r="M21" i="121" s="1"/>
  <c r="L20" i="121"/>
  <c r="M20" i="121" s="1"/>
  <c r="L19" i="121"/>
  <c r="M19" i="121" s="1"/>
  <c r="L18" i="121"/>
  <c r="M18" i="121" s="1"/>
  <c r="L17" i="121"/>
  <c r="M17" i="121" s="1"/>
  <c r="L16" i="121"/>
  <c r="M16" i="121" s="1"/>
  <c r="L15" i="121"/>
  <c r="M15" i="121" s="1"/>
  <c r="L14" i="121"/>
  <c r="M14" i="121" s="1"/>
  <c r="L13" i="121"/>
  <c r="M13" i="121" s="1"/>
  <c r="L12" i="121"/>
  <c r="M12" i="121" s="1"/>
  <c r="L11" i="121"/>
  <c r="M11" i="121" s="1"/>
  <c r="L10" i="121"/>
  <c r="M10" i="121" s="1"/>
  <c r="L9" i="121"/>
  <c r="M9" i="121" s="1"/>
  <c r="L8" i="121"/>
  <c r="M8" i="121" s="1"/>
  <c r="L7" i="121"/>
  <c r="M7" i="121" s="1"/>
  <c r="L6" i="121"/>
  <c r="M6" i="121" s="1"/>
  <c r="L5" i="121"/>
  <c r="M5" i="121" s="1"/>
  <c r="L4" i="121"/>
  <c r="M4" i="121" s="1"/>
  <c r="M57" i="122"/>
  <c r="L57" i="122"/>
  <c r="L56" i="122"/>
  <c r="M56" i="122" s="1"/>
  <c r="L55" i="122"/>
  <c r="M55" i="122" s="1"/>
  <c r="L54" i="122"/>
  <c r="M54" i="122" s="1"/>
  <c r="L53" i="122"/>
  <c r="M53" i="122" s="1"/>
  <c r="L52" i="122"/>
  <c r="M52" i="122" s="1"/>
  <c r="L51" i="122"/>
  <c r="M51" i="122" s="1"/>
  <c r="L50" i="122"/>
  <c r="M50" i="122" s="1"/>
  <c r="L49" i="122"/>
  <c r="M49" i="122" s="1"/>
  <c r="L48" i="122"/>
  <c r="M48" i="122" s="1"/>
  <c r="L47" i="122"/>
  <c r="M47" i="122" s="1"/>
  <c r="L46" i="122"/>
  <c r="M46" i="122" s="1"/>
  <c r="L45" i="122"/>
  <c r="M45" i="122" s="1"/>
  <c r="L44" i="122"/>
  <c r="M44" i="122" s="1"/>
  <c r="L43" i="122"/>
  <c r="M43" i="122" s="1"/>
  <c r="L42" i="122"/>
  <c r="M42" i="122" s="1"/>
  <c r="L41" i="122"/>
  <c r="M41" i="122" s="1"/>
  <c r="L40" i="122"/>
  <c r="M40" i="122" s="1"/>
  <c r="M39" i="122"/>
  <c r="L39" i="122"/>
  <c r="L38" i="122"/>
  <c r="M38" i="122" s="1"/>
  <c r="L37" i="122"/>
  <c r="M37" i="122" s="1"/>
  <c r="L36" i="122"/>
  <c r="M36" i="122" s="1"/>
  <c r="L35" i="122"/>
  <c r="M35" i="122" s="1"/>
  <c r="L34" i="122"/>
  <c r="M34" i="122" s="1"/>
  <c r="L33" i="122"/>
  <c r="M33" i="122" s="1"/>
  <c r="L32" i="122"/>
  <c r="M32" i="122" s="1"/>
  <c r="L31" i="122"/>
  <c r="M31" i="122" s="1"/>
  <c r="L30" i="122"/>
  <c r="M30" i="122" s="1"/>
  <c r="L29" i="122"/>
  <c r="M29" i="122" s="1"/>
  <c r="L28" i="122"/>
  <c r="M28" i="122" s="1"/>
  <c r="L27" i="122"/>
  <c r="M27" i="122" s="1"/>
  <c r="L26" i="122"/>
  <c r="M26" i="122" s="1"/>
  <c r="L25" i="122"/>
  <c r="M25" i="122" s="1"/>
  <c r="L24" i="122"/>
  <c r="M24" i="122" s="1"/>
  <c r="L23" i="122"/>
  <c r="M23" i="122" s="1"/>
  <c r="L22" i="122"/>
  <c r="M22" i="122" s="1"/>
  <c r="L21" i="122"/>
  <c r="M21" i="122" s="1"/>
  <c r="L20" i="122"/>
  <c r="M20" i="122" s="1"/>
  <c r="L19" i="122"/>
  <c r="M19" i="122" s="1"/>
  <c r="L18" i="122"/>
  <c r="M18" i="122" s="1"/>
  <c r="L17" i="122"/>
  <c r="M17" i="122" s="1"/>
  <c r="L16" i="122"/>
  <c r="M16" i="122" s="1"/>
  <c r="L15" i="122"/>
  <c r="M15" i="122" s="1"/>
  <c r="L14" i="122"/>
  <c r="M14" i="122" s="1"/>
  <c r="L13" i="122"/>
  <c r="M13" i="122" s="1"/>
  <c r="L12" i="122"/>
  <c r="M12" i="122" s="1"/>
  <c r="L11" i="122"/>
  <c r="M11" i="122" s="1"/>
  <c r="L10" i="122"/>
  <c r="M10" i="122" s="1"/>
  <c r="L9" i="122"/>
  <c r="M9" i="122" s="1"/>
  <c r="L8" i="122"/>
  <c r="M8" i="122" s="1"/>
  <c r="L7" i="122"/>
  <c r="M7" i="122" s="1"/>
  <c r="L6" i="122"/>
  <c r="M6" i="122" s="1"/>
  <c r="L5" i="122"/>
  <c r="M5" i="122" s="1"/>
  <c r="L4" i="122"/>
  <c r="M4" i="122" s="1"/>
  <c r="L57" i="117"/>
  <c r="M57" i="117" s="1"/>
  <c r="L56" i="117"/>
  <c r="M56" i="117" s="1"/>
  <c r="L55" i="117"/>
  <c r="M55" i="117" s="1"/>
  <c r="L54" i="117"/>
  <c r="M54" i="117" s="1"/>
  <c r="L53" i="117"/>
  <c r="M53" i="117" s="1"/>
  <c r="L52" i="117"/>
  <c r="M52" i="117" s="1"/>
  <c r="L51" i="117"/>
  <c r="M51" i="117" s="1"/>
  <c r="L50" i="117"/>
  <c r="M50" i="117" s="1"/>
  <c r="L49" i="117"/>
  <c r="M49" i="117" s="1"/>
  <c r="L48" i="117"/>
  <c r="M48" i="117" s="1"/>
  <c r="L47" i="117"/>
  <c r="M47" i="117" s="1"/>
  <c r="L46" i="117"/>
  <c r="M46" i="117" s="1"/>
  <c r="L45" i="117"/>
  <c r="M45" i="117" s="1"/>
  <c r="L44" i="117"/>
  <c r="M44" i="117" s="1"/>
  <c r="L43" i="117"/>
  <c r="M43" i="117" s="1"/>
  <c r="L42" i="117"/>
  <c r="M42" i="117" s="1"/>
  <c r="L41" i="117"/>
  <c r="M41" i="117" s="1"/>
  <c r="L40" i="117"/>
  <c r="M40" i="117" s="1"/>
  <c r="L39" i="117"/>
  <c r="M39" i="117" s="1"/>
  <c r="L38" i="117"/>
  <c r="M38" i="117" s="1"/>
  <c r="L37" i="117"/>
  <c r="M37" i="117" s="1"/>
  <c r="L36" i="117"/>
  <c r="M36" i="117" s="1"/>
  <c r="L35" i="117"/>
  <c r="M35" i="117" s="1"/>
  <c r="L34" i="117"/>
  <c r="M34" i="117" s="1"/>
  <c r="L33" i="117"/>
  <c r="M33" i="117" s="1"/>
  <c r="L32" i="117"/>
  <c r="M32" i="117" s="1"/>
  <c r="L31" i="117"/>
  <c r="M31" i="117" s="1"/>
  <c r="L30" i="117"/>
  <c r="M30" i="117" s="1"/>
  <c r="L29" i="117"/>
  <c r="M29" i="117" s="1"/>
  <c r="L28" i="117"/>
  <c r="M28" i="117" s="1"/>
  <c r="L27" i="117"/>
  <c r="M27" i="117" s="1"/>
  <c r="L26" i="117"/>
  <c r="M26" i="117" s="1"/>
  <c r="L25" i="117"/>
  <c r="M25" i="117" s="1"/>
  <c r="L24" i="117"/>
  <c r="M24" i="117" s="1"/>
  <c r="L23" i="117"/>
  <c r="M23" i="117" s="1"/>
  <c r="L22" i="117"/>
  <c r="M22" i="117" s="1"/>
  <c r="L21" i="117"/>
  <c r="M21" i="117" s="1"/>
  <c r="L20" i="117"/>
  <c r="M20" i="117" s="1"/>
  <c r="L19" i="117"/>
  <c r="M19" i="117" s="1"/>
  <c r="L18" i="117"/>
  <c r="M18" i="117" s="1"/>
  <c r="L17" i="117"/>
  <c r="M17" i="117" s="1"/>
  <c r="L16" i="117"/>
  <c r="M16" i="117" s="1"/>
  <c r="L15" i="117"/>
  <c r="M15" i="117" s="1"/>
  <c r="L14" i="117"/>
  <c r="M14" i="117" s="1"/>
  <c r="L13" i="117"/>
  <c r="M13" i="117" s="1"/>
  <c r="L12" i="117"/>
  <c r="M12" i="117" s="1"/>
  <c r="L11" i="117"/>
  <c r="M11" i="117" s="1"/>
  <c r="L10" i="117"/>
  <c r="M10" i="117" s="1"/>
  <c r="L9" i="117"/>
  <c r="M9" i="117" s="1"/>
  <c r="L8" i="117"/>
  <c r="M8" i="117" s="1"/>
  <c r="L7" i="117"/>
  <c r="M7" i="117" s="1"/>
  <c r="L6" i="117"/>
  <c r="M6" i="117" s="1"/>
  <c r="L5" i="117"/>
  <c r="M5" i="117" s="1"/>
  <c r="M4" i="117"/>
  <c r="L57" i="110"/>
  <c r="M57" i="110" s="1"/>
  <c r="L56" i="110"/>
  <c r="M56" i="110" s="1"/>
  <c r="L55" i="110"/>
  <c r="M55" i="110" s="1"/>
  <c r="L54" i="110"/>
  <c r="M54" i="110" s="1"/>
  <c r="L53" i="110"/>
  <c r="M53" i="110" s="1"/>
  <c r="L52" i="110"/>
  <c r="M52" i="110" s="1"/>
  <c r="L51" i="110"/>
  <c r="M51" i="110" s="1"/>
  <c r="L50" i="110"/>
  <c r="M50" i="110" s="1"/>
  <c r="L49" i="110"/>
  <c r="M49" i="110" s="1"/>
  <c r="L48" i="110"/>
  <c r="M48" i="110" s="1"/>
  <c r="L47" i="110"/>
  <c r="M47" i="110" s="1"/>
  <c r="L46" i="110"/>
  <c r="M46" i="110" s="1"/>
  <c r="L45" i="110"/>
  <c r="M45" i="110" s="1"/>
  <c r="L44" i="110"/>
  <c r="M44" i="110" s="1"/>
  <c r="L43" i="110"/>
  <c r="M43" i="110" s="1"/>
  <c r="L42" i="110"/>
  <c r="M42" i="110" s="1"/>
  <c r="L41" i="110"/>
  <c r="M41" i="110" s="1"/>
  <c r="L40" i="110"/>
  <c r="L39" i="110"/>
  <c r="M39" i="110" s="1"/>
  <c r="L38" i="110"/>
  <c r="M38" i="110" s="1"/>
  <c r="L37" i="110"/>
  <c r="M37" i="110" s="1"/>
  <c r="L36" i="110"/>
  <c r="M36" i="110" s="1"/>
  <c r="L35" i="110"/>
  <c r="M35" i="110" s="1"/>
  <c r="L34" i="110"/>
  <c r="M34" i="110" s="1"/>
  <c r="L33" i="110"/>
  <c r="M33" i="110" s="1"/>
  <c r="L32" i="110"/>
  <c r="M32" i="110" s="1"/>
  <c r="L31" i="110"/>
  <c r="M31" i="110" s="1"/>
  <c r="L30" i="110"/>
  <c r="M30" i="110" s="1"/>
  <c r="L29" i="110"/>
  <c r="M29" i="110" s="1"/>
  <c r="L28" i="110"/>
  <c r="M28" i="110" s="1"/>
  <c r="L27" i="110"/>
  <c r="M27" i="110" s="1"/>
  <c r="L26" i="110"/>
  <c r="M26" i="110" s="1"/>
  <c r="L25" i="110"/>
  <c r="M25" i="110" s="1"/>
  <c r="L24" i="110"/>
  <c r="M24" i="110" s="1"/>
  <c r="L23" i="110"/>
  <c r="M23" i="110" s="1"/>
  <c r="L22" i="110"/>
  <c r="M22" i="110" s="1"/>
  <c r="L21" i="110"/>
  <c r="M21" i="110" s="1"/>
  <c r="L20" i="110"/>
  <c r="M20" i="110" s="1"/>
  <c r="L19" i="110"/>
  <c r="M19" i="110" s="1"/>
  <c r="L18" i="110"/>
  <c r="L17" i="110"/>
  <c r="M17" i="110" s="1"/>
  <c r="L16" i="110"/>
  <c r="M16" i="110" s="1"/>
  <c r="L15" i="110"/>
  <c r="M15" i="110" s="1"/>
  <c r="L14" i="110"/>
  <c r="M14" i="110" s="1"/>
  <c r="L13" i="110"/>
  <c r="M13" i="110" s="1"/>
  <c r="L12" i="110"/>
  <c r="M12" i="110" s="1"/>
  <c r="L11" i="110"/>
  <c r="M11" i="110" s="1"/>
  <c r="L10" i="110"/>
  <c r="M10" i="110" s="1"/>
  <c r="L9" i="110"/>
  <c r="M9" i="110" s="1"/>
  <c r="L8" i="110"/>
  <c r="M8" i="110" s="1"/>
  <c r="L7" i="110"/>
  <c r="M7" i="110" s="1"/>
  <c r="L6" i="110"/>
  <c r="M6" i="110" s="1"/>
  <c r="L5" i="110"/>
  <c r="M5" i="110" s="1"/>
  <c r="L4" i="110"/>
  <c r="M4" i="110" s="1"/>
  <c r="L57" i="114"/>
  <c r="M57" i="114" s="1"/>
  <c r="L56" i="114"/>
  <c r="M56" i="114" s="1"/>
  <c r="L55" i="114"/>
  <c r="M55" i="114" s="1"/>
  <c r="L54" i="114"/>
  <c r="M54" i="114" s="1"/>
  <c r="L53" i="114"/>
  <c r="M53" i="114" s="1"/>
  <c r="L52" i="114"/>
  <c r="M52" i="114" s="1"/>
  <c r="L51" i="114"/>
  <c r="M51" i="114" s="1"/>
  <c r="L50" i="114"/>
  <c r="M50" i="114" s="1"/>
  <c r="L49" i="114"/>
  <c r="M49" i="114" s="1"/>
  <c r="L48" i="114"/>
  <c r="M48" i="114" s="1"/>
  <c r="L47" i="114"/>
  <c r="M47" i="114" s="1"/>
  <c r="L46" i="114"/>
  <c r="M46" i="114" s="1"/>
  <c r="L45" i="114"/>
  <c r="M45" i="114" s="1"/>
  <c r="L44" i="114"/>
  <c r="M44" i="114" s="1"/>
  <c r="L43" i="114"/>
  <c r="M43" i="114" s="1"/>
  <c r="L42" i="114"/>
  <c r="M42" i="114" s="1"/>
  <c r="L41" i="114"/>
  <c r="M41" i="114" s="1"/>
  <c r="L40" i="114"/>
  <c r="M40" i="114" s="1"/>
  <c r="L39" i="114"/>
  <c r="L38" i="114"/>
  <c r="M38" i="114" s="1"/>
  <c r="L37" i="114"/>
  <c r="M37" i="114" s="1"/>
  <c r="L36" i="114"/>
  <c r="L35" i="114"/>
  <c r="M35" i="114" s="1"/>
  <c r="L34" i="114"/>
  <c r="M34" i="114" s="1"/>
  <c r="L33" i="114"/>
  <c r="M33" i="114" s="1"/>
  <c r="L32" i="114"/>
  <c r="M32" i="114" s="1"/>
  <c r="L31" i="114"/>
  <c r="M31" i="114" s="1"/>
  <c r="L30" i="114"/>
  <c r="M30" i="114" s="1"/>
  <c r="L29" i="114"/>
  <c r="M29" i="114" s="1"/>
  <c r="L28" i="114"/>
  <c r="M28" i="114" s="1"/>
  <c r="L27" i="114"/>
  <c r="M27" i="114" s="1"/>
  <c r="L26" i="114"/>
  <c r="M26" i="114" s="1"/>
  <c r="L25" i="114"/>
  <c r="M25" i="114" s="1"/>
  <c r="L24" i="114"/>
  <c r="M24" i="114" s="1"/>
  <c r="L23" i="114"/>
  <c r="M23" i="114" s="1"/>
  <c r="L22" i="114"/>
  <c r="M22" i="114" s="1"/>
  <c r="L21" i="114"/>
  <c r="M21" i="114" s="1"/>
  <c r="L20" i="114"/>
  <c r="M20" i="114" s="1"/>
  <c r="L19" i="114"/>
  <c r="M19" i="114" s="1"/>
  <c r="L18" i="114"/>
  <c r="M18" i="114" s="1"/>
  <c r="L17" i="114"/>
  <c r="M17" i="114" s="1"/>
  <c r="L16" i="114"/>
  <c r="M16" i="114" s="1"/>
  <c r="L15" i="114"/>
  <c r="M15" i="114" s="1"/>
  <c r="L14" i="114"/>
  <c r="M14" i="114" s="1"/>
  <c r="L13" i="114"/>
  <c r="M13" i="114" s="1"/>
  <c r="L12" i="114"/>
  <c r="M12" i="114" s="1"/>
  <c r="L11" i="114"/>
  <c r="M11" i="114" s="1"/>
  <c r="L10" i="114"/>
  <c r="M10" i="114" s="1"/>
  <c r="L9" i="114"/>
  <c r="M9" i="114" s="1"/>
  <c r="L8" i="114"/>
  <c r="M8" i="114" s="1"/>
  <c r="L7" i="114"/>
  <c r="M7" i="114" s="1"/>
  <c r="L6" i="114"/>
  <c r="M6" i="114" s="1"/>
  <c r="L5" i="114"/>
  <c r="M5" i="114" s="1"/>
  <c r="L4" i="114"/>
  <c r="M4" i="114" s="1"/>
  <c r="L57" i="112"/>
  <c r="M57" i="112" s="1"/>
  <c r="L56" i="112"/>
  <c r="M56" i="112" s="1"/>
  <c r="L55" i="112"/>
  <c r="M55" i="112" s="1"/>
  <c r="L54" i="112"/>
  <c r="M54" i="112" s="1"/>
  <c r="L53" i="112"/>
  <c r="M53" i="112" s="1"/>
  <c r="L52" i="112"/>
  <c r="M52" i="112" s="1"/>
  <c r="L51" i="112"/>
  <c r="M51" i="112" s="1"/>
  <c r="L50" i="112"/>
  <c r="M50" i="112" s="1"/>
  <c r="L49" i="112"/>
  <c r="M49" i="112" s="1"/>
  <c r="L48" i="112"/>
  <c r="M48" i="112" s="1"/>
  <c r="L47" i="112"/>
  <c r="M47" i="112" s="1"/>
  <c r="L46" i="112"/>
  <c r="M46" i="112" s="1"/>
  <c r="L45" i="112"/>
  <c r="M45" i="112" s="1"/>
  <c r="L44" i="112"/>
  <c r="M44" i="112" s="1"/>
  <c r="L43" i="112"/>
  <c r="M43" i="112" s="1"/>
  <c r="L42" i="112"/>
  <c r="M42" i="112" s="1"/>
  <c r="L41" i="112"/>
  <c r="M41" i="112" s="1"/>
  <c r="L40" i="112"/>
  <c r="M40" i="112" s="1"/>
  <c r="L39" i="112"/>
  <c r="M39" i="112" s="1"/>
  <c r="L38" i="112"/>
  <c r="M38" i="112" s="1"/>
  <c r="L37" i="112"/>
  <c r="M37" i="112" s="1"/>
  <c r="L36" i="112"/>
  <c r="M36" i="112" s="1"/>
  <c r="L35" i="112"/>
  <c r="M35" i="112" s="1"/>
  <c r="L34" i="112"/>
  <c r="M34" i="112" s="1"/>
  <c r="L33" i="112"/>
  <c r="M33" i="112" s="1"/>
  <c r="L32" i="112"/>
  <c r="M32" i="112" s="1"/>
  <c r="L31" i="112"/>
  <c r="M31" i="112" s="1"/>
  <c r="L30" i="112"/>
  <c r="M30" i="112" s="1"/>
  <c r="L29" i="112"/>
  <c r="M29" i="112" s="1"/>
  <c r="L28" i="112"/>
  <c r="M28" i="112" s="1"/>
  <c r="L27" i="112"/>
  <c r="M27" i="112" s="1"/>
  <c r="L26" i="112"/>
  <c r="M26" i="112" s="1"/>
  <c r="L25" i="112"/>
  <c r="M25" i="112" s="1"/>
  <c r="L24" i="112"/>
  <c r="M24" i="112" s="1"/>
  <c r="L23" i="112"/>
  <c r="M23" i="112" s="1"/>
  <c r="L22" i="112"/>
  <c r="M22" i="112" s="1"/>
  <c r="L21" i="112"/>
  <c r="M21" i="112" s="1"/>
  <c r="L20" i="112"/>
  <c r="M20" i="112" s="1"/>
  <c r="L19" i="112"/>
  <c r="M19" i="112" s="1"/>
  <c r="L18" i="112"/>
  <c r="M18" i="112" s="1"/>
  <c r="L17" i="112"/>
  <c r="M17" i="112" s="1"/>
  <c r="L16" i="112"/>
  <c r="M16" i="112" s="1"/>
  <c r="L15" i="112"/>
  <c r="M15" i="112" s="1"/>
  <c r="L14" i="112"/>
  <c r="M14" i="112" s="1"/>
  <c r="L13" i="112"/>
  <c r="M13" i="112" s="1"/>
  <c r="L12" i="112"/>
  <c r="M12" i="112" s="1"/>
  <c r="L11" i="112"/>
  <c r="M11" i="112" s="1"/>
  <c r="L10" i="112"/>
  <c r="M10" i="112" s="1"/>
  <c r="L9" i="112"/>
  <c r="M9" i="112" s="1"/>
  <c r="L8" i="112"/>
  <c r="M8" i="112" s="1"/>
  <c r="L7" i="112"/>
  <c r="M7" i="112" s="1"/>
  <c r="L6" i="112"/>
  <c r="M6" i="112" s="1"/>
  <c r="L5" i="112"/>
  <c r="M5" i="112" s="1"/>
  <c r="L4" i="112"/>
  <c r="M4" i="112" s="1"/>
  <c r="L57" i="111"/>
  <c r="L56" i="111"/>
  <c r="L55" i="111"/>
  <c r="L54" i="111"/>
  <c r="L53" i="111"/>
  <c r="L52" i="111"/>
  <c r="L51" i="111"/>
  <c r="L50" i="111"/>
  <c r="L49" i="111"/>
  <c r="L48" i="111"/>
  <c r="L47" i="111"/>
  <c r="L46" i="111"/>
  <c r="L45" i="111"/>
  <c r="L44" i="111"/>
  <c r="L43" i="111"/>
  <c r="L42" i="111"/>
  <c r="L41" i="111"/>
  <c r="L40" i="111"/>
  <c r="M40" i="111" s="1"/>
  <c r="L39" i="111"/>
  <c r="L38" i="111"/>
  <c r="L37" i="111"/>
  <c r="L36" i="111"/>
  <c r="L35" i="111"/>
  <c r="L34" i="111"/>
  <c r="L33" i="111"/>
  <c r="L32" i="111"/>
  <c r="L31" i="111"/>
  <c r="L30" i="111"/>
  <c r="L29" i="111"/>
  <c r="L28" i="111"/>
  <c r="L27" i="111"/>
  <c r="L26" i="111"/>
  <c r="L25" i="111"/>
  <c r="M25" i="111" s="1"/>
  <c r="L24" i="111"/>
  <c r="L23" i="111"/>
  <c r="L22" i="111"/>
  <c r="M22" i="111" s="1"/>
  <c r="L21" i="111"/>
  <c r="M21" i="111" s="1"/>
  <c r="L20" i="111"/>
  <c r="L19" i="111"/>
  <c r="L18" i="111"/>
  <c r="M18" i="111" s="1"/>
  <c r="L17" i="111"/>
  <c r="L16" i="111"/>
  <c r="L15" i="111"/>
  <c r="L14" i="111"/>
  <c r="L13" i="111"/>
  <c r="L12" i="111"/>
  <c r="L11" i="111"/>
  <c r="L10" i="111"/>
  <c r="L9" i="111"/>
  <c r="L8" i="111"/>
  <c r="L7" i="111"/>
  <c r="L6" i="111"/>
  <c r="L5" i="111"/>
  <c r="L4" i="111"/>
  <c r="L57" i="105"/>
  <c r="M57" i="105" s="1"/>
  <c r="L56" i="105"/>
  <c r="M56" i="105" s="1"/>
  <c r="L55" i="105"/>
  <c r="M55" i="105" s="1"/>
  <c r="L54" i="105"/>
  <c r="M54" i="105" s="1"/>
  <c r="L53" i="105"/>
  <c r="M53" i="105" s="1"/>
  <c r="L52" i="105"/>
  <c r="M52" i="105" s="1"/>
  <c r="L51" i="105"/>
  <c r="M51" i="105" s="1"/>
  <c r="M50" i="105"/>
  <c r="L50" i="105"/>
  <c r="L49" i="105"/>
  <c r="M49" i="105" s="1"/>
  <c r="L48" i="105"/>
  <c r="M48" i="105" s="1"/>
  <c r="L47" i="105"/>
  <c r="M47" i="105" s="1"/>
  <c r="L46" i="105"/>
  <c r="M46" i="105" s="1"/>
  <c r="L45" i="105"/>
  <c r="M45" i="105" s="1"/>
  <c r="L44" i="105"/>
  <c r="M44" i="105" s="1"/>
  <c r="L43" i="105"/>
  <c r="M43" i="105" s="1"/>
  <c r="L42" i="105"/>
  <c r="M42" i="105" s="1"/>
  <c r="L41" i="105"/>
  <c r="M41" i="105" s="1"/>
  <c r="L40" i="105"/>
  <c r="M40" i="105" s="1"/>
  <c r="L39" i="105"/>
  <c r="M39" i="105" s="1"/>
  <c r="L38" i="105"/>
  <c r="M38" i="105" s="1"/>
  <c r="L37" i="105"/>
  <c r="M37" i="105" s="1"/>
  <c r="L36" i="105"/>
  <c r="M36" i="105" s="1"/>
  <c r="L35" i="105"/>
  <c r="M35" i="105" s="1"/>
  <c r="M34" i="105"/>
  <c r="L34" i="105"/>
  <c r="L33" i="105"/>
  <c r="M33" i="105" s="1"/>
  <c r="L32" i="105"/>
  <c r="M32" i="105" s="1"/>
  <c r="L31" i="105"/>
  <c r="M31" i="105" s="1"/>
  <c r="L30" i="105"/>
  <c r="M30" i="105" s="1"/>
  <c r="L29" i="105"/>
  <c r="M29" i="105" s="1"/>
  <c r="L28" i="105"/>
  <c r="M28" i="105" s="1"/>
  <c r="L27" i="105"/>
  <c r="M27" i="105" s="1"/>
  <c r="L26" i="105"/>
  <c r="M26" i="105" s="1"/>
  <c r="L25" i="105"/>
  <c r="M25" i="105" s="1"/>
  <c r="L24" i="105"/>
  <c r="M24" i="105" s="1"/>
  <c r="L23" i="105"/>
  <c r="M23" i="105" s="1"/>
  <c r="L22" i="105"/>
  <c r="M22" i="105" s="1"/>
  <c r="L21" i="105"/>
  <c r="M21" i="105" s="1"/>
  <c r="L20" i="105"/>
  <c r="M20" i="105" s="1"/>
  <c r="L19" i="105"/>
  <c r="M19" i="105" s="1"/>
  <c r="L18" i="105"/>
  <c r="M18" i="105" s="1"/>
  <c r="L17" i="105"/>
  <c r="M17" i="105" s="1"/>
  <c r="L16" i="105"/>
  <c r="M16" i="105" s="1"/>
  <c r="L15" i="105"/>
  <c r="M15" i="105" s="1"/>
  <c r="L14" i="105"/>
  <c r="M14" i="105" s="1"/>
  <c r="L13" i="105"/>
  <c r="M13" i="105" s="1"/>
  <c r="L12" i="105"/>
  <c r="M12" i="105" s="1"/>
  <c r="L11" i="105"/>
  <c r="M11" i="105" s="1"/>
  <c r="L10" i="105"/>
  <c r="M10" i="105" s="1"/>
  <c r="L9" i="105"/>
  <c r="M9" i="105" s="1"/>
  <c r="L8" i="105"/>
  <c r="M8" i="105" s="1"/>
  <c r="L7" i="105"/>
  <c r="M7" i="105" s="1"/>
  <c r="L6" i="105"/>
  <c r="M6" i="105" s="1"/>
  <c r="L5" i="105"/>
  <c r="M5" i="105" s="1"/>
  <c r="L4" i="105"/>
  <c r="M4" i="105" s="1"/>
  <c r="L57" i="108"/>
  <c r="M57" i="108" s="1"/>
  <c r="L56" i="108"/>
  <c r="M56" i="108" s="1"/>
  <c r="L55" i="108"/>
  <c r="M55" i="108" s="1"/>
  <c r="L54" i="108"/>
  <c r="M54" i="108" s="1"/>
  <c r="L53" i="108"/>
  <c r="M53" i="108" s="1"/>
  <c r="L52" i="108"/>
  <c r="M52" i="108" s="1"/>
  <c r="M51" i="108"/>
  <c r="L51" i="108"/>
  <c r="L50" i="108"/>
  <c r="M50" i="108" s="1"/>
  <c r="L49" i="108"/>
  <c r="M49" i="108" s="1"/>
  <c r="L48" i="108"/>
  <c r="M48" i="108" s="1"/>
  <c r="L47" i="108"/>
  <c r="M47" i="108" s="1"/>
  <c r="L46" i="108"/>
  <c r="M46" i="108" s="1"/>
  <c r="M45" i="108"/>
  <c r="L45" i="108"/>
  <c r="L44" i="108"/>
  <c r="M44" i="108" s="1"/>
  <c r="M43" i="108"/>
  <c r="L43" i="108"/>
  <c r="L42" i="108"/>
  <c r="M42" i="108" s="1"/>
  <c r="L41" i="108"/>
  <c r="M41" i="108" s="1"/>
  <c r="L40" i="108"/>
  <c r="M39" i="108"/>
  <c r="L39" i="108"/>
  <c r="L38" i="108"/>
  <c r="M38" i="108" s="1"/>
  <c r="M37" i="108"/>
  <c r="L37" i="108"/>
  <c r="L36" i="108"/>
  <c r="M36" i="108" s="1"/>
  <c r="L35" i="108"/>
  <c r="M35" i="108" s="1"/>
  <c r="L34" i="108"/>
  <c r="M34" i="108" s="1"/>
  <c r="L33" i="108"/>
  <c r="M33" i="108" s="1"/>
  <c r="L32" i="108"/>
  <c r="M31" i="108"/>
  <c r="L31" i="108"/>
  <c r="L30" i="108"/>
  <c r="M30" i="108" s="1"/>
  <c r="L29" i="108"/>
  <c r="M29" i="108" s="1"/>
  <c r="L28" i="108"/>
  <c r="M28" i="108" s="1"/>
  <c r="L27" i="108"/>
  <c r="M27" i="108" s="1"/>
  <c r="L26" i="108"/>
  <c r="M26" i="108" s="1"/>
  <c r="L25" i="108"/>
  <c r="M25" i="108" s="1"/>
  <c r="L24" i="108"/>
  <c r="M24" i="108" s="1"/>
  <c r="L23" i="108"/>
  <c r="M23" i="108" s="1"/>
  <c r="L22" i="108"/>
  <c r="M22" i="108" s="1"/>
  <c r="L21" i="108"/>
  <c r="M21" i="108" s="1"/>
  <c r="L20" i="108"/>
  <c r="M20" i="108" s="1"/>
  <c r="M19" i="108"/>
  <c r="L19" i="108"/>
  <c r="L18" i="108"/>
  <c r="M18" i="108" s="1"/>
  <c r="L17" i="108"/>
  <c r="M17" i="108" s="1"/>
  <c r="L16" i="108"/>
  <c r="M16" i="108" s="1"/>
  <c r="L15" i="108"/>
  <c r="M15" i="108" s="1"/>
  <c r="L14" i="108"/>
  <c r="M14" i="108" s="1"/>
  <c r="M13" i="108"/>
  <c r="L13" i="108"/>
  <c r="L12" i="108"/>
  <c r="M12" i="108" s="1"/>
  <c r="L11" i="108"/>
  <c r="M11" i="108" s="1"/>
  <c r="L10" i="108"/>
  <c r="M10" i="108" s="1"/>
  <c r="L9" i="108"/>
  <c r="M9" i="108" s="1"/>
  <c r="L8" i="108"/>
  <c r="M7" i="108"/>
  <c r="L7" i="108"/>
  <c r="L6" i="108"/>
  <c r="M6" i="108" s="1"/>
  <c r="L5" i="108"/>
  <c r="M5" i="108" s="1"/>
  <c r="L4" i="108"/>
  <c r="M4" i="108" s="1"/>
  <c r="L5" i="113"/>
  <c r="M5" i="113" s="1"/>
  <c r="L6" i="113"/>
  <c r="M6" i="113" s="1"/>
  <c r="L7" i="113"/>
  <c r="M7" i="113" s="1"/>
  <c r="L8" i="113"/>
  <c r="M8" i="113" s="1"/>
  <c r="L9" i="113"/>
  <c r="M9" i="113" s="1"/>
  <c r="L10" i="113"/>
  <c r="M10" i="113" s="1"/>
  <c r="L11" i="113"/>
  <c r="M11" i="113" s="1"/>
  <c r="L12" i="113"/>
  <c r="M12" i="113" s="1"/>
  <c r="L13" i="113"/>
  <c r="M13" i="113" s="1"/>
  <c r="L14" i="113"/>
  <c r="M14" i="113" s="1"/>
  <c r="L15" i="113"/>
  <c r="M15" i="113" s="1"/>
  <c r="L16" i="113"/>
  <c r="L17" i="113"/>
  <c r="M17" i="113" s="1"/>
  <c r="L18" i="113"/>
  <c r="M18" i="113" s="1"/>
  <c r="L19" i="113"/>
  <c r="M19" i="113" s="1"/>
  <c r="L20" i="113"/>
  <c r="M20" i="113" s="1"/>
  <c r="L21" i="113"/>
  <c r="L22" i="113"/>
  <c r="L23" i="113"/>
  <c r="M23" i="113" s="1"/>
  <c r="L24" i="113"/>
  <c r="L25" i="113"/>
  <c r="L26" i="113"/>
  <c r="M26" i="113" s="1"/>
  <c r="L27" i="113"/>
  <c r="M27" i="113" s="1"/>
  <c r="L28" i="113"/>
  <c r="M28" i="113" s="1"/>
  <c r="L29" i="113"/>
  <c r="M29" i="113" s="1"/>
  <c r="L30" i="113"/>
  <c r="M30" i="113" s="1"/>
  <c r="L31" i="113"/>
  <c r="M31" i="113" s="1"/>
  <c r="L32" i="113"/>
  <c r="M32" i="113" s="1"/>
  <c r="L33" i="113"/>
  <c r="M33" i="113" s="1"/>
  <c r="L34" i="113"/>
  <c r="M34" i="113" s="1"/>
  <c r="L35" i="113"/>
  <c r="M35" i="113" s="1"/>
  <c r="L36" i="113"/>
  <c r="M36" i="113" s="1"/>
  <c r="L37" i="113"/>
  <c r="M37" i="113" s="1"/>
  <c r="L38" i="113"/>
  <c r="M38" i="113" s="1"/>
  <c r="L39" i="113"/>
  <c r="M39" i="113" s="1"/>
  <c r="L40" i="113"/>
  <c r="M40" i="113" s="1"/>
  <c r="L41" i="113"/>
  <c r="M41" i="113" s="1"/>
  <c r="L42" i="113"/>
  <c r="M42" i="113" s="1"/>
  <c r="L43" i="113"/>
  <c r="M43" i="113" s="1"/>
  <c r="L44" i="113"/>
  <c r="L45" i="113"/>
  <c r="M45" i="113" s="1"/>
  <c r="L46" i="113"/>
  <c r="M46" i="113" s="1"/>
  <c r="L47" i="113"/>
  <c r="M47" i="113" s="1"/>
  <c r="L48" i="113"/>
  <c r="M48" i="113" s="1"/>
  <c r="L49" i="113"/>
  <c r="M49" i="113" s="1"/>
  <c r="L50" i="113"/>
  <c r="M50" i="113" s="1"/>
  <c r="L51" i="113"/>
  <c r="M51" i="113" s="1"/>
  <c r="L52" i="113"/>
  <c r="L53" i="113"/>
  <c r="M53" i="113" s="1"/>
  <c r="L54" i="113"/>
  <c r="M54" i="113" s="1"/>
  <c r="L55" i="113"/>
  <c r="M55" i="113" s="1"/>
  <c r="L56" i="113"/>
  <c r="M56" i="113" s="1"/>
  <c r="L57" i="113"/>
  <c r="M57" i="113" s="1"/>
  <c r="L4" i="113"/>
  <c r="M4" i="113" s="1"/>
  <c r="M12" i="111" l="1"/>
  <c r="H12" i="91"/>
  <c r="I12" i="91" s="1"/>
  <c r="M5" i="111"/>
  <c r="H5" i="91"/>
  <c r="I5" i="91" s="1"/>
  <c r="M13" i="111"/>
  <c r="H13" i="91"/>
  <c r="I13" i="91" s="1"/>
  <c r="M29" i="111"/>
  <c r="H29" i="91"/>
  <c r="I29" i="91" s="1"/>
  <c r="M37" i="111"/>
  <c r="H37" i="91"/>
  <c r="I37" i="91" s="1"/>
  <c r="M45" i="111"/>
  <c r="H45" i="91"/>
  <c r="I45" i="91" s="1"/>
  <c r="M53" i="111"/>
  <c r="H53" i="91"/>
  <c r="I53" i="91" s="1"/>
  <c r="M44" i="111"/>
  <c r="H44" i="91"/>
  <c r="I44" i="91" s="1"/>
  <c r="M6" i="111"/>
  <c r="H6" i="91"/>
  <c r="I6" i="91" s="1"/>
  <c r="M30" i="111"/>
  <c r="H30" i="91"/>
  <c r="I30" i="91" s="1"/>
  <c r="M38" i="111"/>
  <c r="H38" i="91"/>
  <c r="I38" i="91" s="1"/>
  <c r="M46" i="111"/>
  <c r="H46" i="91"/>
  <c r="I46" i="91" s="1"/>
  <c r="M54" i="111"/>
  <c r="H54" i="91"/>
  <c r="I54" i="91" s="1"/>
  <c r="M36" i="111"/>
  <c r="H36" i="91"/>
  <c r="I36" i="91" s="1"/>
  <c r="M14" i="111"/>
  <c r="H14" i="91"/>
  <c r="I14" i="91" s="1"/>
  <c r="M7" i="111"/>
  <c r="H7" i="91"/>
  <c r="I7" i="91" s="1"/>
  <c r="M15" i="111"/>
  <c r="H15" i="91"/>
  <c r="I15" i="91" s="1"/>
  <c r="M23" i="111"/>
  <c r="H23" i="91"/>
  <c r="I23" i="91" s="1"/>
  <c r="M31" i="111"/>
  <c r="H31" i="91"/>
  <c r="I31" i="91" s="1"/>
  <c r="M39" i="111"/>
  <c r="H39" i="91"/>
  <c r="I39" i="91" s="1"/>
  <c r="M47" i="111"/>
  <c r="H47" i="91"/>
  <c r="I47" i="91" s="1"/>
  <c r="M55" i="111"/>
  <c r="H55" i="91"/>
  <c r="I55" i="91" s="1"/>
  <c r="M20" i="111"/>
  <c r="H20" i="91"/>
  <c r="I20" i="91" s="1"/>
  <c r="M8" i="111"/>
  <c r="H8" i="91"/>
  <c r="I8" i="91" s="1"/>
  <c r="M16" i="111"/>
  <c r="H16" i="91"/>
  <c r="I16" i="91" s="1"/>
  <c r="M24" i="111"/>
  <c r="H24" i="91"/>
  <c r="I24" i="91" s="1"/>
  <c r="M32" i="111"/>
  <c r="H32" i="91"/>
  <c r="I32" i="91" s="1"/>
  <c r="M48" i="111"/>
  <c r="H48" i="91"/>
  <c r="I48" i="91" s="1"/>
  <c r="M56" i="111"/>
  <c r="H56" i="91"/>
  <c r="I56" i="91" s="1"/>
  <c r="M4" i="111"/>
  <c r="H4" i="91"/>
  <c r="M17" i="111"/>
  <c r="H17" i="91"/>
  <c r="I17" i="91" s="1"/>
  <c r="M33" i="111"/>
  <c r="H33" i="91"/>
  <c r="I33" i="91" s="1"/>
  <c r="M41" i="111"/>
  <c r="H41" i="91"/>
  <c r="I41" i="91" s="1"/>
  <c r="M49" i="111"/>
  <c r="H49" i="91"/>
  <c r="I49" i="91" s="1"/>
  <c r="M57" i="111"/>
  <c r="H57" i="91"/>
  <c r="I57" i="91" s="1"/>
  <c r="M52" i="111"/>
  <c r="H52" i="91"/>
  <c r="I52" i="91" s="1"/>
  <c r="M26" i="111"/>
  <c r="H26" i="91"/>
  <c r="I26" i="91" s="1"/>
  <c r="M34" i="111"/>
  <c r="H34" i="91"/>
  <c r="I34" i="91" s="1"/>
  <c r="M42" i="111"/>
  <c r="H42" i="91"/>
  <c r="I42" i="91" s="1"/>
  <c r="M50" i="111"/>
  <c r="H50" i="91"/>
  <c r="I50" i="91" s="1"/>
  <c r="M9" i="111"/>
  <c r="H9" i="91"/>
  <c r="I9" i="91" s="1"/>
  <c r="M10" i="111"/>
  <c r="H10" i="91"/>
  <c r="I10" i="91" s="1"/>
  <c r="M11" i="111"/>
  <c r="H11" i="91"/>
  <c r="I11" i="91" s="1"/>
  <c r="M19" i="111"/>
  <c r="H19" i="91"/>
  <c r="I19" i="91" s="1"/>
  <c r="M27" i="111"/>
  <c r="H27" i="91"/>
  <c r="I27" i="91" s="1"/>
  <c r="M35" i="111"/>
  <c r="H35" i="91"/>
  <c r="I35" i="91" s="1"/>
  <c r="M43" i="111"/>
  <c r="H43" i="91"/>
  <c r="I43" i="91" s="1"/>
  <c r="M51" i="111"/>
  <c r="H51" i="91"/>
  <c r="I51" i="91" s="1"/>
  <c r="M22" i="113"/>
  <c r="H22" i="91"/>
  <c r="I22" i="91" s="1"/>
  <c r="M21" i="113"/>
  <c r="H21" i="91"/>
  <c r="I21" i="91" s="1"/>
  <c r="M28" i="111"/>
  <c r="H28" i="91"/>
  <c r="I28" i="91" s="1"/>
  <c r="M25" i="113"/>
  <c r="H25" i="91"/>
  <c r="I25" i="91" s="1"/>
  <c r="M18" i="110"/>
  <c r="H18" i="91"/>
  <c r="I18" i="91" s="1"/>
  <c r="M40" i="110"/>
  <c r="H40" i="91"/>
  <c r="K40" i="91" s="1"/>
  <c r="M52" i="113"/>
  <c r="M24" i="113"/>
  <c r="M39" i="114"/>
  <c r="M36" i="114"/>
  <c r="M8" i="108"/>
  <c r="M32" i="108"/>
  <c r="M40" i="108"/>
  <c r="J52" i="91"/>
  <c r="M44" i="113"/>
  <c r="M16" i="113"/>
  <c r="J39" i="91"/>
  <c r="J16" i="91"/>
  <c r="J51" i="91"/>
  <c r="J47" i="91"/>
  <c r="J43" i="91"/>
  <c r="J15" i="91"/>
  <c r="J11" i="91"/>
  <c r="J57" i="91"/>
  <c r="J53" i="91"/>
  <c r="J49" i="91"/>
  <c r="J45" i="91"/>
  <c r="J41" i="91"/>
  <c r="J37" i="91"/>
  <c r="J33" i="91"/>
  <c r="J29" i="91"/>
  <c r="J25" i="91"/>
  <c r="J21" i="91"/>
  <c r="J17" i="91"/>
  <c r="J13" i="91"/>
  <c r="J9" i="91"/>
  <c r="J5" i="91"/>
  <c r="K6" i="91" l="1"/>
  <c r="K7" i="91"/>
  <c r="K8" i="91"/>
  <c r="K42" i="91"/>
  <c r="K30" i="91"/>
  <c r="K36" i="91"/>
  <c r="K45" i="91"/>
  <c r="K55" i="91"/>
  <c r="K37" i="91"/>
  <c r="K35" i="91"/>
  <c r="K29" i="91"/>
  <c r="K24" i="91"/>
  <c r="K46" i="91"/>
  <c r="K12" i="91"/>
  <c r="K32" i="91"/>
  <c r="K44" i="91"/>
  <c r="K10" i="91"/>
  <c r="K38" i="91"/>
  <c r="K13" i="91"/>
  <c r="K14" i="91"/>
  <c r="K5" i="91"/>
  <c r="K53" i="91"/>
  <c r="K23" i="91"/>
  <c r="K31" i="91"/>
  <c r="K48" i="91"/>
  <c r="K41" i="91"/>
  <c r="K51" i="91"/>
  <c r="K50" i="91"/>
  <c r="K17" i="91"/>
  <c r="K21" i="91"/>
  <c r="K33" i="91"/>
  <c r="K54" i="91"/>
  <c r="K19" i="91"/>
  <c r="K43" i="91"/>
  <c r="K49" i="91"/>
  <c r="K57" i="91"/>
  <c r="K15" i="91"/>
  <c r="K47" i="91"/>
  <c r="K26" i="91"/>
  <c r="K9" i="91"/>
  <c r="K27" i="91"/>
  <c r="K11" i="91"/>
  <c r="K34" i="91"/>
  <c r="K39" i="91"/>
  <c r="K16" i="91"/>
  <c r="K52" i="91"/>
  <c r="K22" i="91"/>
  <c r="K25" i="91"/>
  <c r="K18" i="91"/>
  <c r="I40" i="91"/>
  <c r="H58" i="91"/>
  <c r="K56" i="91"/>
  <c r="K20" i="91"/>
  <c r="K28" i="91"/>
  <c r="J4" i="91" l="1"/>
  <c r="J58" i="91" s="1"/>
  <c r="K4" i="91" l="1"/>
  <c r="K58" i="91" s="1"/>
  <c r="K64" i="91" s="1"/>
  <c r="I4" i="91" l="1"/>
  <c r="I58" i="91" s="1"/>
  <c r="K66" i="91" l="1"/>
</calcChain>
</file>

<file path=xl/comments1.xml><?xml version="1.0" encoding="utf-8"?>
<comments xmlns="http://schemas.openxmlformats.org/spreadsheetml/2006/main">
  <authors>
    <author>CAMILA DE ALMEIDA LUCA</author>
  </authors>
  <commentList>
    <comment ref="K40" authorId="0" shapeId="0">
      <text>
        <r>
          <rPr>
            <b/>
            <sz val="9"/>
            <color indexed="81"/>
            <rFont val="Segoe UI"/>
            <charset val="1"/>
          </rPr>
          <t>CAMILA DE ALMEIDA LUCA:</t>
        </r>
        <r>
          <rPr>
            <sz val="9"/>
            <color indexed="81"/>
            <rFont val="Segoe UI"/>
            <charset val="1"/>
          </rPr>
          <t xml:space="preserve">
Recebeu 50 do CEFID. 130 CEAVI e 50 da Reitoria.
Recebeu 40 m do CEFID em 09.04.19</t>
        </r>
      </text>
    </comment>
  </commentList>
</comments>
</file>

<file path=xl/comments2.xml><?xml version="1.0" encoding="utf-8"?>
<comments xmlns="http://schemas.openxmlformats.org/spreadsheetml/2006/main">
  <authors>
    <author>MARCELO DARCI DE SOUZA</author>
    <author>Leticia Mees</author>
    <author>CAMILA DE ALMEIDA LUCA</author>
  </authors>
  <commentList>
    <comment ref="K21" authorId="0" shapeId="0">
      <text>
        <r>
          <rPr>
            <b/>
            <sz val="9"/>
            <color indexed="81"/>
            <rFont val="Segoe UI"/>
            <charset val="1"/>
          </rPr>
          <t>MARCELO DARCI DE SOUZA:</t>
        </r>
        <r>
          <rPr>
            <sz val="9"/>
            <color indexed="81"/>
            <rFont val="Segoe UI"/>
            <charset val="1"/>
          </rPr>
          <t xml:space="preserve">
cedido ao cefid 01 um 29/04/19 
</t>
        </r>
      </text>
    </comment>
    <comment ref="K22" authorId="0" shapeId="0">
      <text>
        <r>
          <rPr>
            <b/>
            <sz val="9"/>
            <color indexed="81"/>
            <rFont val="Segoe UI"/>
            <charset val="1"/>
          </rPr>
          <t>MARCELO DARCI DE SOUZA:</t>
        </r>
        <r>
          <rPr>
            <sz val="9"/>
            <color indexed="81"/>
            <rFont val="Segoe UI"/>
            <charset val="1"/>
          </rPr>
          <t xml:space="preserve">
cedido ao cefid 01 um 29/04/19 </t>
        </r>
      </text>
    </comment>
    <comment ref="K25" authorId="0" shapeId="0">
      <text>
        <r>
          <rPr>
            <b/>
            <sz val="9"/>
            <color indexed="81"/>
            <rFont val="Segoe UI"/>
            <charset val="1"/>
          </rPr>
          <t>MARCELO DARCI DE SOUZA:</t>
        </r>
        <r>
          <rPr>
            <sz val="9"/>
            <color indexed="81"/>
            <rFont val="Segoe UI"/>
            <charset val="1"/>
          </rPr>
          <t xml:space="preserve">
cedido ao cead 08/11/18  72 m2
Cedido ao CERES 21 m² em 01.04.19 
cedido ao cead 10 em 10/05/19 </t>
        </r>
      </text>
    </comment>
    <comment ref="K26" authorId="0" shapeId="0">
      <text>
        <r>
          <rPr>
            <b/>
            <sz val="9"/>
            <color indexed="81"/>
            <rFont val="Segoe UI"/>
            <charset val="1"/>
          </rPr>
          <t>MARCELO DARCI DE SOUZA:</t>
        </r>
        <r>
          <rPr>
            <sz val="9"/>
            <color indexed="81"/>
            <rFont val="Segoe UI"/>
            <charset val="1"/>
          </rPr>
          <t xml:space="preserve">
cedido ao cead 08/11/18  92 m2  
cedido ao cead 4 em 10/05/19 </t>
        </r>
      </text>
    </comment>
    <comment ref="K28" authorId="0" shapeId="0">
      <text>
        <r>
          <rPr>
            <b/>
            <sz val="9"/>
            <color indexed="81"/>
            <rFont val="Segoe UI"/>
            <charset val="1"/>
          </rPr>
          <t>MARCELO DARCI DE SOUZA:</t>
        </r>
        <r>
          <rPr>
            <sz val="9"/>
            <color indexed="81"/>
            <rFont val="Segoe UI"/>
            <charset val="1"/>
          </rPr>
          <t xml:space="preserve">
cedido ao cead 08/11/18  05 und </t>
        </r>
      </text>
    </comment>
    <comment ref="P28" authorId="1" shapeId="0">
      <text>
        <r>
          <rPr>
            <b/>
            <sz val="9"/>
            <color indexed="81"/>
            <rFont val="Segoe UI"/>
            <family val="2"/>
          </rPr>
          <t>Leticia Mees:</t>
        </r>
        <r>
          <rPr>
            <sz val="9"/>
            <color indexed="81"/>
            <rFont val="Segoe UI"/>
            <family val="2"/>
          </rPr>
          <t xml:space="preserve">
2+2</t>
        </r>
      </text>
    </comment>
    <comment ref="K34" authorId="0" shapeId="0">
      <text>
        <r>
          <rPr>
            <b/>
            <sz val="9"/>
            <color indexed="81"/>
            <rFont val="Segoe UI"/>
            <charset val="1"/>
          </rPr>
          <t>MARCELO DARCI DE SOUZA:</t>
        </r>
        <r>
          <rPr>
            <sz val="9"/>
            <color indexed="81"/>
            <rFont val="Segoe UI"/>
            <charset val="1"/>
          </rPr>
          <t xml:space="preserve">
cedido ao cead 08/11/18  - 94 m2 </t>
        </r>
      </text>
    </comment>
    <comment ref="K37" authorId="0" shapeId="0">
      <text>
        <r>
          <rPr>
            <b/>
            <sz val="9"/>
            <color indexed="81"/>
            <rFont val="Segoe UI"/>
            <charset val="1"/>
          </rPr>
          <t>MARCELO DARCI DE SOUZA:</t>
        </r>
        <r>
          <rPr>
            <sz val="9"/>
            <color indexed="81"/>
            <rFont val="Segoe UI"/>
            <charset val="1"/>
          </rPr>
          <t xml:space="preserve">
cedido ao cead 08/11/18  30 m2 
cedido ao cead 10 em 10/05/19 </t>
        </r>
      </text>
    </comment>
    <comment ref="P37" authorId="1" shapeId="0">
      <text>
        <r>
          <rPr>
            <b/>
            <sz val="9"/>
            <color indexed="81"/>
            <rFont val="Segoe UI"/>
            <family val="2"/>
          </rPr>
          <t>Leticia Mees:</t>
        </r>
        <r>
          <rPr>
            <sz val="9"/>
            <color indexed="81"/>
            <rFont val="Segoe UI"/>
            <family val="2"/>
          </rPr>
          <t xml:space="preserve">
2+30
</t>
        </r>
      </text>
    </comment>
    <comment ref="K38" authorId="0" shapeId="0">
      <text>
        <r>
          <rPr>
            <b/>
            <sz val="9"/>
            <color indexed="81"/>
            <rFont val="Segoe UI"/>
            <charset val="1"/>
          </rPr>
          <t>MARCELO DARCI DE SOUZA:</t>
        </r>
        <r>
          <rPr>
            <sz val="9"/>
            <color indexed="81"/>
            <rFont val="Segoe UI"/>
            <charset val="1"/>
          </rPr>
          <t xml:space="preserve">
cedido ao cead 08/11/18  20 m2 </t>
        </r>
      </text>
    </comment>
    <comment ref="K40" authorId="0" shapeId="0">
      <text>
        <r>
          <rPr>
            <b/>
            <sz val="9"/>
            <color indexed="81"/>
            <rFont val="Segoe UI"/>
            <charset val="1"/>
          </rPr>
          <t>MARCELO DARCI DE SOUZA:</t>
        </r>
        <r>
          <rPr>
            <sz val="9"/>
            <color indexed="81"/>
            <rFont val="Segoe UI"/>
            <charset val="1"/>
          </rPr>
          <t xml:space="preserve">
CEDIDO 50 M ceo 13/03/19</t>
        </r>
      </text>
    </comment>
    <comment ref="K47" authorId="0" shapeId="0">
      <text>
        <r>
          <rPr>
            <b/>
            <sz val="9"/>
            <color indexed="81"/>
            <rFont val="Segoe UI"/>
            <charset val="1"/>
          </rPr>
          <t>MARCELO DARCI DE SOUZA:</t>
        </r>
        <r>
          <rPr>
            <sz val="9"/>
            <color indexed="81"/>
            <rFont val="Segoe UI"/>
            <charset val="1"/>
          </rPr>
          <t xml:space="preserve">
cedido ao ceavi 50 m² 12/11/18</t>
        </r>
      </text>
    </comment>
    <comment ref="K48" authorId="2" shapeId="0">
      <text>
        <r>
          <rPr>
            <b/>
            <sz val="9"/>
            <color indexed="81"/>
            <rFont val="Segoe UI"/>
            <charset val="1"/>
          </rPr>
          <t>CAMILA DE ALMEIDA LUCA:</t>
        </r>
        <r>
          <rPr>
            <sz val="9"/>
            <color indexed="81"/>
            <rFont val="Segoe UI"/>
            <charset val="1"/>
          </rPr>
          <t xml:space="preserve">
Reitoria cedeu para o CEFID 75 (setenta e cinco) em 09.11.18</t>
        </r>
      </text>
    </comment>
    <comment ref="K49" authorId="0" shapeId="0">
      <text>
        <r>
          <rPr>
            <b/>
            <sz val="9"/>
            <color indexed="81"/>
            <rFont val="Segoe UI"/>
            <charset val="1"/>
          </rPr>
          <t>MARCELO DARCI DE SOUZA:</t>
        </r>
        <r>
          <rPr>
            <sz val="9"/>
            <color indexed="81"/>
            <rFont val="Segoe UI"/>
            <charset val="1"/>
          </rPr>
          <t xml:space="preserve">
cedido ao cefid 40 m2 10/11/18</t>
        </r>
      </text>
    </comment>
    <comment ref="Q54" authorId="1" shapeId="0">
      <text>
        <r>
          <rPr>
            <b/>
            <sz val="9"/>
            <color indexed="81"/>
            <rFont val="Segoe UI"/>
            <family val="2"/>
          </rPr>
          <t>Leticia Mees:</t>
        </r>
        <r>
          <rPr>
            <sz val="9"/>
            <color indexed="81"/>
            <rFont val="Segoe UI"/>
            <family val="2"/>
          </rPr>
          <t xml:space="preserve">
</t>
        </r>
        <r>
          <rPr>
            <b/>
            <sz val="9"/>
            <color indexed="81"/>
            <rFont val="Segoe UI"/>
            <family val="2"/>
          </rPr>
          <t>CI 082/18 Reitoria CAD/SEMS:</t>
        </r>
        <r>
          <rPr>
            <sz val="9"/>
            <color indexed="81"/>
            <rFont val="Segoe UI"/>
            <family val="2"/>
          </rPr>
          <t xml:space="preserve">
CRH: 112
PROEX: 115
</t>
        </r>
      </text>
    </comment>
  </commentList>
</comments>
</file>

<file path=xl/comments3.xml><?xml version="1.0" encoding="utf-8"?>
<comments xmlns="http://schemas.openxmlformats.org/spreadsheetml/2006/main">
  <authors>
    <author>CAMILA DE ALMEIDA LUCA</author>
    <author>MARCELO DARCI DE SOUZA</author>
  </authors>
  <commentList>
    <comment ref="K18" authorId="0" shapeId="0">
      <text>
        <r>
          <rPr>
            <b/>
            <sz val="9"/>
            <color indexed="81"/>
            <rFont val="Segoe UI"/>
            <charset val="1"/>
          </rPr>
          <t>CAMILA DE ALMEIDA LUCA:</t>
        </r>
        <r>
          <rPr>
            <sz val="9"/>
            <color indexed="81"/>
            <rFont val="Segoe UI"/>
            <charset val="1"/>
          </rPr>
          <t xml:space="preserve">
Cedido ao CEFID 01(um) item em 18.03.2019</t>
        </r>
      </text>
    </comment>
    <comment ref="K27" authorId="1" shapeId="0">
      <text>
        <r>
          <rPr>
            <b/>
            <sz val="9"/>
            <color indexed="81"/>
            <rFont val="Segoe UI"/>
            <charset val="1"/>
          </rPr>
          <t>MARCELO DARCI DE SOUZA:</t>
        </r>
        <r>
          <rPr>
            <sz val="9"/>
            <color indexed="81"/>
            <rFont val="Segoe UI"/>
            <charset val="1"/>
          </rPr>
          <t xml:space="preserve">
CEDIDO PARA FAED  2 M2 22/02/19
</t>
        </r>
      </text>
    </comment>
    <comment ref="K28" authorId="1" shapeId="0">
      <text>
        <r>
          <rPr>
            <b/>
            <sz val="9"/>
            <color indexed="81"/>
            <rFont val="Segoe UI"/>
            <charset val="1"/>
          </rPr>
          <t>MARCELO DARCI DE SOUZA:</t>
        </r>
        <r>
          <rPr>
            <sz val="9"/>
            <color indexed="81"/>
            <rFont val="Segoe UI"/>
            <charset val="1"/>
          </rPr>
          <t xml:space="preserve">
cedido 01 und para ceres </t>
        </r>
      </text>
    </comment>
    <comment ref="K47" authorId="0" shapeId="0">
      <text>
        <r>
          <rPr>
            <b/>
            <sz val="9"/>
            <color indexed="81"/>
            <rFont val="Segoe UI"/>
            <charset val="1"/>
          </rPr>
          <t>CAMILA DE ALMEIDA LUCA:</t>
        </r>
        <r>
          <rPr>
            <sz val="9"/>
            <color indexed="81"/>
            <rFont val="Segoe UI"/>
            <charset val="1"/>
          </rPr>
          <t xml:space="preserve">
Cedeu 22 para o CEAVI em 09.11.18</t>
        </r>
      </text>
    </comment>
    <comment ref="K49" authorId="1" shapeId="0">
      <text>
        <r>
          <rPr>
            <b/>
            <sz val="9"/>
            <color indexed="81"/>
            <rFont val="Segoe UI"/>
            <charset val="1"/>
          </rPr>
          <t>MARCELO DARCI DE SOUZA:</t>
        </r>
        <r>
          <rPr>
            <sz val="9"/>
            <color indexed="81"/>
            <rFont val="Segoe UI"/>
            <charset val="1"/>
          </rPr>
          <t xml:space="preserve">
cedido 22 m2 ao cefid 08/11/18</t>
        </r>
      </text>
    </comment>
  </commentList>
</comments>
</file>

<file path=xl/comments4.xml><?xml version="1.0" encoding="utf-8"?>
<comments xmlns="http://schemas.openxmlformats.org/spreadsheetml/2006/main">
  <authors>
    <author>MARCELO DARCI DE SOUZA</author>
  </authors>
  <commentList>
    <comment ref="K27" authorId="0" shapeId="0">
      <text>
        <r>
          <rPr>
            <b/>
            <sz val="9"/>
            <color indexed="81"/>
            <rFont val="Segoe UI"/>
            <charset val="1"/>
          </rPr>
          <t>MARCELO DARCI DE SOUZA:</t>
        </r>
        <r>
          <rPr>
            <sz val="9"/>
            <color indexed="81"/>
            <rFont val="Segoe UI"/>
            <charset val="1"/>
          </rPr>
          <t xml:space="preserve">
RECEBIDO CEART
 FAED  2 M2 22/02/19</t>
        </r>
      </text>
    </comment>
  </commentList>
</comments>
</file>

<file path=xl/comments5.xml><?xml version="1.0" encoding="utf-8"?>
<comments xmlns="http://schemas.openxmlformats.org/spreadsheetml/2006/main">
  <authors>
    <author>MARCELO DARCI DE SOUZA</author>
  </authors>
  <commentList>
    <comment ref="K25" authorId="0" shapeId="0">
      <text>
        <r>
          <rPr>
            <b/>
            <sz val="9"/>
            <color indexed="81"/>
            <rFont val="Segoe UI"/>
            <charset val="1"/>
          </rPr>
          <t>MARCELO DARCI DE SOUZA:</t>
        </r>
        <r>
          <rPr>
            <sz val="9"/>
            <color indexed="81"/>
            <rFont val="Segoe UI"/>
            <charset val="1"/>
          </rPr>
          <t xml:space="preserve">
recebido da reitoria 08/11/18  72 und 
recebido da reitoria 10 und 10/05/19
</t>
        </r>
      </text>
    </comment>
    <comment ref="K26" authorId="0" shapeId="0">
      <text>
        <r>
          <rPr>
            <b/>
            <sz val="9"/>
            <color indexed="81"/>
            <rFont val="Segoe UI"/>
            <charset val="1"/>
          </rPr>
          <t>MARCELO DARCI DE SOUZA:</t>
        </r>
        <r>
          <rPr>
            <sz val="9"/>
            <color indexed="81"/>
            <rFont val="Segoe UI"/>
            <charset val="1"/>
          </rPr>
          <t xml:space="preserve">
recebido da reitoria 08/11/18  92 und 
recebido da reitoria 04 und 10/05/19 
</t>
        </r>
      </text>
    </comment>
    <comment ref="K28" authorId="0" shapeId="0">
      <text>
        <r>
          <rPr>
            <b/>
            <sz val="9"/>
            <color indexed="81"/>
            <rFont val="Segoe UI"/>
            <charset val="1"/>
          </rPr>
          <t>MARCELO DARCI DE SOUZA:</t>
        </r>
        <r>
          <rPr>
            <sz val="9"/>
            <color indexed="81"/>
            <rFont val="Segoe UI"/>
            <charset val="1"/>
          </rPr>
          <t xml:space="preserve">
recebido da reitoria 08/11/18  05 unidade
 </t>
        </r>
      </text>
    </comment>
    <comment ref="K34" authorId="0" shapeId="0">
      <text>
        <r>
          <rPr>
            <b/>
            <sz val="9"/>
            <color indexed="81"/>
            <rFont val="Segoe UI"/>
            <charset val="1"/>
          </rPr>
          <t>MARCELO DARCI DE SOUZA:</t>
        </r>
        <r>
          <rPr>
            <sz val="9"/>
            <color indexed="81"/>
            <rFont val="Segoe UI"/>
            <charset val="1"/>
          </rPr>
          <t xml:space="preserve">
recebido da reitoria 08/11/18 94 m2</t>
        </r>
      </text>
    </comment>
    <comment ref="K37" authorId="0" shapeId="0">
      <text>
        <r>
          <rPr>
            <b/>
            <sz val="9"/>
            <color indexed="81"/>
            <rFont val="Segoe UI"/>
            <charset val="1"/>
          </rPr>
          <t>MARCELO DARCI DE SOUZA:</t>
        </r>
        <r>
          <rPr>
            <sz val="9"/>
            <color indexed="81"/>
            <rFont val="Segoe UI"/>
            <charset val="1"/>
          </rPr>
          <t xml:space="preserve">
recebido da reitoria 08/11/18  30 m2 
recebido da reitoria 10 und 10/05/19 </t>
        </r>
      </text>
    </comment>
    <comment ref="K38" authorId="0" shapeId="0">
      <text>
        <r>
          <rPr>
            <b/>
            <sz val="9"/>
            <color indexed="81"/>
            <rFont val="Segoe UI"/>
            <charset val="1"/>
          </rPr>
          <t>MARCELO DARCI DE SOUZA:</t>
        </r>
        <r>
          <rPr>
            <sz val="9"/>
            <color indexed="81"/>
            <rFont val="Segoe UI"/>
            <charset val="1"/>
          </rPr>
          <t xml:space="preserve">
 recebido da reitoria 08/11/18  20 m2 </t>
        </r>
      </text>
    </comment>
  </commentList>
</comments>
</file>

<file path=xl/comments6.xml><?xml version="1.0" encoding="utf-8"?>
<comments xmlns="http://schemas.openxmlformats.org/spreadsheetml/2006/main">
  <authors>
    <author>CAMILA DE ALMEIDA LUCA</author>
    <author>MARCELO DARCI DE SOUZA</author>
  </authors>
  <commentList>
    <comment ref="K18" authorId="0" shapeId="0">
      <text>
        <r>
          <rPr>
            <b/>
            <sz val="9"/>
            <color indexed="81"/>
            <rFont val="Segoe UI"/>
            <charset val="1"/>
          </rPr>
          <t>CAMILA DE ALMEIDA LUCA:</t>
        </r>
        <r>
          <rPr>
            <sz val="9"/>
            <color indexed="81"/>
            <rFont val="Segoe UI"/>
            <charset val="1"/>
          </rPr>
          <t xml:space="preserve">
Recebido do CEART 01 (um) em 18.03.19</t>
        </r>
      </text>
    </comment>
    <comment ref="K21" authorId="1" shapeId="0">
      <text>
        <r>
          <rPr>
            <b/>
            <sz val="9"/>
            <color indexed="81"/>
            <rFont val="Segoe UI"/>
            <charset val="1"/>
          </rPr>
          <t>MARCELO DARCI DE SOUZA:</t>
        </r>
        <r>
          <rPr>
            <sz val="9"/>
            <color indexed="81"/>
            <rFont val="Segoe UI"/>
            <charset val="1"/>
          </rPr>
          <t xml:space="preserve">
recebido 01 und cefid 29/04/19</t>
        </r>
      </text>
    </comment>
    <comment ref="K22" authorId="1" shapeId="0">
      <text>
        <r>
          <rPr>
            <b/>
            <sz val="9"/>
            <color indexed="81"/>
            <rFont val="Segoe UI"/>
            <charset val="1"/>
          </rPr>
          <t>MARCELO DARCI DE SOUZA:</t>
        </r>
        <r>
          <rPr>
            <sz val="9"/>
            <color indexed="81"/>
            <rFont val="Segoe UI"/>
            <charset val="1"/>
          </rPr>
          <t xml:space="preserve">
recebido 01 und cefid 29/04/19</t>
        </r>
      </text>
    </comment>
    <comment ref="K40" authorId="1" shapeId="0">
      <text>
        <r>
          <rPr>
            <b/>
            <sz val="9"/>
            <color indexed="81"/>
            <rFont val="Segoe UI"/>
            <charset val="1"/>
          </rPr>
          <t>MARCELO DARCI DE SOUZA:</t>
        </r>
        <r>
          <rPr>
            <sz val="9"/>
            <color indexed="81"/>
            <rFont val="Segoe UI"/>
            <charset val="1"/>
          </rPr>
          <t xml:space="preserve">
CEDIDO 50 M ceo 13/03/19
CEDIDO 40 M para o CEO 09.04.19</t>
        </r>
      </text>
    </comment>
    <comment ref="K43" authorId="1" shapeId="0">
      <text>
        <r>
          <rPr>
            <b/>
            <sz val="9"/>
            <color indexed="81"/>
            <rFont val="Segoe UI"/>
            <charset val="1"/>
          </rPr>
          <t>MARCELO DARCI DE SOUZA:</t>
        </r>
        <r>
          <rPr>
            <sz val="9"/>
            <color indexed="81"/>
            <rFont val="Segoe UI"/>
            <charset val="1"/>
          </rPr>
          <t xml:space="preserve">
recebido reitoria 40 m2 10/11/18</t>
        </r>
      </text>
    </comment>
    <comment ref="K48" authorId="0" shapeId="0">
      <text>
        <r>
          <rPr>
            <b/>
            <sz val="9"/>
            <color indexed="81"/>
            <rFont val="Segoe UI"/>
            <charset val="1"/>
          </rPr>
          <t>CAMILA DE ALMEIDA LUCA:</t>
        </r>
        <r>
          <rPr>
            <sz val="9"/>
            <color indexed="81"/>
            <rFont val="Segoe UI"/>
            <charset val="1"/>
          </rPr>
          <t xml:space="preserve">
Recebeu da Reitoria 75 (setenta e cinco) em 09.11.18
</t>
        </r>
      </text>
    </comment>
    <comment ref="K49" authorId="1" shapeId="0">
      <text>
        <r>
          <rPr>
            <b/>
            <sz val="9"/>
            <color indexed="81"/>
            <rFont val="Segoe UI"/>
            <charset val="1"/>
          </rPr>
          <t>MARCELO DARCI DE SOUZA:</t>
        </r>
        <r>
          <rPr>
            <sz val="9"/>
            <color indexed="81"/>
            <rFont val="Segoe UI"/>
            <charset val="1"/>
          </rPr>
          <t xml:space="preserve">
recebido do ceart 22 m2 - 08/11/18</t>
        </r>
      </text>
    </comment>
  </commentList>
</comments>
</file>

<file path=xl/comments7.xml><?xml version="1.0" encoding="utf-8"?>
<comments xmlns="http://schemas.openxmlformats.org/spreadsheetml/2006/main">
  <authors>
    <author>CAMILA DE ALMEIDA LUCA</author>
    <author>MARCELO DARCI DE SOUZA</author>
  </authors>
  <commentList>
    <comment ref="K25" authorId="0" shapeId="0">
      <text>
        <r>
          <rPr>
            <b/>
            <sz val="9"/>
            <color indexed="81"/>
            <rFont val="Segoe UI"/>
            <charset val="1"/>
          </rPr>
          <t>CAMILA DE ALMEIDA LUCA:</t>
        </r>
        <r>
          <rPr>
            <sz val="9"/>
            <color indexed="81"/>
            <rFont val="Segoe UI"/>
            <charset val="1"/>
          </rPr>
          <t xml:space="preserve">
Recebido da Reitoria SEMS 21 m² em 01.04.19</t>
        </r>
      </text>
    </comment>
    <comment ref="K28" authorId="1" shapeId="0">
      <text>
        <r>
          <rPr>
            <b/>
            <sz val="9"/>
            <color indexed="81"/>
            <rFont val="Segoe UI"/>
            <charset val="1"/>
          </rPr>
          <t>MARCELO DARCI DE SOUZA:</t>
        </r>
        <r>
          <rPr>
            <sz val="9"/>
            <color indexed="81"/>
            <rFont val="Segoe UI"/>
            <charset val="1"/>
          </rPr>
          <t xml:space="preserve">
cedido pelo ceart 01 und 
cedido 02 und ceavi </t>
        </r>
      </text>
    </comment>
  </commentList>
</comments>
</file>

<file path=xl/comments8.xml><?xml version="1.0" encoding="utf-8"?>
<comments xmlns="http://schemas.openxmlformats.org/spreadsheetml/2006/main">
  <authors>
    <author>MARCELO DARCI DE SOUZA</author>
    <author>CAMILA DE ALMEIDA LUCA</author>
  </authors>
  <commentList>
    <comment ref="K28" authorId="0" shapeId="0">
      <text>
        <r>
          <rPr>
            <b/>
            <sz val="9"/>
            <color indexed="81"/>
            <rFont val="Segoe UI"/>
            <charset val="1"/>
          </rPr>
          <t>MARCELO DARCI DE SOUZA:</t>
        </r>
        <r>
          <rPr>
            <sz val="9"/>
            <color indexed="81"/>
            <rFont val="Segoe UI"/>
            <charset val="1"/>
          </rPr>
          <t xml:space="preserve">
cedido 02 und ceres </t>
        </r>
      </text>
    </comment>
    <comment ref="K40" authorId="0" shapeId="0">
      <text>
        <r>
          <rPr>
            <b/>
            <sz val="9"/>
            <color indexed="81"/>
            <rFont val="Segoe UI"/>
            <charset val="1"/>
          </rPr>
          <t>MARCELO DARCI DE SOUZA:</t>
        </r>
        <r>
          <rPr>
            <sz val="9"/>
            <color indexed="81"/>
            <rFont val="Segoe UI"/>
            <charset val="1"/>
          </rPr>
          <t xml:space="preserve">
CEDIDO 130 M ceo 13/03/19</t>
        </r>
      </text>
    </comment>
    <comment ref="K47" authorId="1" shapeId="0">
      <text>
        <r>
          <rPr>
            <b/>
            <sz val="9"/>
            <color indexed="81"/>
            <rFont val="Segoe UI"/>
            <charset val="1"/>
          </rPr>
          <t>CAMILA DE ALMEIDA LUCA:</t>
        </r>
        <r>
          <rPr>
            <sz val="9"/>
            <color indexed="81"/>
            <rFont val="Segoe UI"/>
            <charset val="1"/>
          </rPr>
          <t xml:space="preserve">
Recebeu 22 (vinte) do CEART em 09.11.18 
cedido 50 m² pela reitoria </t>
        </r>
      </text>
    </comment>
  </commentList>
</comments>
</file>

<file path=xl/sharedStrings.xml><?xml version="1.0" encoding="utf-8"?>
<sst xmlns="http://schemas.openxmlformats.org/spreadsheetml/2006/main" count="4356" uniqueCount="233">
  <si>
    <t>Saldo / Automático</t>
  </si>
  <si>
    <t>LOTE</t>
  </si>
  <si>
    <t>...../...../......</t>
  </si>
  <si>
    <t>FORNECEDOR</t>
  </si>
  <si>
    <t>ITEM</t>
  </si>
  <si>
    <t>Preço UNITÁRIO (R$)</t>
  </si>
  <si>
    <t>PRODUTO - CARACTERÍSTICAS MÍNIMAS</t>
  </si>
  <si>
    <t>ALERTA</t>
  </si>
  <si>
    <t>Item</t>
  </si>
  <si>
    <t>Unidade</t>
  </si>
  <si>
    <t>Lote</t>
  </si>
  <si>
    <t>ANEXO II – Instrução Normativa n.º 002/2014</t>
  </si>
  <si>
    <t>DECLARAÇÃO DE DISPONIBILIDADE DE QUANTITATIVO PARA EMISSÃO DE AUTORIZAÇÃO DE FORNECIMENTO/ORDEM DE SERVIÇO – SISTEMA DE REGISTRO DE PREÇOS/UDESC</t>
  </si>
  <si>
    <t>Processo CPA n.º XXXX/2014</t>
  </si>
  <si>
    <t>Pregão n.º  XXXX/2014</t>
  </si>
  <si>
    <t xml:space="preserve">Objeto: </t>
  </si>
  <si>
    <t>Vigência da Ata de Registro de Preços: XX/XX/XXXX até XX/XX/XXXXX</t>
  </si>
  <si>
    <t>Declaro que o Centro XXXXXXX, participante da Ata de Registro de Preços proveniente do Pregão n.º XXXX/2014, possui saldo em seu quantitativo para a emissão da Autorização de Fornecimento/Ordem de Serviço n.º XXXX/2014, no valor de R$ X.XXX,XX, a ser firmada com a empresa XXXXXXX, restando ainda em sua cota para próximas contratações com o referido fornecedor os seguintes quantitativos:</t>
  </si>
  <si>
    <t>Descrição Resumida</t>
  </si>
  <si>
    <t>Valor Unitário (R$)</t>
  </si>
  <si>
    <r>
      <t xml:space="preserve">Saldo Quantitativo </t>
    </r>
    <r>
      <rPr>
        <sz val="8"/>
        <color indexed="8"/>
        <rFont val="Arial"/>
        <family val="2"/>
      </rPr>
      <t>(antes da emissão desta AF/OS)</t>
    </r>
  </si>
  <si>
    <t>Quantitativo da AF/OS</t>
  </si>
  <si>
    <t>Saldo Atualizado</t>
  </si>
  <si>
    <t>__________________, ____/_____/____</t>
  </si>
  <si>
    <t>Cidade                                    Data</t>
  </si>
  <si>
    <t>_____________________________________________</t>
  </si>
  <si>
    <t xml:space="preserve">Diretor(a) de Administração </t>
  </si>
  <si>
    <t>(carimbo e assinatura)</t>
  </si>
  <si>
    <t>SALDO</t>
  </si>
  <si>
    <t>Qtde Registrada</t>
  </si>
  <si>
    <t>Valor Total Registrado</t>
  </si>
  <si>
    <t>Valor Total Utilizado</t>
  </si>
  <si>
    <t>Valor Total da Ata com Aditivo</t>
  </si>
  <si>
    <t>Valor Utilizado</t>
  </si>
  <si>
    <t>% Aditivos</t>
  </si>
  <si>
    <t>% Utilizado</t>
  </si>
  <si>
    <t>Qtde Utilizada</t>
  </si>
  <si>
    <t>CENTRO PARTICIPANTE: GESTOR</t>
  </si>
  <si>
    <t>DETALHAMENTO</t>
  </si>
  <si>
    <t>OBJETO: Aquisição de divisórias, vidros, cortinas e similares – Campus I, CERES, CESFI e CEAVI</t>
  </si>
  <si>
    <t>MARCA</t>
  </si>
  <si>
    <t>Serviço de desmontagem de divisórias em painéis com espessura de 35 mm, miolo em colméia, estrutura em aço ou alumínio.</t>
  </si>
  <si>
    <t>Serviço de montagem de divisórias em painéis com espessura de 35 mm, miolo em colméia, estrutura em aço ou alumínio.</t>
  </si>
  <si>
    <t>m²</t>
  </si>
  <si>
    <t>peça</t>
  </si>
  <si>
    <t>339030.24</t>
  </si>
  <si>
    <t>339039.16</t>
  </si>
  <si>
    <t>Aquisição de divisórias, vidros, cortinas e similares – Campus I, CERES, CESFI e CEAVI</t>
  </si>
  <si>
    <t>CENTRO PARTICIPANTE:</t>
  </si>
  <si>
    <t xml:space="preserve">GRUPO CLASSE </t>
  </si>
  <si>
    <t xml:space="preserve">CÓDIGO NUC </t>
  </si>
  <si>
    <t xml:space="preserve">UNIDADE </t>
  </si>
  <si>
    <t>45-03</t>
  </si>
  <si>
    <t>02387-6-013</t>
  </si>
  <si>
    <t>02590-9-008</t>
  </si>
  <si>
    <t>45-08</t>
  </si>
  <si>
    <t>03960-8-048</t>
  </si>
  <si>
    <t>EUCATEX</t>
  </si>
  <si>
    <t>45-02</t>
  </si>
  <si>
    <t>03541-6-004</t>
  </si>
  <si>
    <t>REAL</t>
  </si>
  <si>
    <t>03027-9-027</t>
  </si>
  <si>
    <t>03027-9-005</t>
  </si>
  <si>
    <t>03027-9-028</t>
  </si>
  <si>
    <t>07626-0-008</t>
  </si>
  <si>
    <t>Peça</t>
  </si>
  <si>
    <t>00319-0-024</t>
  </si>
  <si>
    <t>03541-6-008</t>
  </si>
  <si>
    <t>03960-8-047</t>
  </si>
  <si>
    <t>KNAUF</t>
  </si>
  <si>
    <t>02-30</t>
  </si>
  <si>
    <t>5005-6-009</t>
  </si>
  <si>
    <t>45-06</t>
  </si>
  <si>
    <t>11073-6-014</t>
  </si>
  <si>
    <t>16-02</t>
  </si>
  <si>
    <t>12254-8-003</t>
  </si>
  <si>
    <t>45-04</t>
  </si>
  <si>
    <t>03336-7-005</t>
  </si>
  <si>
    <t>03336-7-004</t>
  </si>
  <si>
    <t>03336-7-024</t>
  </si>
  <si>
    <t>Serviço de retirada de piso, construção de contrapiso, com trama de ferro, regularização e preparação para instalação de novos pisos. Destinar o respectivo entulho da substituição do piso.</t>
  </si>
  <si>
    <t>04-36</t>
  </si>
  <si>
    <t>5016-6-003</t>
  </si>
  <si>
    <t>03336-7-025</t>
  </si>
  <si>
    <t>TARKETT</t>
  </si>
  <si>
    <t>Tecido com corta luz na trama do tecido, 100% poliéster com no mínimo 2,80m de largura, cor bege; gramatura mínima 215 gr/m²; com no mínimo 80% no bloqueio de luz. Peça com 100m</t>
  </si>
  <si>
    <t>06230-8-001</t>
  </si>
  <si>
    <t>10684-4-005</t>
  </si>
  <si>
    <t>00320-4-017</t>
  </si>
  <si>
    <t>00320-4-008</t>
  </si>
  <si>
    <r>
      <t xml:space="preserve">Persiana horizontal de alumínio com lâminas de 50mm, não-perfurada, que permita ser utilizada por meio de um cordão e haste. </t>
    </r>
    <r>
      <rPr>
        <sz val="11"/>
        <rFont val="Calibri "/>
      </rPr>
      <t xml:space="preserve">Completa, inclui todos os acessórios necessários para a sua instalação e funcionamento. Modelo de referência: Haste e Cordão/Luxaflex. </t>
    </r>
    <r>
      <rPr>
        <b/>
        <sz val="11"/>
        <rFont val="Calibri "/>
      </rPr>
      <t>instalada.</t>
    </r>
  </si>
  <si>
    <r>
      <t xml:space="preserve">Persiana horizontal de alumínio com lâminas de 50mm, modelo blackout, sem furos, que permita ser utilizada por meio de um cordão e haste. Completa, inclui todos os acessórios necessários para a sua instalação e funcionamento. Modelo de referência: Haste e Cordão/Luxaflex. </t>
    </r>
    <r>
      <rPr>
        <b/>
        <sz val="11"/>
        <rFont val="Calibri "/>
      </rPr>
      <t>instalada.</t>
    </r>
  </si>
  <si>
    <t xml:space="preserve"> AF/OS nº  xxxx/2018 Qtde. DT</t>
  </si>
  <si>
    <t>VIGÊNCIA DA ATA: 20/09/2018 até 19/09/2019</t>
  </si>
  <si>
    <t>PROCESSO: 0970/2018/UDESC</t>
  </si>
  <si>
    <t>ACT COMÉRCIO E SERVIÇOS EIRELI CNPJ 09.220.115/0001-66</t>
  </si>
  <si>
    <t>FORROTEC FORROS E DIVISÓRIAS LTDA - EPP CNPJ 04.005.101/0001-06</t>
  </si>
  <si>
    <t>ANTONIO CARLOS RIBEIRO PERSIANAS - EPP CNPJ 00.991.023/0001-05</t>
  </si>
  <si>
    <t>DECORINTER INDÚSTRIA E COMÉRCIO LTDA EPP CNPJ 03.884.308/0001-35</t>
  </si>
  <si>
    <t>JM COMERCIO E PRESTAÇÃO DE SERVIÇOS LTDA - EPP CNPJ 85.388.320/0001-13</t>
  </si>
  <si>
    <t>ELFORT IMPORTAÇÃO E DISTRIBUICAO DE PRODUTOS EIRELI CNPJ 09.213.849/0001-18</t>
  </si>
  <si>
    <t>FRATELLI COMÉRCIO DE MÁQUINAS E EQUIPAMENTOS EIRELI - EPP CNPJ 09.058.708/0001-78</t>
  </si>
  <si>
    <t>INFRACORP COMERCIO E SERVIÇO EIRELI CNPJ 19.518.708/0001-67</t>
  </si>
  <si>
    <r>
      <t xml:space="preserve">Espelho cristal 4mm. </t>
    </r>
    <r>
      <rPr>
        <b/>
        <sz val="11"/>
        <rFont val="Calibri"/>
        <family val="2"/>
        <scheme val="minor"/>
      </rPr>
      <t xml:space="preserve">Instalado. </t>
    </r>
    <r>
      <rPr>
        <sz val="11"/>
        <rFont val="Calibri"/>
        <family val="2"/>
        <scheme val="minor"/>
      </rPr>
      <t>Com moldura em alumínio e compensado 6mm plastificado colado. Considerar retirada do vidro existente se houver.</t>
    </r>
  </si>
  <si>
    <r>
      <t>Vidro mini-boreal incolor, 3mm.</t>
    </r>
    <r>
      <rPr>
        <b/>
        <sz val="11"/>
        <rFont val="Calibri"/>
        <family val="2"/>
        <scheme val="minor"/>
      </rPr>
      <t xml:space="preserve"> Instalado</t>
    </r>
    <r>
      <rPr>
        <sz val="10"/>
        <rFont val="Arial"/>
      </rPr>
      <t>.</t>
    </r>
  </si>
  <si>
    <r>
      <t>Fornecimento e</t>
    </r>
    <r>
      <rPr>
        <b/>
        <sz val="11"/>
        <rFont val="Calibri"/>
        <family val="2"/>
        <scheme val="minor"/>
      </rPr>
      <t xml:space="preserve"> instalação</t>
    </r>
    <r>
      <rPr>
        <sz val="10"/>
        <rFont val="Arial"/>
      </rPr>
      <t xml:space="preserve"> de vidro liso 3mm, incolor, incluindo massa/filete de espuma em ambas as faces, acabamento e retirada do vidro e massa anterior se houver.</t>
    </r>
  </si>
  <si>
    <r>
      <t>Fornecimento e i</t>
    </r>
    <r>
      <rPr>
        <b/>
        <sz val="11"/>
        <rFont val="Calibri"/>
        <family val="2"/>
        <scheme val="minor"/>
      </rPr>
      <t xml:space="preserve">nstalação </t>
    </r>
    <r>
      <rPr>
        <sz val="10"/>
        <rFont val="Arial"/>
      </rPr>
      <t>de vidro liso 4mm, incolor, incluindo massa/filete de espuma em ambas as faces, acabamento e retirada do vidro e massa anterior se houver.</t>
    </r>
  </si>
  <si>
    <r>
      <t xml:space="preserve">Fornecimento e </t>
    </r>
    <r>
      <rPr>
        <b/>
        <sz val="11"/>
        <rFont val="Calibri"/>
        <family val="2"/>
        <scheme val="minor"/>
      </rPr>
      <t>instalaçã</t>
    </r>
    <r>
      <rPr>
        <sz val="10"/>
        <rFont val="Arial"/>
      </rPr>
      <t>o de vidro liso 5mm, incolor, incluindo massa/filete de espuma em ambas as faces, acabamento e retirada do vidro e massa anterior se houver.</t>
    </r>
  </si>
  <si>
    <t>Porta de correr em vidro liso incolor temperado 10mm duas folhas, area de 3,76m2 medindo largura do vão de 1500cm e altura do vão de 2250cm, com fechadura tipo bico de papagaio. INSTALADA</t>
  </si>
  <si>
    <t>Porta de correr em vidro liso incolor temperado 10mm uma folha, area de 2,47m2 medindo largura do vão de 950cm e altura do vão de 2250cm. INSTALADA</t>
  </si>
  <si>
    <r>
      <t xml:space="preserve">Tampo de mesa de vidro incolor 8mm, com as pontas levemente arredondadas. Medida: 1,10x0,55m. </t>
    </r>
    <r>
      <rPr>
        <b/>
        <sz val="11"/>
        <color theme="1"/>
        <rFont val="Calibri"/>
        <family val="2"/>
        <scheme val="minor"/>
      </rPr>
      <t>Instalado.</t>
    </r>
  </si>
  <si>
    <t>Folhas de vidro 10mm temperado para porta existente, na medida 1,140m x 2,320m INSTALADO</t>
  </si>
  <si>
    <t>Porta nova de duas folhas de vidro incolor 10mm temperado com bandeira superior fixa, na medida 1,950m x 3,450m INSTALADO</t>
  </si>
  <si>
    <t>Folhas de vidro incolor 10mm temperado com esquadria de alumínio branco, para fechamento de vão, com porta de correr no centro, com medida total de 5,830m x 3,450m INSTALADO</t>
  </si>
  <si>
    <t>Folhas de vidro incolor 10mm temperado com esquadria de alumínio branco, para fechamento de vão, com janela de correr no centro, com medida total de 6,020m x 3,500m INSTALADO</t>
  </si>
  <si>
    <r>
      <t xml:space="preserve">Painel de vidro incolor 10mm temperado, na medida 13m x 3,537m.  </t>
    </r>
    <r>
      <rPr>
        <b/>
        <sz val="11"/>
        <rFont val="Calibri"/>
        <family val="2"/>
        <scheme val="minor"/>
      </rPr>
      <t>Instalado.</t>
    </r>
  </si>
  <si>
    <r>
      <t xml:space="preserve">Porta de vidro incolor 10mm temperado, com 2 folhas de correr e superior fixo, na medida 1,950m x 3,450m. </t>
    </r>
    <r>
      <rPr>
        <b/>
        <sz val="11"/>
        <rFont val="Calibri"/>
        <family val="2"/>
        <scheme val="minor"/>
      </rPr>
      <t>Instalado.</t>
    </r>
  </si>
  <si>
    <r>
      <t xml:space="preserve">Porta de aluminio 2,10 x0,90m, veneziana,  na cor branca, pintura em epóxi, podendo, conforme o local (sala de aula ou setores administrativos) ter uma pequena abertura com vidro na parte superior, medindo 27x15 cm. </t>
    </r>
    <r>
      <rPr>
        <b/>
        <sz val="11"/>
        <color theme="1"/>
        <rFont val="Calibri"/>
        <family val="2"/>
        <scheme val="minor"/>
      </rPr>
      <t xml:space="preserve">INSTALADO, </t>
    </r>
    <r>
      <rPr>
        <sz val="10"/>
        <rFont val="Arial"/>
      </rPr>
      <t>podendo haver pequenas variações (até 5%) para mais ou para menos</t>
    </r>
  </si>
  <si>
    <r>
      <t xml:space="preserve">Maxim em alumínio branco medida 0,65x0,80m  </t>
    </r>
    <r>
      <rPr>
        <b/>
        <sz val="11"/>
        <color theme="1"/>
        <rFont val="Calibri"/>
        <family val="2"/>
        <scheme val="minor"/>
      </rPr>
      <t>INSTALADO</t>
    </r>
  </si>
  <si>
    <r>
      <t xml:space="preserve">Janela em alumínio branco metade fixa, metade móvel, medida 2,08x1,50m com vidros 4 mm  </t>
    </r>
    <r>
      <rPr>
        <b/>
        <sz val="11"/>
        <color theme="1"/>
        <rFont val="Calibri"/>
        <family val="2"/>
        <scheme val="minor"/>
      </rPr>
      <t>INSTALADO</t>
    </r>
  </si>
  <si>
    <r>
      <t xml:space="preserve">Janela em alumínio branco metade fixa, metade móvel, medida 1,40x0,95m com vidros 4 mm  </t>
    </r>
    <r>
      <rPr>
        <b/>
        <sz val="11"/>
        <color theme="1"/>
        <rFont val="Calibri"/>
        <family val="2"/>
        <scheme val="minor"/>
      </rPr>
      <t>INSTALADO</t>
    </r>
  </si>
  <si>
    <r>
      <t xml:space="preserve">Janela em alumínio branco metade fixa, metade móvel, medida 1,50x1,20 m com vidros 4 mm  </t>
    </r>
    <r>
      <rPr>
        <b/>
        <sz val="11"/>
        <color theme="1"/>
        <rFont val="Calibri"/>
        <family val="2"/>
        <scheme val="minor"/>
      </rPr>
      <t>INSTALADO</t>
    </r>
  </si>
  <si>
    <t>Janela em alumínio branco metade fixa, metade móvel, medida 1,30x0,40 m com vidro incolor  INSTALADO (rampa)</t>
  </si>
  <si>
    <r>
      <t>Portão de alumínio branco, tipo veneziana, com 5,18m largura x 2,37m altura, sendo duas folhas de correr.</t>
    </r>
    <r>
      <rPr>
        <b/>
        <sz val="11"/>
        <rFont val="Calibri"/>
        <family val="2"/>
        <scheme val="minor"/>
      </rPr>
      <t xml:space="preserve"> INSTALADO</t>
    </r>
  </si>
  <si>
    <r>
      <t xml:space="preserve">Fornecimento de divisórias em painéis com espessura de 35mm, cor a definir; com miolo em colméia em kraft de alta gramatura e estrutura em aço galvanizado com pintura em epóxi-poliester pó. na cor. Colocação programada e cor do painel a escolher. </t>
    </r>
    <r>
      <rPr>
        <b/>
        <sz val="11"/>
        <color theme="1"/>
        <rFont val="Calibri"/>
        <family val="2"/>
        <scheme val="minor"/>
      </rPr>
      <t>Instalada.</t>
    </r>
  </si>
  <si>
    <r>
      <t>Divisória, espessura de 35mm, fornecimento de paredes divisórias com miolo tipo colméiamem kraft de alta gramatura, estrutura em aço galvanizado, com pintura epóxi poliéster pó. Módulo com vidro de espessura mínima de 4mm (vidro incluido na cotação). Painel com altura (pé-direito) de 2110mm e bandeira em vidro de 790mm (total de pé-direito 2900mm). Colocação programada e cor a escolher.</t>
    </r>
    <r>
      <rPr>
        <b/>
        <sz val="11"/>
        <color theme="1"/>
        <rFont val="Calibri"/>
        <family val="2"/>
        <scheme val="minor"/>
      </rPr>
      <t xml:space="preserve"> Instalado.</t>
    </r>
  </si>
  <si>
    <r>
      <t xml:space="preserve">Forro em PVC, espessura 8mm, largura 200mm, com estrutura em aço galvanizado. Cor a definir. </t>
    </r>
    <r>
      <rPr>
        <b/>
        <sz val="11"/>
        <rFont val="Calibri"/>
        <family val="2"/>
        <scheme val="minor"/>
      </rPr>
      <t>Instalado.</t>
    </r>
  </si>
  <si>
    <r>
      <t>Porta de abrir eixo vertical, 90X210cm em painéis divisórias, cor a definir. Com miolo em colméia e estrutura em aço com pintura em epóxi na cor preta, bege ou branca, completa (com maçaneta, chave e dobradiças)</t>
    </r>
    <r>
      <rPr>
        <b/>
        <sz val="11"/>
        <rFont val="Calibri"/>
        <family val="2"/>
        <scheme val="minor"/>
      </rPr>
      <t>.</t>
    </r>
    <r>
      <rPr>
        <sz val="11"/>
        <rFont val="Calibri"/>
        <family val="2"/>
        <scheme val="minor"/>
      </rPr>
      <t xml:space="preserve"> Compatíveis com as divisórias existentes. </t>
    </r>
    <r>
      <rPr>
        <b/>
        <sz val="11"/>
        <rFont val="Calibri"/>
        <family val="2"/>
        <scheme val="minor"/>
      </rPr>
      <t>Instalada.</t>
    </r>
  </si>
  <si>
    <r>
      <t xml:space="preserve">Porta para divisórias em painéis de espessura 35mm, com miolo tipo colméia em kraft de alta gramatura, estrutura em aço galvanizado, com pintura epóxi-poliester pó. Colocação programada e cor a escolher. Medidas da porta: 0,80x2,10m. </t>
    </r>
    <r>
      <rPr>
        <b/>
        <sz val="11"/>
        <color theme="1"/>
        <rFont val="Calibri"/>
        <family val="2"/>
        <scheme val="minor"/>
      </rPr>
      <t>Instalada.</t>
    </r>
  </si>
  <si>
    <r>
      <t>Porta de madeira angelim tipo pedra, semi-oca, lisa, para ser instalada em divisória acústica drywall e alvenaria, com revestimento interno de fibra de lã de vidro ou rocha, para isolamento acústico. Tamanho 80cm de larguraX2,10m de altura, espessura da porta 3,5cm. Tamanho da forra 9cm. I</t>
    </r>
    <r>
      <rPr>
        <sz val="11"/>
        <rFont val="Calibri"/>
        <family val="2"/>
        <scheme val="minor"/>
      </rPr>
      <t xml:space="preserve">nclui forra, maçaneta e todos os acessórios necessários para a sua instalação. Cor natural, pronta para pintura. </t>
    </r>
    <r>
      <rPr>
        <b/>
        <sz val="11"/>
        <rFont val="Calibri"/>
        <family val="2"/>
        <scheme val="minor"/>
      </rPr>
      <t>Instalada.</t>
    </r>
  </si>
  <si>
    <r>
      <t xml:space="preserve">Porta de madeira, folha média (NBR 15930) de 100 cm x 210 cm x 35mm, núcleo sarrafeado, capa lisa em HDF, acabamento em laminado natural para verniz. </t>
    </r>
    <r>
      <rPr>
        <b/>
        <sz val="11"/>
        <color theme="1"/>
        <rFont val="Calibri"/>
        <family val="2"/>
        <scheme val="minor"/>
      </rPr>
      <t>Instalada.</t>
    </r>
  </si>
  <si>
    <r>
      <t xml:space="preserve">Porta de madeira, folha média (NBR 15930) de 60 cm x 180 cm x 35mm, núcleo sarrafeado, capa lisa em HDF, acabamento em laminado natural para verniz, com fechadura completa para banheiros. </t>
    </r>
    <r>
      <rPr>
        <b/>
        <sz val="11"/>
        <color theme="1"/>
        <rFont val="Calibri"/>
        <family val="2"/>
        <scheme val="minor"/>
      </rPr>
      <t>Instalada.</t>
    </r>
  </si>
  <si>
    <r>
      <t xml:space="preserve">Porta de madeira, folha média (NBR 15930) de 90  cm x 210 cm x 35mm, núcleo sarrafeado, capa lisa em HDF, acabamento em laminado natural para verniz. </t>
    </r>
    <r>
      <rPr>
        <b/>
        <sz val="11"/>
        <color theme="1"/>
        <rFont val="Calibri"/>
        <family val="2"/>
        <scheme val="minor"/>
      </rPr>
      <t>Instalada.</t>
    </r>
  </si>
  <si>
    <r>
      <t xml:space="preserve">Forro acústico constituído de fibra lã de vidro, revestido na face aparente com PVC, com 20mm de espessura total e 80kg/m³ de densidade. Placas de 1250mmx625mm. 35m² com superfície enrugada e 525m² com superfície lisa. </t>
    </r>
    <r>
      <rPr>
        <sz val="11"/>
        <rFont val="Calibri"/>
        <family val="2"/>
        <scheme val="minor"/>
      </rPr>
      <t xml:space="preserve">Remover o forro anterior e instalar o novo. Inclui todos os acessórios necessários para a sua instalação. Modelo de referência: Forrovid Boreal Isover. </t>
    </r>
    <r>
      <rPr>
        <b/>
        <sz val="11"/>
        <rFont val="Calibri"/>
        <family val="2"/>
        <scheme val="minor"/>
      </rPr>
      <t>Instalado.</t>
    </r>
  </si>
  <si>
    <r>
      <t xml:space="preserve">Divisória acústica com paredes de gesso acartonado, drywall, em estrutura metálica e revestida internamente com fibra de lã de vidro para isolamento acústico, com rodapé e rodateto em perfil de alumínio revestido nas faces com vedante de espuma de PVC autocolante. Espessura total da parede 102mm. Vidros duplos de 6mm, normais ou laminados, com estrutura periférica em alumínio que permita a montagem de persianas em seu interior. Os vidros deverão ser apoiados em batentes de PVC para evitar vibrações. </t>
    </r>
    <r>
      <rPr>
        <sz val="11"/>
        <rFont val="Calibri"/>
        <family val="2"/>
        <scheme val="minor"/>
      </rPr>
      <t xml:space="preserve">Incluir todos os acessórios necessários a sua instalação e pintura. Marca de referência: Placocenter. </t>
    </r>
    <r>
      <rPr>
        <b/>
        <sz val="11"/>
        <rFont val="Calibri"/>
        <family val="2"/>
        <scheme val="minor"/>
      </rPr>
      <t>Instalada.</t>
    </r>
  </si>
  <si>
    <r>
      <t>Divisória acústica com paredes de gesso acartonado, drywall, em estrutura metálica e revestida internamente com fibra de lã de vidro para isolamento acústico.  Espessura total da parede 90mm. Remover a anterior e instalar</t>
    </r>
    <r>
      <rPr>
        <sz val="11"/>
        <rFont val="Calibri"/>
        <family val="2"/>
        <scheme val="minor"/>
      </rPr>
      <t xml:space="preserve"> a nova. Incluir todos os acessórios necessários a sua instalação e pintura. Marca de referência: Placocenter. </t>
    </r>
    <r>
      <rPr>
        <b/>
        <sz val="11"/>
        <rFont val="Calibri"/>
        <family val="2"/>
        <scheme val="minor"/>
      </rPr>
      <t>Instalada.</t>
    </r>
  </si>
  <si>
    <r>
      <t xml:space="preserve">Película profissional refletiva para redução de temperatura e de incidência dos raios UV. </t>
    </r>
    <r>
      <rPr>
        <b/>
        <sz val="11"/>
        <rFont val="Calibri"/>
        <family val="2"/>
        <scheme val="minor"/>
      </rPr>
      <t>Instalada.</t>
    </r>
  </si>
  <si>
    <r>
      <t xml:space="preserve">Persiana vertical em tecido resinado RAMI natural com blackout em faixas de no mínimo 9cm, guias para abrir e fechar e mudança de posição (controle de entrada de luz) cor a definir, </t>
    </r>
    <r>
      <rPr>
        <b/>
        <sz val="11"/>
        <rFont val="Calibri"/>
        <family val="2"/>
        <scheme val="minor"/>
      </rPr>
      <t>instalada</t>
    </r>
    <r>
      <rPr>
        <sz val="11"/>
        <rFont val="Calibri"/>
        <family val="2"/>
        <scheme val="minor"/>
      </rPr>
      <t xml:space="preserve">. (para cálculos da cotação utilizar altura média de 1,60m). </t>
    </r>
  </si>
  <si>
    <r>
      <t>Persiana vertical em tecido resinado RAMI natural - em faixas de no mín. 9 cm, guias para abrir e fechar e mudança de posição (controle a entrada de luz). Cor a definir. I</t>
    </r>
    <r>
      <rPr>
        <b/>
        <sz val="11"/>
        <rFont val="Calibri"/>
        <family val="2"/>
        <scheme val="minor"/>
      </rPr>
      <t>nstalada</t>
    </r>
    <r>
      <rPr>
        <sz val="11"/>
        <rFont val="Calibri"/>
        <family val="2"/>
        <scheme val="minor"/>
      </rPr>
      <t xml:space="preserve">. (para cálculos da cotação utilizar altura média de 1,60m). </t>
    </r>
  </si>
  <si>
    <r>
      <t xml:space="preserve">Persiana vertical de alumínio com lâminas de 50mm, modelo blackout, sem furos, que permita ser utilizada por meio de um cordão e haste. Completa, inclui todos os acessórios necessários para a sua instalação e funcionamento. Modelo de referência: Haste e Cordão/Luxaflex. </t>
    </r>
    <r>
      <rPr>
        <b/>
        <sz val="10"/>
        <rFont val="Calibri "/>
      </rPr>
      <t>instalada.</t>
    </r>
  </si>
  <si>
    <r>
      <t xml:space="preserve">Piso cerâmico PEI-5 </t>
    </r>
    <r>
      <rPr>
        <b/>
        <sz val="11"/>
        <rFont val="Calibri"/>
        <family val="2"/>
        <scheme val="minor"/>
      </rPr>
      <t>60x60cm</t>
    </r>
    <r>
      <rPr>
        <sz val="10"/>
        <rFont val="Arial"/>
      </rPr>
      <t xml:space="preserve">, padrão A, anti-derrapante. para uso </t>
    </r>
    <r>
      <rPr>
        <b/>
        <sz val="11"/>
        <rFont val="Calibri"/>
        <family val="2"/>
        <scheme val="minor"/>
      </rPr>
      <t>externo</t>
    </r>
    <r>
      <rPr>
        <sz val="10"/>
        <rFont val="Arial"/>
      </rPr>
      <t xml:space="preserve">. anti-derrapante.de 60x60cm. Superfície acetinada. Inclui todos os materiais necessário a sua instalação. </t>
    </r>
    <r>
      <rPr>
        <sz val="11"/>
        <rFont val="Calibri"/>
        <family val="2"/>
        <scheme val="minor"/>
      </rPr>
      <t xml:space="preserve">Marca de referência: Eliane. Modelo de referência: Etna crema. </t>
    </r>
    <r>
      <rPr>
        <b/>
        <sz val="11"/>
        <rFont val="Calibri"/>
        <family val="2"/>
        <scheme val="minor"/>
      </rPr>
      <t xml:space="preserve">Instalado. </t>
    </r>
  </si>
  <si>
    <r>
      <t xml:space="preserve">Piso cerâmico PEI-5 </t>
    </r>
    <r>
      <rPr>
        <b/>
        <sz val="11"/>
        <rFont val="Calibri"/>
        <family val="2"/>
        <scheme val="minor"/>
      </rPr>
      <t>30x30cm</t>
    </r>
    <r>
      <rPr>
        <sz val="10"/>
        <rFont val="Arial"/>
      </rPr>
      <t>, padrão A, anti-derrapante. Para uso</t>
    </r>
    <r>
      <rPr>
        <b/>
        <sz val="11"/>
        <rFont val="Calibri"/>
        <family val="2"/>
        <scheme val="minor"/>
      </rPr>
      <t xml:space="preserve"> interno</t>
    </r>
    <r>
      <rPr>
        <sz val="10"/>
        <rFont val="Arial"/>
      </rPr>
      <t xml:space="preserve">.  Inclui todos os materiais necessário a sua instalação, cor a definir. </t>
    </r>
    <r>
      <rPr>
        <b/>
        <sz val="11"/>
        <rFont val="Calibri"/>
        <family val="2"/>
        <scheme val="minor"/>
      </rPr>
      <t>Instalado.</t>
    </r>
  </si>
  <si>
    <r>
      <t xml:space="preserve">Piso cerâmico PEI-5 </t>
    </r>
    <r>
      <rPr>
        <b/>
        <sz val="11"/>
        <rFont val="Calibri"/>
        <family val="2"/>
        <scheme val="minor"/>
      </rPr>
      <t>45x45cm</t>
    </r>
    <r>
      <rPr>
        <sz val="10"/>
        <rFont val="Arial"/>
      </rPr>
      <t>, padrão A, anti-derrapante. Para uso</t>
    </r>
    <r>
      <rPr>
        <b/>
        <sz val="11"/>
        <rFont val="Calibri"/>
        <family val="2"/>
        <scheme val="minor"/>
      </rPr>
      <t xml:space="preserve"> interno</t>
    </r>
    <r>
      <rPr>
        <sz val="10"/>
        <rFont val="Arial"/>
      </rPr>
      <t xml:space="preserve">.  Inclui todos os materiais necessário a sua instalação, cor a definir. </t>
    </r>
    <r>
      <rPr>
        <b/>
        <sz val="11"/>
        <rFont val="Calibri"/>
        <family val="2"/>
        <scheme val="minor"/>
      </rPr>
      <t>Instalado.</t>
    </r>
  </si>
  <si>
    <r>
      <t xml:space="preserve">Piso laminado vinílico, placas decorativas com estampagem digital de madeira com capa de uso de 0,5mm (modelo a definir); placas de aproximadamente 0,41x0,41m; espessura de 3mm a 5mm; resistente a abrasão e químicos classe T; resistente a uso interno e a cadeiras com rodízio; alta durabilidade; certificado da norma brasileira NBR 8660-classe2A; garantia mínima de 15 anos; com acessórios e serviço de instalação; regularização de contrapiso e acabamento inclusos; densidade ótica de fumaça (toxidade em caso de incêndio) menor que 450dm (norma ASTME 662); absorção de som ao impacto norma ASTME 989-06 = 10 decibéis; identação residual igual ou menor a 0,1mm; estabilidade dimensional EN 434 igual ou menor que 0,13mm. </t>
    </r>
    <r>
      <rPr>
        <b/>
        <sz val="11"/>
        <rFont val="Calibri"/>
        <family val="2"/>
        <scheme val="minor"/>
      </rPr>
      <t>INSTALADO.</t>
    </r>
  </si>
  <si>
    <t>Tecido com corta luz na trama do tecido, 100% poliéster com no mínimo 2,80m de largura, cor preta; gramatura mínima 215 gr/m²; com no mínimo 80% no bloqueio de luz. Peça com 100m</t>
  </si>
  <si>
    <t>Tecido com corta luz na trama do tecido, 100% poliéster com no mínimo 2,80m de largura, cor branca; gramatura mínima 215 gr/m²; com no mínimo 80% no bloqueio de luz. Peça com 100m</t>
  </si>
  <si>
    <r>
      <t>Forro de gesso em placas de 60x60cm com acessórios de fixação em aço galvanizado, incluindo serviço de retirada do forro antigo deteriorado, lixamento do novo forro com lixa fina, aplicação de massa corrrida em quantas demãos forem necessárias para retirar qualquer imperfeição e pintura acrílica fosca branca. Inclui todos os acessórios necessários para a sua instalação.</t>
    </r>
    <r>
      <rPr>
        <b/>
        <sz val="11"/>
        <color theme="1"/>
        <rFont val="Calibri"/>
        <family val="2"/>
        <scheme val="minor"/>
      </rPr>
      <t xml:space="preserve"> INSTALADO.</t>
    </r>
  </si>
  <si>
    <r>
      <t xml:space="preserve">Forro modular de fibra mineral AMF micro perfurado, medindo 625x625x15mm, com borda tegolar (rebaixada), instalado em estrutura com perfis de aço galvanizado em "T" invertido, pintado com tinta epóxi na cor branca ou cinza, com pendurais de arame galvanizado BWG 18. </t>
    </r>
    <r>
      <rPr>
        <sz val="11"/>
        <rFont val="Calibri"/>
        <family val="2"/>
        <scheme val="minor"/>
      </rPr>
      <t xml:space="preserve">Remover o forro anterior e instalar o novo. Inclui todos os acessórios necessários para a sua instalação. Modelo de referência: Forrovid Boreal Isover. </t>
    </r>
    <r>
      <rPr>
        <b/>
        <sz val="11"/>
        <rFont val="Calibri"/>
        <family val="2"/>
        <scheme val="minor"/>
      </rPr>
      <t>Instalado.</t>
    </r>
  </si>
  <si>
    <t>Gradil de aço para proteção sobre janela, instalado, chumbado. Tamanho da janela: 0,55m X 1m. A distância entre perfis (vão-luz) não deve ser superior a 11cm. Aço zincado, com espessura mínima da camada de zinco de 69 µm, conforme a NBR 6323, bitola 3/8". O gradil deve atender aos requisitos da NBR 14718. O local de instalação deve ser visitado pelo fornecedor para verificação das condições de instalação.  Considerar necessidade de medida excedente  do gradil para instalação.</t>
  </si>
  <si>
    <t>Gradil de aço para proteção sobre porta, instalado, chumbado (portão com trancas). Tamanho da porta: 2,05m X 0,8m. A distância entre perfis (vão-luz) não deve ser superior a 11cm. Aço zincado, com espessura mínima da camada de zinco de 69 µm, conforme a NBR 6323, bitola 3/8". O gradil deve incluir dobradiças para abrir e fechar e duas trancas no mesmo material para fechamento com cadeado. O local de instalação deve ser visitado pelo fornecedor para verificação das condições de instalação.  Considerar necessidade de medida excedente  do gradil para instalação.</t>
  </si>
  <si>
    <r>
      <t xml:space="preserve">Piso para sala de dança, com sistema flutuante (amortecedor, barrote, compensado e piso de madeira, totalizando uma estrutura de 7 cm), de madeira tauarí, com largura entre 5 e 8 cm, com comprimento entre 30 e 220 cm, pregado e colado, com encaixe macho e fêmea nos quatro lados. </t>
    </r>
    <r>
      <rPr>
        <b/>
        <sz val="11"/>
        <color theme="1"/>
        <rFont val="Calibri"/>
        <family val="2"/>
        <scheme val="minor"/>
      </rPr>
      <t>INSTALADO.</t>
    </r>
  </si>
  <si>
    <t xml:space="preserve">MARCA </t>
  </si>
  <si>
    <t>CEBRACE, mod. EC4M</t>
  </si>
  <si>
    <t>CEBRACE, Mod. VM33</t>
  </si>
  <si>
    <t>CEBRACE,Mod. VL3M</t>
  </si>
  <si>
    <t>CEBRACE, Mod. VL4M</t>
  </si>
  <si>
    <t>CEBRACE, Mod. VL5M</t>
  </si>
  <si>
    <t>CEBRACE, Mod. PC2F</t>
  </si>
  <si>
    <t>CEBRACE, Mod. PC1V</t>
  </si>
  <si>
    <t>CEBRACE, Mod. TMV8</t>
  </si>
  <si>
    <t>CERBACE, Mod. PVP</t>
  </si>
  <si>
    <t>CEBRACE, Mod. P2F8</t>
  </si>
  <si>
    <t>CEBRACE, Mod. CJPC</t>
  </si>
  <si>
    <t>CEBRACE, Mod. PVT</t>
  </si>
  <si>
    <t>CEBRACE, Mod. P2FC</t>
  </si>
  <si>
    <t>ACT, Mod. VENEZIANA</t>
  </si>
  <si>
    <t>ACT, Mod. MAXIM</t>
  </si>
  <si>
    <t>ACT, Mod. JFMV</t>
  </si>
  <si>
    <t>ACT, Mod. JFM</t>
  </si>
  <si>
    <t>ACT, Mod. FMV</t>
  </si>
  <si>
    <t>ACT, Mod. PAV</t>
  </si>
  <si>
    <t>KLOCK</t>
  </si>
  <si>
    <t>WOOD PORTAS</t>
  </si>
  <si>
    <t>ISOVER</t>
  </si>
  <si>
    <t>NEXFILM</t>
  </si>
  <si>
    <t>Eliane</t>
  </si>
  <si>
    <t>Piso Fort</t>
  </si>
  <si>
    <t>Itagres</t>
  </si>
  <si>
    <t>JM</t>
  </si>
  <si>
    <t>Enrolados tecidos</t>
  </si>
  <si>
    <t>Armstrong</t>
  </si>
  <si>
    <t>ACT, Mod. GAPJ</t>
  </si>
  <si>
    <t>ACT, Mod. GAPCT</t>
  </si>
  <si>
    <t>Madeireira Batista</t>
  </si>
  <si>
    <t>02803-7-002</t>
  </si>
  <si>
    <t>03027-9-025</t>
  </si>
  <si>
    <t>03027-9-067</t>
  </si>
  <si>
    <t>02620-4-002</t>
  </si>
  <si>
    <t>00319-0-044</t>
  </si>
  <si>
    <t>03071-6-006</t>
  </si>
  <si>
    <t xml:space="preserve">VITALLY </t>
  </si>
  <si>
    <t xml:space="preserve">COIMBRA </t>
  </si>
  <si>
    <t xml:space="preserve">atualizado </t>
  </si>
  <si>
    <t xml:space="preserve"> AF/OS nº  2081/2018 Qtde. DT</t>
  </si>
  <si>
    <t xml:space="preserve"> AF/OS nº  32/2019 Qtde. DT</t>
  </si>
  <si>
    <t xml:space="preserve"> AF/OS nº  117/2019 Qtde. DT</t>
  </si>
  <si>
    <t>AF nº 2174/2018 Qtde. DT</t>
  </si>
  <si>
    <t xml:space="preserve"> AF nº  2261/2018 Qtde. DT</t>
  </si>
  <si>
    <t xml:space="preserve"> AF nº 2390/2018 Qtde. DT</t>
  </si>
  <si>
    <t xml:space="preserve"> AF nº 2389/2018 Qtde. DT</t>
  </si>
  <si>
    <t xml:space="preserve"> AF nº  2388/2018 Qtde. DT</t>
  </si>
  <si>
    <t xml:space="preserve"> AF nº  2386/2018 Qtde. DT</t>
  </si>
  <si>
    <t xml:space="preserve"> AF nº  2387/2018 Qtde. DT</t>
  </si>
  <si>
    <t xml:space="preserve"> AF nº 2383/2018 Qtde. DT</t>
  </si>
  <si>
    <t xml:space="preserve"> AF nº  338/2019 Qtde. DT</t>
  </si>
  <si>
    <t xml:space="preserve"> AF/OS nº  0031/2019 Qtde. DT</t>
  </si>
  <si>
    <t xml:space="preserve"> AF/OS nº 0152/2019 Qtde. DT</t>
  </si>
  <si>
    <t xml:space="preserve"> AF/OS nº  2015/2018 Qtde. DT</t>
  </si>
  <si>
    <t xml:space="preserve"> AF/OS nº  2018/2018 Qtde. DT</t>
  </si>
  <si>
    <t xml:space="preserve"> AF/OS nº  268/2019 Qtde. DT</t>
  </si>
  <si>
    <t xml:space="preserve"> AF/OS nº  385/2019 Qtde. DT</t>
  </si>
  <si>
    <t xml:space="preserve"> AF/OS 2311/18 nº  13561/2018 Qtde. DT</t>
  </si>
  <si>
    <t xml:space="preserve"> AF/OS nº  131/2019 Qtde. DT</t>
  </si>
  <si>
    <t xml:space="preserve"> AF/OS nº  2286/2018 Qtde. DT</t>
  </si>
  <si>
    <t xml:space="preserve"> AF/OS nº  2334/2018 Qtde. DT</t>
  </si>
  <si>
    <t xml:space="preserve"> AF/OS nº  70/2019 Qtde. DT</t>
  </si>
  <si>
    <t xml:space="preserve"> AF/OS nº  176/2019 Qtde. DT</t>
  </si>
  <si>
    <t xml:space="preserve"> AF/OS nº  1978/2018 Qtde. DT</t>
  </si>
  <si>
    <t xml:space="preserve"> AF/OS nº  1977/2018 Qtde. DT</t>
  </si>
  <si>
    <t xml:space="preserve"> AF/OS nº  2118/2018 Qtde. DT</t>
  </si>
  <si>
    <t xml:space="preserve"> AF/OS nº  2158/2018 Qtde. DT</t>
  </si>
  <si>
    <t xml:space="preserve"> AF/OS nº  2167/2018 Qtde. DT</t>
  </si>
  <si>
    <t xml:space="preserve"> AF/OS nº  2325/2018 Qtde. DT</t>
  </si>
  <si>
    <t xml:space="preserve"> AF/OS nº  0056/2019 Qtde. DT</t>
  </si>
  <si>
    <t xml:space="preserve"> AF/OS nº  143/2019 Qtde. DT</t>
  </si>
  <si>
    <t xml:space="preserve"> AF/OS nº  0224/2019 Qtde. DT</t>
  </si>
  <si>
    <t>31/10/2018
CANCELADA</t>
  </si>
  <si>
    <t>19 CANCELADA</t>
  </si>
  <si>
    <t xml:space="preserve"> AF/OS nº  0363/2019 Qtde. DT</t>
  </si>
  <si>
    <t xml:space="preserve"> AF/OS nº  359/2019 Qtde. DT</t>
  </si>
  <si>
    <t xml:space="preserve"> AF/OS nº  439/2019</t>
  </si>
  <si>
    <t xml:space="preserve"> AF/OS nº  443/2019 Qtde. DT</t>
  </si>
  <si>
    <t xml:space="preserve"> AF/OS nº  4902019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</si>
</sst>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quot;R$&quot;\ * #,##0.00_-;\-&quot;R$&quot;\ * #,##0.00_-;_-&quot;R$&quot;\ * &quot;-&quot;??_-;_-@_-"/>
    <numFmt numFmtId="43" formatCode="_-* #,##0.00_-;\-* #,##0.00_-;_-* &quot;-&quot;??_-;_-@_-"/>
    <numFmt numFmtId="164" formatCode="_(* #,##0.00_);_(* \(#,##0.00\);_(* &quot;-&quot;??_);_(@_)"/>
    <numFmt numFmtId="165" formatCode="_(* #,##0.00_);_(* \(#,##0.00\);_(* \-??_);_(@_)"/>
    <numFmt numFmtId="166" formatCode="#,##0;[Red]#,##0"/>
    <numFmt numFmtId="167" formatCode="_-* #,##0.00\ &quot;€&quot;_-;\-* #,##0.00\ &quot;€&quot;_-;_-* &quot;-&quot;??\ &quot;€&quot;_-;_-@_-"/>
    <numFmt numFmtId="168" formatCode="_-[$R$-416]\ * #,##0.00_-;\-[$R$-416]\ * #,##0.00_-;_-[$R$-416]\ * &quot;-&quot;??_-;_-@_-"/>
    <numFmt numFmtId="169" formatCode="#,##0.0"/>
    <numFmt numFmtId="170" formatCode="#,##0.00000"/>
  </numFmts>
  <fonts count="26">
    <font>
      <sz val="10"/>
      <name val="Arial"/>
    </font>
    <font>
      <sz val="10"/>
      <name val="Arial"/>
      <family val="2"/>
    </font>
    <font>
      <b/>
      <sz val="18"/>
      <color indexed="56"/>
      <name val="Cambria"/>
      <family val="2"/>
    </font>
    <font>
      <sz val="8"/>
      <color indexed="8"/>
      <name val="Arial"/>
      <family val="2"/>
    </font>
    <font>
      <sz val="11"/>
      <name val="Calibri"/>
      <family val="2"/>
      <scheme val="minor"/>
    </font>
    <font>
      <b/>
      <sz val="16"/>
      <color theme="1"/>
      <name val="Arial"/>
      <family val="2"/>
    </font>
    <font>
      <sz val="12"/>
      <color theme="1"/>
      <name val="Arial"/>
      <family val="2"/>
    </font>
    <font>
      <i/>
      <sz val="12"/>
      <color theme="1"/>
      <name val="Arial"/>
      <family val="2"/>
    </font>
    <font>
      <b/>
      <sz val="11"/>
      <color theme="1"/>
      <name val="Arial"/>
      <family val="2"/>
    </font>
    <font>
      <b/>
      <sz val="10"/>
      <color theme="1"/>
      <name val="Arial"/>
      <family val="2"/>
    </font>
    <font>
      <sz val="11"/>
      <color theme="1"/>
      <name val="Arial"/>
      <family val="2"/>
    </font>
    <font>
      <i/>
      <sz val="11"/>
      <color theme="1"/>
      <name val="Arial"/>
      <family val="2"/>
    </font>
    <font>
      <b/>
      <sz val="12"/>
      <color theme="1"/>
      <name val="Arial"/>
      <family val="2"/>
    </font>
    <font>
      <sz val="10"/>
      <name val="Arial"/>
      <family val="2"/>
    </font>
    <font>
      <sz val="12"/>
      <name val="Calibri"/>
      <family val="2"/>
      <scheme val="minor"/>
    </font>
    <font>
      <b/>
      <sz val="11"/>
      <name val="Calibri "/>
    </font>
    <font>
      <sz val="11"/>
      <name val="Calibri "/>
    </font>
    <font>
      <b/>
      <sz val="11"/>
      <name val="Calibri"/>
      <family val="2"/>
      <scheme val="minor"/>
    </font>
    <font>
      <b/>
      <sz val="11"/>
      <color theme="1"/>
      <name val="Calibri"/>
      <family val="2"/>
      <scheme val="minor"/>
    </font>
    <font>
      <b/>
      <sz val="10"/>
      <name val="Calibri "/>
    </font>
    <font>
      <sz val="11"/>
      <color rgb="FF333333"/>
      <name val="Calibri"/>
      <family val="2"/>
      <scheme val="minor"/>
    </font>
    <font>
      <sz val="12"/>
      <name val="Calibri "/>
    </font>
    <font>
      <sz val="9"/>
      <color indexed="81"/>
      <name val="Segoe UI"/>
      <charset val="1"/>
    </font>
    <font>
      <b/>
      <sz val="9"/>
      <color indexed="81"/>
      <name val="Segoe UI"/>
      <charset val="1"/>
    </font>
    <font>
      <b/>
      <sz val="9"/>
      <color indexed="81"/>
      <name val="Segoe UI"/>
      <family val="2"/>
    </font>
    <font>
      <sz val="9"/>
      <color indexed="81"/>
      <name val="Segoe UI"/>
      <family val="2"/>
    </font>
  </fonts>
  <fills count="18">
    <fill>
      <patternFill patternType="none"/>
    </fill>
    <fill>
      <patternFill patternType="gray125"/>
    </fill>
    <fill>
      <patternFill patternType="solid">
        <fgColor indexed="41"/>
        <bgColor indexed="64"/>
      </patternFill>
    </fill>
    <fill>
      <patternFill patternType="solid">
        <fgColor indexed="10"/>
        <bgColor indexed="10"/>
      </patternFill>
    </fill>
    <fill>
      <patternFill patternType="solid">
        <fgColor indexed="11"/>
        <bgColor indexed="64"/>
      </patternFill>
    </fill>
    <fill>
      <patternFill patternType="solid">
        <fgColor indexed="13"/>
        <bgColor indexed="26"/>
      </patternFill>
    </fill>
    <fill>
      <patternFill patternType="solid">
        <fgColor indexed="53"/>
        <bgColor indexed="64"/>
      </patternFill>
    </fill>
    <fill>
      <patternFill patternType="solid">
        <fgColor rgb="FFFFFF00"/>
        <bgColor indexed="64"/>
      </patternFill>
    </fill>
    <fill>
      <patternFill patternType="solid">
        <fgColor theme="9" tint="0.39997558519241921"/>
        <bgColor indexed="64"/>
      </patternFill>
    </fill>
    <fill>
      <patternFill patternType="solid">
        <fgColor rgb="FF92D050"/>
        <bgColor indexed="64"/>
      </patternFill>
    </fill>
    <fill>
      <patternFill patternType="solid">
        <fgColor theme="3" tint="0.79998168889431442"/>
        <bgColor indexed="10"/>
      </patternFill>
    </fill>
    <fill>
      <patternFill patternType="solid">
        <fgColor theme="0"/>
        <bgColor indexed="31"/>
      </patternFill>
    </fill>
    <fill>
      <patternFill patternType="solid">
        <fgColor theme="0"/>
        <bgColor indexed="64"/>
      </patternFill>
    </fill>
    <fill>
      <patternFill patternType="solid">
        <fgColor theme="0" tint="-0.14999847407452621"/>
        <bgColor indexed="64"/>
      </patternFill>
    </fill>
    <fill>
      <patternFill patternType="solid">
        <fgColor theme="0" tint="-0.14999847407452621"/>
        <bgColor indexed="26"/>
      </patternFill>
    </fill>
    <fill>
      <patternFill patternType="solid">
        <fgColor theme="0" tint="-0.14999847407452621"/>
        <bgColor indexed="31"/>
      </patternFill>
    </fill>
    <fill>
      <patternFill patternType="solid">
        <fgColor rgb="FFFFFF00"/>
        <bgColor indexed="26"/>
      </patternFill>
    </fill>
    <fill>
      <patternFill patternType="solid">
        <fgColor rgb="FFCCFFFF"/>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20">
    <xf numFmtId="0" fontId="0" fillId="0" borderId="0"/>
    <xf numFmtId="0" fontId="1" fillId="0" borderId="0"/>
    <xf numFmtId="164" fontId="1" fillId="0" borderId="0" applyFill="0" applyBorder="0" applyAlignment="0" applyProtection="0"/>
    <xf numFmtId="165" fontId="1" fillId="0" borderId="0" applyFill="0" applyBorder="0" applyAlignment="0" applyProtection="0"/>
    <xf numFmtId="0" fontId="2" fillId="0" borderId="0" applyNumberFormat="0" applyFill="0" applyBorder="0" applyAlignment="0" applyProtection="0"/>
    <xf numFmtId="44" fontId="13" fillId="0" borderId="0" applyFont="0" applyFill="0" applyBorder="0" applyAlignment="0" applyProtection="0"/>
    <xf numFmtId="167" fontId="13"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cellStyleXfs>
  <cellXfs count="137">
    <xf numFmtId="0" fontId="0" fillId="0" borderId="0" xfId="0"/>
    <xf numFmtId="0" fontId="4" fillId="0" borderId="0" xfId="1" applyFont="1" applyFill="1" applyAlignment="1">
      <alignment horizontal="center" vertical="center" wrapText="1"/>
    </xf>
    <xf numFmtId="0" fontId="0" fillId="0" borderId="0" xfId="0" applyAlignment="1">
      <alignment wrapText="1"/>
    </xf>
    <xf numFmtId="0" fontId="5" fillId="0" borderId="0" xfId="0" applyFont="1" applyAlignment="1">
      <alignment horizontal="center" vertical="center" wrapText="1"/>
    </xf>
    <xf numFmtId="0" fontId="6" fillId="0" borderId="0" xfId="0" applyFont="1" applyAlignment="1">
      <alignment vertical="center" wrapText="1"/>
    </xf>
    <xf numFmtId="0" fontId="7" fillId="0" borderId="0" xfId="0" applyFont="1" applyAlignment="1">
      <alignment horizontal="justify" vertical="center" wrapText="1"/>
    </xf>
    <xf numFmtId="0" fontId="7" fillId="0" borderId="0" xfId="0" applyFont="1" applyAlignment="1">
      <alignment vertical="center" wrapText="1"/>
    </xf>
    <xf numFmtId="0" fontId="8" fillId="0" borderId="2" xfId="0" applyFont="1" applyBorder="1" applyAlignment="1">
      <alignment horizontal="center" vertical="center" textRotation="90" wrapText="1"/>
    </xf>
    <xf numFmtId="0" fontId="9" fillId="0" borderId="3" xfId="0" applyFont="1" applyBorder="1" applyAlignment="1">
      <alignment horizontal="center"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7" fillId="0" borderId="0" xfId="0" applyFont="1" applyAlignment="1">
      <alignment horizontal="left" vertical="center" wrapText="1"/>
    </xf>
    <xf numFmtId="0" fontId="0" fillId="0" borderId="0" xfId="0" applyAlignment="1">
      <alignment horizontal="left" wrapText="1"/>
    </xf>
    <xf numFmtId="0" fontId="4" fillId="0" borderId="0" xfId="1" applyFont="1" applyAlignment="1">
      <alignment wrapText="1"/>
    </xf>
    <xf numFmtId="0" fontId="4" fillId="0" borderId="0" xfId="1" applyFont="1" applyFill="1" applyAlignment="1">
      <alignment vertical="center" wrapText="1"/>
    </xf>
    <xf numFmtId="0" fontId="4" fillId="0" borderId="0" xfId="1" applyFont="1" applyFill="1" applyAlignment="1" applyProtection="1">
      <alignment wrapText="1"/>
      <protection locked="0"/>
    </xf>
    <xf numFmtId="3" fontId="4" fillId="0" borderId="0" xfId="1" applyNumberFormat="1" applyFont="1" applyAlignment="1" applyProtection="1">
      <alignment wrapText="1"/>
      <protection locked="0"/>
    </xf>
    <xf numFmtId="0" fontId="4" fillId="0" borderId="0" xfId="1" applyFont="1" applyAlignment="1" applyProtection="1">
      <alignment wrapText="1"/>
      <protection locked="0"/>
    </xf>
    <xf numFmtId="168" fontId="14" fillId="9" borderId="6" xfId="1" applyNumberFormat="1" applyFont="1" applyFill="1" applyBorder="1" applyAlignment="1" applyProtection="1">
      <alignment horizontal="right"/>
      <protection locked="0"/>
    </xf>
    <xf numFmtId="168" fontId="14" fillId="9" borderId="7" xfId="1" applyNumberFormat="1" applyFont="1" applyFill="1" applyBorder="1" applyAlignment="1" applyProtection="1">
      <alignment horizontal="right"/>
      <protection locked="0"/>
    </xf>
    <xf numFmtId="2" fontId="14" fillId="9" borderId="7" xfId="1" applyNumberFormat="1" applyFont="1" applyFill="1" applyBorder="1" applyAlignment="1">
      <alignment horizontal="right"/>
    </xf>
    <xf numFmtId="0" fontId="14" fillId="9" borderId="12" xfId="1" applyFont="1" applyFill="1" applyBorder="1" applyAlignment="1" applyProtection="1">
      <alignment horizontal="left"/>
      <protection locked="0"/>
    </xf>
    <xf numFmtId="0" fontId="14" fillId="9" borderId="19" xfId="1" applyFont="1" applyFill="1" applyBorder="1" applyAlignment="1" applyProtection="1">
      <alignment horizontal="left"/>
      <protection locked="0"/>
    </xf>
    <xf numFmtId="0" fontId="14" fillId="9" borderId="14" xfId="1" applyFont="1" applyFill="1" applyBorder="1" applyAlignment="1" applyProtection="1">
      <alignment horizontal="left"/>
      <protection locked="0"/>
    </xf>
    <xf numFmtId="0" fontId="14" fillId="9" borderId="0" xfId="1" applyFont="1" applyFill="1" applyBorder="1" applyAlignment="1" applyProtection="1">
      <alignment horizontal="left"/>
      <protection locked="0"/>
    </xf>
    <xf numFmtId="0" fontId="14" fillId="9" borderId="16" xfId="1" applyFont="1" applyFill="1" applyBorder="1" applyAlignment="1" applyProtection="1">
      <alignment horizontal="left"/>
      <protection locked="0"/>
    </xf>
    <xf numFmtId="0" fontId="14" fillId="9" borderId="18" xfId="1" applyFont="1" applyFill="1" applyBorder="1" applyAlignment="1" applyProtection="1">
      <alignment horizontal="left"/>
      <protection locked="0"/>
    </xf>
    <xf numFmtId="44" fontId="4" fillId="8" borderId="1" xfId="9" applyFont="1" applyFill="1" applyBorder="1" applyAlignment="1">
      <alignment vertical="center" wrapText="1"/>
    </xf>
    <xf numFmtId="44" fontId="4" fillId="8" borderId="1" xfId="1" applyNumberFormat="1" applyFont="1" applyFill="1" applyBorder="1" applyAlignment="1">
      <alignment vertical="center" wrapText="1"/>
    </xf>
    <xf numFmtId="0" fontId="4" fillId="7" borderId="11" xfId="0" applyFont="1" applyFill="1" applyBorder="1" applyAlignment="1">
      <alignment horizontal="center" vertical="center" wrapText="1"/>
    </xf>
    <xf numFmtId="0" fontId="4" fillId="7" borderId="1" xfId="0" applyFont="1" applyFill="1" applyBorder="1" applyAlignment="1">
      <alignment horizontal="center" vertical="center" wrapText="1"/>
    </xf>
    <xf numFmtId="44" fontId="4" fillId="0" borderId="1" xfId="5" applyFont="1" applyFill="1" applyBorder="1" applyAlignment="1">
      <alignment horizontal="left" vertical="center" wrapText="1"/>
    </xf>
    <xf numFmtId="169" fontId="4" fillId="0" borderId="1" xfId="1" applyNumberFormat="1" applyFont="1" applyFill="1" applyBorder="1" applyAlignment="1" applyProtection="1">
      <alignment horizontal="center" vertical="center" wrapText="1"/>
      <protection locked="0"/>
    </xf>
    <xf numFmtId="0" fontId="4" fillId="2" borderId="1" xfId="1"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165" fontId="4" fillId="2" borderId="1" xfId="3" applyFont="1" applyFill="1" applyBorder="1" applyAlignment="1" applyProtection="1">
      <alignment horizontal="center" vertical="center" wrapText="1"/>
    </xf>
    <xf numFmtId="0" fontId="4" fillId="2" borderId="1" xfId="1" applyFont="1" applyFill="1" applyBorder="1" applyAlignment="1" applyProtection="1">
      <alignment horizontal="center" vertical="center" wrapText="1"/>
    </xf>
    <xf numFmtId="166" fontId="4" fillId="2" borderId="1" xfId="1" applyNumberFormat="1" applyFont="1" applyFill="1" applyBorder="1" applyAlignment="1">
      <alignment horizontal="center" vertical="center" wrapText="1"/>
    </xf>
    <xf numFmtId="0" fontId="4" fillId="2" borderId="1" xfId="1" applyNumberFormat="1" applyFont="1" applyFill="1" applyBorder="1" applyAlignment="1" applyProtection="1">
      <alignment horizontal="center" vertical="center" wrapText="1"/>
      <protection locked="0"/>
    </xf>
    <xf numFmtId="166" fontId="4" fillId="4" borderId="1" xfId="0" applyNumberFormat="1" applyFont="1" applyFill="1" applyBorder="1" applyAlignment="1">
      <alignment horizontal="center" vertical="center" wrapText="1"/>
    </xf>
    <xf numFmtId="3" fontId="4" fillId="3" borderId="1" xfId="1" applyNumberFormat="1" applyFont="1" applyFill="1" applyBorder="1" applyAlignment="1" applyProtection="1">
      <alignment horizontal="center" vertical="center" wrapText="1"/>
      <protection locked="0"/>
    </xf>
    <xf numFmtId="4" fontId="4" fillId="0" borderId="0" xfId="1" applyNumberFormat="1" applyFont="1" applyFill="1" applyAlignment="1">
      <alignment horizontal="center" vertical="center" wrapText="1"/>
    </xf>
    <xf numFmtId="166" fontId="4" fillId="0" borderId="0" xfId="0" applyNumberFormat="1" applyFont="1" applyFill="1" applyAlignment="1">
      <alignment horizontal="center" vertical="center" wrapText="1"/>
    </xf>
    <xf numFmtId="168" fontId="4" fillId="2" borderId="1" xfId="3" applyNumberFormat="1" applyFont="1" applyFill="1" applyBorder="1" applyAlignment="1" applyProtection="1">
      <alignment horizontal="center" vertical="center" wrapText="1"/>
    </xf>
    <xf numFmtId="3" fontId="4" fillId="10" borderId="1" xfId="1" applyNumberFormat="1" applyFont="1" applyFill="1" applyBorder="1" applyAlignment="1" applyProtection="1">
      <alignment horizontal="center" vertical="center" wrapText="1"/>
      <protection locked="0"/>
    </xf>
    <xf numFmtId="44" fontId="4" fillId="12" borderId="1" xfId="5" applyFont="1" applyFill="1" applyBorder="1" applyAlignment="1">
      <alignment horizontal="left" vertical="center" wrapText="1"/>
    </xf>
    <xf numFmtId="0" fontId="4" fillId="0" borderId="1" xfId="1" applyNumberFormat="1" applyFont="1" applyFill="1" applyBorder="1" applyAlignment="1" applyProtection="1">
      <alignment horizontal="center" vertical="center" wrapText="1"/>
      <protection locked="0"/>
    </xf>
    <xf numFmtId="3" fontId="4" fillId="0" borderId="1" xfId="1" applyNumberFormat="1" applyFont="1" applyFill="1" applyBorder="1" applyAlignment="1" applyProtection="1">
      <alignment horizontal="center" vertical="center" wrapText="1"/>
      <protection locked="0"/>
    </xf>
    <xf numFmtId="10" fontId="14" fillId="9" borderId="8" xfId="13" applyNumberFormat="1" applyFont="1" applyFill="1" applyBorder="1" applyAlignment="1" applyProtection="1">
      <alignment horizontal="right"/>
      <protection locked="0"/>
    </xf>
    <xf numFmtId="0" fontId="4" fillId="0" borderId="1" xfId="1" applyFont="1" applyBorder="1" applyAlignment="1">
      <alignment wrapText="1"/>
    </xf>
    <xf numFmtId="0" fontId="4" fillId="0" borderId="0" xfId="1" applyFont="1" applyFill="1" applyAlignment="1">
      <alignment horizontal="center" vertical="center" wrapText="1"/>
    </xf>
    <xf numFmtId="0" fontId="17" fillId="12" borderId="1" xfId="0" applyFont="1" applyFill="1" applyBorder="1" applyAlignment="1">
      <alignment horizontal="center" vertical="center"/>
    </xf>
    <xf numFmtId="0" fontId="17" fillId="13" borderId="1" xfId="0" applyFont="1" applyFill="1" applyBorder="1" applyAlignment="1">
      <alignment horizontal="center" vertical="center"/>
    </xf>
    <xf numFmtId="0" fontId="17" fillId="12" borderId="1" xfId="0" applyFont="1" applyFill="1" applyBorder="1" applyAlignment="1">
      <alignment horizontal="center" vertical="center" wrapText="1"/>
    </xf>
    <xf numFmtId="0" fontId="17" fillId="13" borderId="1" xfId="0" applyFont="1" applyFill="1" applyBorder="1" applyAlignment="1">
      <alignment horizontal="center" vertical="center" wrapText="1"/>
    </xf>
    <xf numFmtId="0" fontId="0" fillId="11" borderId="1" xfId="0" applyFont="1" applyFill="1" applyBorder="1" applyAlignment="1">
      <alignment horizontal="justify" vertical="top" wrapText="1"/>
    </xf>
    <xf numFmtId="0" fontId="0" fillId="12" borderId="1" xfId="0" applyFont="1" applyFill="1" applyBorder="1" applyAlignment="1">
      <alignment horizontal="justify" vertical="top" wrapText="1"/>
    </xf>
    <xf numFmtId="0" fontId="0" fillId="12" borderId="1" xfId="0" applyFont="1" applyFill="1" applyBorder="1" applyAlignment="1">
      <alignment vertical="center" wrapText="1"/>
    </xf>
    <xf numFmtId="0" fontId="0" fillId="12" borderId="1" xfId="0" applyFont="1" applyFill="1" applyBorder="1" applyAlignment="1">
      <alignment horizontal="left" vertical="center" wrapText="1"/>
    </xf>
    <xf numFmtId="0" fontId="4" fillId="12" borderId="1" xfId="0" applyFont="1" applyFill="1" applyBorder="1" applyAlignment="1">
      <alignment horizontal="justify" vertical="top"/>
    </xf>
    <xf numFmtId="0" fontId="0" fillId="12" borderId="1" xfId="0" applyFont="1" applyFill="1" applyBorder="1" applyAlignment="1">
      <alignment horizontal="justify" vertical="top"/>
    </xf>
    <xf numFmtId="0" fontId="0" fillId="13" borderId="1" xfId="0" applyFont="1" applyFill="1" applyBorder="1" applyAlignment="1">
      <alignment horizontal="justify" vertical="top" wrapText="1"/>
    </xf>
    <xf numFmtId="0" fontId="0" fillId="14" borderId="1" xfId="0" applyFont="1" applyFill="1" applyBorder="1" applyAlignment="1">
      <alignment horizontal="justify" vertical="top" wrapText="1"/>
    </xf>
    <xf numFmtId="0" fontId="0" fillId="13" borderId="1" xfId="0" applyFont="1" applyFill="1" applyBorder="1" applyAlignment="1">
      <alignment vertical="center" wrapText="1"/>
    </xf>
    <xf numFmtId="0" fontId="0" fillId="13" borderId="1" xfId="0" applyFont="1" applyFill="1" applyBorder="1" applyAlignment="1">
      <alignment horizontal="justify" vertical="top"/>
    </xf>
    <xf numFmtId="0" fontId="0" fillId="13" borderId="1" xfId="0" applyFont="1" applyFill="1" applyBorder="1" applyAlignment="1">
      <alignment vertical="center"/>
    </xf>
    <xf numFmtId="0" fontId="20" fillId="0" borderId="1" xfId="0" applyFont="1" applyBorder="1" applyAlignment="1">
      <alignment horizontal="left" vertical="center" wrapText="1"/>
    </xf>
    <xf numFmtId="0" fontId="20" fillId="0" borderId="1" xfId="0" applyFont="1" applyBorder="1" applyAlignment="1">
      <alignment wrapText="1"/>
    </xf>
    <xf numFmtId="0" fontId="0" fillId="11" borderId="1" xfId="0" applyFont="1" applyFill="1" applyBorder="1" applyAlignment="1">
      <alignment horizontal="center" vertical="center"/>
    </xf>
    <xf numFmtId="0" fontId="0" fillId="12" borderId="1" xfId="0" applyFont="1" applyFill="1" applyBorder="1" applyAlignment="1">
      <alignment horizontal="center" vertical="center"/>
    </xf>
    <xf numFmtId="0" fontId="4" fillId="12" borderId="1" xfId="0" applyFont="1" applyFill="1" applyBorder="1" applyAlignment="1">
      <alignment horizontal="center" vertical="center"/>
    </xf>
    <xf numFmtId="0" fontId="0" fillId="13" borderId="1" xfId="0" applyFont="1" applyFill="1" applyBorder="1" applyAlignment="1">
      <alignment horizontal="center" vertical="center"/>
    </xf>
    <xf numFmtId="0" fontId="4" fillId="13" borderId="1" xfId="0" applyFont="1" applyFill="1" applyBorder="1" applyAlignment="1">
      <alignment horizontal="center" vertical="center"/>
    </xf>
    <xf numFmtId="0" fontId="0" fillId="12" borderId="1" xfId="0" applyFont="1" applyFill="1" applyBorder="1" applyAlignment="1">
      <alignment vertical="center"/>
    </xf>
    <xf numFmtId="0" fontId="0" fillId="14" borderId="1" xfId="0" applyFont="1" applyFill="1" applyBorder="1" applyAlignment="1">
      <alignment horizontal="center" vertical="center"/>
    </xf>
    <xf numFmtId="0" fontId="0" fillId="15" borderId="1" xfId="0" applyFont="1" applyFill="1" applyBorder="1" applyAlignment="1">
      <alignment horizontal="center" vertical="center"/>
    </xf>
    <xf numFmtId="49" fontId="4" fillId="12" borderId="1" xfId="0" applyNumberFormat="1" applyFont="1" applyFill="1" applyBorder="1" applyAlignment="1">
      <alignment horizontal="center" vertical="center"/>
    </xf>
    <xf numFmtId="49" fontId="0" fillId="13" borderId="1" xfId="0" applyNumberFormat="1" applyFont="1" applyFill="1" applyBorder="1" applyAlignment="1">
      <alignment horizontal="center" vertical="center"/>
    </xf>
    <xf numFmtId="49" fontId="0" fillId="12" borderId="1" xfId="0" applyNumberFormat="1" applyFont="1" applyFill="1" applyBorder="1" applyAlignment="1">
      <alignment horizontal="center" vertical="center"/>
    </xf>
    <xf numFmtId="49" fontId="4" fillId="13" borderId="1" xfId="0" applyNumberFormat="1" applyFont="1" applyFill="1" applyBorder="1" applyAlignment="1">
      <alignment horizontal="center" vertical="center"/>
    </xf>
    <xf numFmtId="0" fontId="4" fillId="0" borderId="1" xfId="1" applyFont="1" applyBorder="1" applyAlignment="1" applyProtection="1">
      <alignment wrapText="1"/>
      <protection locked="0"/>
    </xf>
    <xf numFmtId="44" fontId="4" fillId="13" borderId="1" xfId="5" applyFont="1" applyFill="1" applyBorder="1" applyAlignment="1">
      <alignment horizontal="left" vertical="center" wrapText="1"/>
    </xf>
    <xf numFmtId="44" fontId="4" fillId="2" borderId="1" xfId="5" applyFont="1" applyFill="1" applyBorder="1" applyAlignment="1" applyProtection="1">
      <alignment horizontal="center" vertical="center" wrapText="1"/>
    </xf>
    <xf numFmtId="44" fontId="4" fillId="13" borderId="1" xfId="5" applyFont="1" applyFill="1" applyBorder="1" applyAlignment="1">
      <alignment vertical="center" wrapText="1"/>
    </xf>
    <xf numFmtId="44" fontId="4" fillId="0" borderId="1" xfId="5" applyFont="1" applyFill="1" applyBorder="1" applyAlignment="1">
      <alignment vertical="center" wrapText="1"/>
    </xf>
    <xf numFmtId="44" fontId="4" fillId="0" borderId="0" xfId="5" applyFont="1" applyFill="1" applyAlignment="1">
      <alignment vertical="center" wrapText="1"/>
    </xf>
    <xf numFmtId="44" fontId="21" fillId="11" borderId="1" xfId="5" applyFont="1" applyFill="1" applyBorder="1" applyAlignment="1">
      <alignment vertical="center" wrapText="1"/>
    </xf>
    <xf numFmtId="44" fontId="14" fillId="0" borderId="1" xfId="5" applyFont="1" applyFill="1" applyBorder="1" applyAlignment="1">
      <alignment vertical="center" wrapText="1"/>
    </xf>
    <xf numFmtId="44" fontId="4" fillId="0" borderId="0" xfId="1" applyNumberFormat="1" applyFont="1" applyAlignment="1">
      <alignment wrapText="1"/>
    </xf>
    <xf numFmtId="0" fontId="17" fillId="12" borderId="1" xfId="0" applyFont="1" applyFill="1" applyBorder="1" applyAlignment="1">
      <alignment horizontal="center" vertical="center"/>
    </xf>
    <xf numFmtId="0" fontId="17" fillId="13" borderId="1" xfId="0" applyFont="1" applyFill="1" applyBorder="1" applyAlignment="1">
      <alignment horizontal="center" vertical="center"/>
    </xf>
    <xf numFmtId="0" fontId="17" fillId="12" borderId="1" xfId="0" applyFont="1" applyFill="1" applyBorder="1" applyAlignment="1">
      <alignment horizontal="center" vertical="center" wrapText="1"/>
    </xf>
    <xf numFmtId="0" fontId="17" fillId="13" borderId="1" xfId="0" applyFont="1" applyFill="1" applyBorder="1" applyAlignment="1">
      <alignment horizontal="center" vertical="center" wrapText="1"/>
    </xf>
    <xf numFmtId="14" fontId="4" fillId="2" borderId="1" xfId="1" applyNumberFormat="1" applyFont="1" applyFill="1" applyBorder="1" applyAlignment="1" applyProtection="1">
      <alignment horizontal="center" vertical="center" wrapText="1"/>
      <protection locked="0"/>
    </xf>
    <xf numFmtId="14" fontId="17" fillId="17" borderId="1" xfId="1" applyNumberFormat="1" applyFont="1" applyFill="1" applyBorder="1" applyAlignment="1" applyProtection="1">
      <alignment horizontal="center" vertical="center" wrapText="1"/>
      <protection locked="0"/>
    </xf>
    <xf numFmtId="14" fontId="17" fillId="2" borderId="1" xfId="1" applyNumberFormat="1" applyFont="1" applyFill="1" applyBorder="1" applyAlignment="1" applyProtection="1">
      <alignment horizontal="center" vertical="center" wrapText="1"/>
      <protection locked="0"/>
    </xf>
    <xf numFmtId="0" fontId="4" fillId="7" borderId="1" xfId="1" applyFont="1" applyFill="1" applyBorder="1" applyAlignment="1" applyProtection="1">
      <alignment horizontal="center" vertical="center" wrapText="1"/>
      <protection locked="0"/>
    </xf>
    <xf numFmtId="44" fontId="4" fillId="0" borderId="0" xfId="9" applyFont="1" applyAlignment="1" applyProtection="1">
      <alignment wrapText="1"/>
      <protection locked="0"/>
    </xf>
    <xf numFmtId="44" fontId="4" fillId="12" borderId="0" xfId="9" applyFont="1" applyFill="1" applyAlignment="1" applyProtection="1">
      <alignment wrapText="1"/>
      <protection locked="0"/>
    </xf>
    <xf numFmtId="0" fontId="4" fillId="7" borderId="1" xfId="1" applyFont="1" applyFill="1" applyBorder="1" applyAlignment="1" applyProtection="1">
      <alignment horizontal="center" wrapText="1"/>
      <protection locked="0"/>
    </xf>
    <xf numFmtId="4" fontId="4" fillId="0" borderId="1" xfId="1" applyNumberFormat="1" applyFont="1" applyFill="1" applyBorder="1" applyAlignment="1" applyProtection="1">
      <alignment horizontal="center" vertical="center" wrapText="1"/>
      <protection locked="0"/>
    </xf>
    <xf numFmtId="170" fontId="17" fillId="0" borderId="1" xfId="1" applyNumberFormat="1" applyFont="1" applyFill="1" applyBorder="1" applyAlignment="1" applyProtection="1">
      <alignment horizontal="center" vertical="center" wrapText="1"/>
      <protection locked="0"/>
    </xf>
    <xf numFmtId="3" fontId="17" fillId="0" borderId="1" xfId="1" applyNumberFormat="1" applyFont="1" applyFill="1" applyBorder="1" applyAlignment="1" applyProtection="1">
      <alignment horizontal="center" vertical="center" wrapText="1"/>
      <protection locked="0"/>
    </xf>
    <xf numFmtId="0" fontId="17" fillId="7" borderId="1" xfId="1" applyFont="1" applyFill="1" applyBorder="1" applyAlignment="1" applyProtection="1">
      <alignment horizontal="center" vertical="center" wrapText="1"/>
      <protection locked="0"/>
    </xf>
    <xf numFmtId="0" fontId="17" fillId="7" borderId="1" xfId="1" applyFont="1" applyFill="1" applyBorder="1" applyAlignment="1">
      <alignment wrapText="1"/>
    </xf>
    <xf numFmtId="0" fontId="17" fillId="12" borderId="1" xfId="0" applyFont="1" applyFill="1" applyBorder="1" applyAlignment="1">
      <alignment horizontal="center" vertical="center" wrapText="1"/>
    </xf>
    <xf numFmtId="0" fontId="17" fillId="12" borderId="1" xfId="0" applyFont="1" applyFill="1" applyBorder="1" applyAlignment="1">
      <alignment horizontal="center" vertical="center"/>
    </xf>
    <xf numFmtId="0" fontId="17" fillId="13" borderId="1" xfId="0" applyFont="1" applyFill="1" applyBorder="1" applyAlignment="1">
      <alignment horizontal="center" vertical="center" wrapText="1"/>
    </xf>
    <xf numFmtId="0" fontId="17" fillId="13" borderId="1" xfId="0" applyFont="1" applyFill="1" applyBorder="1" applyAlignment="1">
      <alignment horizontal="center" vertical="center"/>
    </xf>
    <xf numFmtId="3" fontId="4" fillId="5" borderId="1" xfId="1" applyNumberFormat="1" applyFont="1" applyFill="1" applyBorder="1" applyAlignment="1" applyProtection="1">
      <alignment horizontal="center" vertical="center" wrapText="1"/>
      <protection locked="0"/>
    </xf>
    <xf numFmtId="0" fontId="4" fillId="6" borderId="1" xfId="0" applyNumberFormat="1" applyFont="1" applyFill="1" applyBorder="1" applyAlignment="1">
      <alignment horizontal="left" vertical="center" wrapText="1"/>
    </xf>
    <xf numFmtId="0" fontId="17" fillId="11" borderId="1" xfId="0" applyFont="1" applyFill="1" applyBorder="1" applyAlignment="1">
      <alignment horizontal="center" vertical="center"/>
    </xf>
    <xf numFmtId="3" fontId="17" fillId="16" borderId="1" xfId="1" applyNumberFormat="1" applyFont="1" applyFill="1" applyBorder="1" applyAlignment="1" applyProtection="1">
      <alignment horizontal="center" vertical="center" wrapText="1"/>
      <protection locked="0"/>
    </xf>
    <xf numFmtId="3" fontId="17" fillId="5" borderId="1" xfId="1" applyNumberFormat="1" applyFont="1" applyFill="1" applyBorder="1" applyAlignment="1" applyProtection="1">
      <alignment horizontal="center" vertical="center" wrapText="1"/>
      <protection locked="0"/>
    </xf>
    <xf numFmtId="0" fontId="14" fillId="9" borderId="9" xfId="1" applyFont="1" applyFill="1" applyBorder="1" applyAlignment="1" applyProtection="1">
      <alignment horizontal="left"/>
      <protection locked="0"/>
    </xf>
    <xf numFmtId="0" fontId="14" fillId="9" borderId="10" xfId="1" applyFont="1" applyFill="1" applyBorder="1" applyAlignment="1" applyProtection="1">
      <alignment horizontal="left"/>
      <protection locked="0"/>
    </xf>
    <xf numFmtId="0" fontId="14" fillId="9" borderId="11" xfId="1" applyFont="1" applyFill="1" applyBorder="1" applyAlignment="1" applyProtection="1">
      <alignment horizontal="left"/>
      <protection locked="0"/>
    </xf>
    <xf numFmtId="0" fontId="4" fillId="6" borderId="1" xfId="0" applyNumberFormat="1" applyFont="1" applyFill="1" applyBorder="1" applyAlignment="1">
      <alignment horizontal="center" vertical="center" wrapText="1"/>
    </xf>
    <xf numFmtId="0" fontId="14" fillId="9" borderId="16" xfId="1" applyFont="1" applyFill="1" applyBorder="1" applyAlignment="1">
      <alignment horizontal="center" vertical="center" wrapText="1"/>
    </xf>
    <xf numFmtId="0" fontId="14" fillId="9" borderId="18" xfId="1" applyFont="1" applyFill="1" applyBorder="1" applyAlignment="1">
      <alignment horizontal="center" vertical="center" wrapText="1"/>
    </xf>
    <xf numFmtId="0" fontId="14" fillId="9" borderId="17" xfId="1" applyFont="1" applyFill="1" applyBorder="1" applyAlignment="1">
      <alignment horizontal="center" vertical="center" wrapText="1"/>
    </xf>
    <xf numFmtId="0" fontId="14" fillId="9" borderId="12" xfId="1" applyFont="1" applyFill="1" applyBorder="1" applyAlignment="1">
      <alignment horizontal="center" vertical="center" wrapText="1"/>
    </xf>
    <xf numFmtId="0" fontId="14" fillId="9" borderId="19" xfId="1" applyFont="1" applyFill="1" applyBorder="1" applyAlignment="1">
      <alignment horizontal="center" vertical="center" wrapText="1"/>
    </xf>
    <xf numFmtId="0" fontId="14" fillId="9" borderId="13" xfId="1" applyFont="1" applyFill="1" applyBorder="1" applyAlignment="1">
      <alignment horizontal="center" vertical="center" wrapText="1"/>
    </xf>
    <xf numFmtId="0" fontId="14" fillId="9" borderId="14" xfId="1" applyFont="1" applyFill="1" applyBorder="1" applyAlignment="1">
      <alignment horizontal="center" vertical="center" wrapText="1"/>
    </xf>
    <xf numFmtId="0" fontId="14" fillId="9" borderId="0" xfId="1" applyFont="1" applyFill="1" applyBorder="1" applyAlignment="1">
      <alignment horizontal="center" vertical="center" wrapText="1"/>
    </xf>
    <xf numFmtId="0" fontId="14" fillId="9" borderId="15" xfId="1" applyFont="1" applyFill="1" applyBorder="1" applyAlignment="1">
      <alignment horizontal="center" vertical="center" wrapText="1"/>
    </xf>
    <xf numFmtId="0" fontId="11" fillId="0" borderId="0" xfId="0" applyFont="1" applyAlignment="1">
      <alignment horizontal="center" vertical="center" wrapText="1"/>
    </xf>
    <xf numFmtId="0" fontId="5" fillId="0" borderId="0" xfId="0" applyFont="1" applyAlignment="1">
      <alignment horizontal="center" vertical="center" wrapText="1"/>
    </xf>
    <xf numFmtId="0" fontId="12" fillId="0" borderId="0" xfId="0" applyFont="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justify" vertical="center"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6" fillId="0" borderId="0" xfId="0" applyFont="1" applyAlignment="1">
      <alignment horizontal="center" vertical="center" wrapText="1"/>
    </xf>
  </cellXfs>
  <cellStyles count="20">
    <cellStyle name="Moeda" xfId="5" builtinId="4"/>
    <cellStyle name="Moeda 2" xfId="6"/>
    <cellStyle name="Moeda 2 2" xfId="10"/>
    <cellStyle name="Moeda 3" xfId="9"/>
    <cellStyle name="Moeda 3 2" xfId="17"/>
    <cellStyle name="Moeda 4" xfId="14"/>
    <cellStyle name="Normal" xfId="0" builtinId="0"/>
    <cellStyle name="Normal 2" xfId="1"/>
    <cellStyle name="Porcentagem 2" xfId="13"/>
    <cellStyle name="Separador de milhares 2" xfId="2"/>
    <cellStyle name="Separador de milhares 2 2" xfId="8"/>
    <cellStyle name="Separador de milhares 2 2 2" xfId="12"/>
    <cellStyle name="Separador de milhares 2 2 2 2" xfId="19"/>
    <cellStyle name="Separador de milhares 2 2 3" xfId="16"/>
    <cellStyle name="Separador de milhares 2 3" xfId="7"/>
    <cellStyle name="Separador de milhares 2 3 2" xfId="11"/>
    <cellStyle name="Separador de milhares 2 3 2 2" xfId="18"/>
    <cellStyle name="Separador de milhares 2 3 3" xfId="15"/>
    <cellStyle name="Separador de milhares 3" xfId="3"/>
    <cellStyle name="Título 5" xfId="4"/>
  </cellStyles>
  <dxfs count="153">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xdr:cNvSpPr>
          <a:spLocks noChangeArrowheads="1"/>
        </xdr:cNvSpPr>
      </xdr:nvSpPr>
      <xdr:spPr bwMode="auto">
        <a:xfrm>
          <a:off x="1333500"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57"/>
  <sheetViews>
    <sheetView topLeftCell="D37" zoomScale="80" zoomScaleNormal="80" workbookViewId="0">
      <selection activeCell="K40" sqref="K40"/>
    </sheetView>
  </sheetViews>
  <sheetFormatPr defaultColWidth="9.7109375" defaultRowHeight="15"/>
  <cols>
    <col min="1" max="1" width="22.5703125" style="52" customWidth="1"/>
    <col min="2" max="2" width="5.5703125" style="52" bestFit="1" customWidth="1"/>
    <col min="3" max="3" width="6" style="43" bestFit="1" customWidth="1"/>
    <col min="4" max="4" width="60.28515625" style="52" customWidth="1"/>
    <col min="5" max="5" width="15.140625" style="52" customWidth="1"/>
    <col min="6" max="6" width="12.42578125" style="52" customWidth="1"/>
    <col min="7" max="7" width="10.140625" style="52" customWidth="1"/>
    <col min="8" max="9" width="16.7109375" style="52" customWidth="1"/>
    <col min="10" max="10" width="12.7109375" style="87" bestFit="1" customWidth="1"/>
    <col min="11" max="11" width="12.7109375" style="17" customWidth="1"/>
    <col min="12" max="12" width="13.28515625" style="44" customWidth="1"/>
    <col min="13" max="13" width="12.5703125" style="18" customWidth="1"/>
    <col min="14" max="17" width="12.7109375" style="19" customWidth="1"/>
    <col min="18" max="18" width="13.7109375" style="19" customWidth="1"/>
    <col min="19" max="19" width="12.42578125" style="19" customWidth="1"/>
    <col min="20" max="24" width="12" style="19" customWidth="1"/>
    <col min="25" max="25" width="12.7109375" style="19" customWidth="1"/>
    <col min="26" max="31" width="12.7109375" style="15" customWidth="1"/>
    <col min="32" max="16384" width="9.7109375" style="15"/>
  </cols>
  <sheetData>
    <row r="1" spans="1:31" ht="31.5" customHeight="1">
      <c r="A1" s="112" t="s">
        <v>94</v>
      </c>
      <c r="B1" s="112"/>
      <c r="C1" s="112"/>
      <c r="D1" s="112" t="s">
        <v>39</v>
      </c>
      <c r="E1" s="112"/>
      <c r="F1" s="112"/>
      <c r="G1" s="112"/>
      <c r="H1" s="112"/>
      <c r="I1" s="112"/>
      <c r="J1" s="112"/>
      <c r="K1" s="112" t="s">
        <v>93</v>
      </c>
      <c r="L1" s="112"/>
      <c r="M1" s="112"/>
      <c r="N1" s="111" t="s">
        <v>209</v>
      </c>
      <c r="O1" s="111" t="s">
        <v>210</v>
      </c>
      <c r="P1" s="111" t="s">
        <v>92</v>
      </c>
      <c r="Q1" s="111" t="s">
        <v>92</v>
      </c>
      <c r="R1" s="111" t="s">
        <v>92</v>
      </c>
      <c r="S1" s="111" t="s">
        <v>92</v>
      </c>
      <c r="T1" s="111" t="s">
        <v>92</v>
      </c>
      <c r="U1" s="111" t="s">
        <v>92</v>
      </c>
      <c r="V1" s="111" t="s">
        <v>92</v>
      </c>
      <c r="W1" s="111" t="s">
        <v>92</v>
      </c>
      <c r="X1" s="111" t="s">
        <v>92</v>
      </c>
      <c r="Y1" s="111" t="s">
        <v>92</v>
      </c>
      <c r="Z1" s="111" t="s">
        <v>92</v>
      </c>
      <c r="AA1" s="111" t="s">
        <v>92</v>
      </c>
      <c r="AB1" s="111" t="s">
        <v>92</v>
      </c>
      <c r="AC1" s="111" t="s">
        <v>92</v>
      </c>
      <c r="AD1" s="111" t="s">
        <v>92</v>
      </c>
      <c r="AE1" s="111" t="s">
        <v>92</v>
      </c>
    </row>
    <row r="2" spans="1:31" ht="24" customHeight="1">
      <c r="A2" s="112" t="s">
        <v>48</v>
      </c>
      <c r="B2" s="112"/>
      <c r="C2" s="112"/>
      <c r="D2" s="112"/>
      <c r="E2" s="112"/>
      <c r="F2" s="112"/>
      <c r="G2" s="112"/>
      <c r="H2" s="112"/>
      <c r="I2" s="112"/>
      <c r="J2" s="112"/>
      <c r="K2" s="112"/>
      <c r="L2" s="112"/>
      <c r="M2" s="112"/>
      <c r="N2" s="111"/>
      <c r="O2" s="111"/>
      <c r="P2" s="111"/>
      <c r="Q2" s="111"/>
      <c r="R2" s="111"/>
      <c r="S2" s="111"/>
      <c r="T2" s="111"/>
      <c r="U2" s="111"/>
      <c r="V2" s="111"/>
      <c r="W2" s="111"/>
      <c r="X2" s="111"/>
      <c r="Y2" s="111"/>
      <c r="Z2" s="111"/>
      <c r="AA2" s="111"/>
      <c r="AB2" s="111"/>
      <c r="AC2" s="111"/>
      <c r="AD2" s="111"/>
      <c r="AE2" s="111"/>
    </row>
    <row r="3" spans="1:31" s="16" customFormat="1" ht="45">
      <c r="A3" s="35" t="s">
        <v>3</v>
      </c>
      <c r="B3" s="35" t="s">
        <v>1</v>
      </c>
      <c r="C3" s="36" t="s">
        <v>4</v>
      </c>
      <c r="D3" s="36" t="s">
        <v>6</v>
      </c>
      <c r="E3" s="36" t="s">
        <v>151</v>
      </c>
      <c r="F3" s="36" t="s">
        <v>50</v>
      </c>
      <c r="G3" s="36" t="s">
        <v>51</v>
      </c>
      <c r="H3" s="36" t="s">
        <v>38</v>
      </c>
      <c r="I3" s="36" t="s">
        <v>49</v>
      </c>
      <c r="J3" s="84" t="s">
        <v>5</v>
      </c>
      <c r="K3" s="38" t="s">
        <v>29</v>
      </c>
      <c r="L3" s="39" t="s">
        <v>0</v>
      </c>
      <c r="M3" s="35" t="s">
        <v>7</v>
      </c>
      <c r="N3" s="95">
        <v>43557</v>
      </c>
      <c r="O3" s="95">
        <v>43579</v>
      </c>
      <c r="P3" s="40" t="s">
        <v>2</v>
      </c>
      <c r="Q3" s="40" t="s">
        <v>2</v>
      </c>
      <c r="R3" s="40" t="s">
        <v>2</v>
      </c>
      <c r="S3" s="40" t="s">
        <v>2</v>
      </c>
      <c r="T3" s="40" t="s">
        <v>2</v>
      </c>
      <c r="U3" s="40" t="s">
        <v>2</v>
      </c>
      <c r="V3" s="40" t="s">
        <v>2</v>
      </c>
      <c r="W3" s="40" t="s">
        <v>2</v>
      </c>
      <c r="X3" s="40" t="s">
        <v>2</v>
      </c>
      <c r="Y3" s="40" t="s">
        <v>2</v>
      </c>
      <c r="Z3" s="40" t="s">
        <v>2</v>
      </c>
      <c r="AA3" s="40" t="s">
        <v>2</v>
      </c>
      <c r="AB3" s="40" t="s">
        <v>2</v>
      </c>
      <c r="AC3" s="40" t="s">
        <v>2</v>
      </c>
      <c r="AD3" s="40" t="s">
        <v>2</v>
      </c>
      <c r="AE3" s="40" t="s">
        <v>2</v>
      </c>
    </row>
    <row r="4" spans="1:31" ht="50.1" customHeight="1">
      <c r="A4" s="107" t="s">
        <v>95</v>
      </c>
      <c r="B4" s="113">
        <v>1</v>
      </c>
      <c r="C4" s="91">
        <v>1</v>
      </c>
      <c r="D4" s="57" t="s">
        <v>103</v>
      </c>
      <c r="E4" s="68" t="s">
        <v>152</v>
      </c>
      <c r="F4" s="70" t="s">
        <v>53</v>
      </c>
      <c r="G4" s="70" t="s">
        <v>43</v>
      </c>
      <c r="H4" s="70" t="s">
        <v>45</v>
      </c>
      <c r="I4" s="70" t="s">
        <v>52</v>
      </c>
      <c r="J4" s="47">
        <v>265</v>
      </c>
      <c r="K4" s="32"/>
      <c r="L4" s="41">
        <f>K4-(SUM(N4:AE4))</f>
        <v>0</v>
      </c>
      <c r="M4" s="42" t="str">
        <f>IF(L4&lt;0,"ATENÇÃO","OK")</f>
        <v>OK</v>
      </c>
      <c r="N4" s="49"/>
      <c r="O4" s="49"/>
      <c r="P4" s="49"/>
      <c r="Q4" s="49"/>
      <c r="R4" s="49"/>
      <c r="S4" s="49"/>
      <c r="T4" s="49"/>
      <c r="U4" s="49"/>
      <c r="V4" s="49"/>
      <c r="W4" s="49"/>
      <c r="X4" s="49"/>
      <c r="Y4" s="49"/>
      <c r="Z4" s="49"/>
      <c r="AA4" s="49"/>
      <c r="AB4" s="49"/>
      <c r="AC4" s="49"/>
      <c r="AD4" s="49"/>
      <c r="AE4" s="49"/>
    </row>
    <row r="5" spans="1:31" ht="50.1" customHeight="1">
      <c r="A5" s="107"/>
      <c r="B5" s="113"/>
      <c r="C5" s="91">
        <v>2</v>
      </c>
      <c r="D5" s="58" t="s">
        <v>104</v>
      </c>
      <c r="E5" s="69" t="s">
        <v>153</v>
      </c>
      <c r="F5" s="71" t="s">
        <v>54</v>
      </c>
      <c r="G5" s="71" t="s">
        <v>43</v>
      </c>
      <c r="H5" s="70" t="s">
        <v>45</v>
      </c>
      <c r="I5" s="71" t="s">
        <v>52</v>
      </c>
      <c r="J5" s="47">
        <v>60</v>
      </c>
      <c r="K5" s="32"/>
      <c r="L5" s="41">
        <f t="shared" ref="L5:L57" si="0">K5-(SUM(N5:AE5))</f>
        <v>0</v>
      </c>
      <c r="M5" s="42" t="str">
        <f t="shared" ref="M5:M57" si="1">IF(L5&lt;0,"ATENÇÃO","OK")</f>
        <v>OK</v>
      </c>
      <c r="N5" s="49"/>
      <c r="O5" s="49"/>
      <c r="P5" s="49"/>
      <c r="Q5" s="48"/>
      <c r="R5" s="49"/>
      <c r="S5" s="49"/>
      <c r="T5" s="49"/>
      <c r="U5" s="49"/>
      <c r="V5" s="49"/>
      <c r="W5" s="49"/>
      <c r="X5" s="49"/>
      <c r="Y5" s="49"/>
      <c r="Z5" s="49"/>
      <c r="AA5" s="49"/>
      <c r="AB5" s="49"/>
      <c r="AC5" s="49"/>
      <c r="AD5" s="49"/>
      <c r="AE5" s="49"/>
    </row>
    <row r="6" spans="1:31" ht="50.1" customHeight="1">
      <c r="A6" s="107"/>
      <c r="B6" s="113"/>
      <c r="C6" s="91">
        <v>3</v>
      </c>
      <c r="D6" s="57" t="s">
        <v>105</v>
      </c>
      <c r="E6" s="69" t="s">
        <v>154</v>
      </c>
      <c r="F6" s="70" t="s">
        <v>61</v>
      </c>
      <c r="G6" s="70" t="s">
        <v>43</v>
      </c>
      <c r="H6" s="70" t="s">
        <v>45</v>
      </c>
      <c r="I6" s="70" t="s">
        <v>52</v>
      </c>
      <c r="J6" s="47">
        <v>73</v>
      </c>
      <c r="K6" s="32"/>
      <c r="L6" s="41">
        <f t="shared" si="0"/>
        <v>0</v>
      </c>
      <c r="M6" s="42" t="str">
        <f t="shared" si="1"/>
        <v>OK</v>
      </c>
      <c r="N6" s="49"/>
      <c r="O6" s="49"/>
      <c r="P6" s="49"/>
      <c r="Q6" s="49"/>
      <c r="R6" s="49"/>
      <c r="S6" s="49"/>
      <c r="T6" s="49"/>
      <c r="U6" s="49"/>
      <c r="V6" s="49"/>
      <c r="W6" s="49"/>
      <c r="X6" s="49"/>
      <c r="Y6" s="49"/>
      <c r="Z6" s="49"/>
      <c r="AA6" s="49"/>
      <c r="AB6" s="49"/>
      <c r="AC6" s="49"/>
      <c r="AD6" s="49"/>
      <c r="AE6" s="49"/>
    </row>
    <row r="7" spans="1:31" ht="50.1" customHeight="1">
      <c r="A7" s="107"/>
      <c r="B7" s="113"/>
      <c r="C7" s="91">
        <v>4</v>
      </c>
      <c r="D7" s="57" t="s">
        <v>106</v>
      </c>
      <c r="E7" s="69" t="s">
        <v>155</v>
      </c>
      <c r="F7" s="70" t="s">
        <v>62</v>
      </c>
      <c r="G7" s="70" t="s">
        <v>43</v>
      </c>
      <c r="H7" s="70" t="s">
        <v>45</v>
      </c>
      <c r="I7" s="70" t="s">
        <v>52</v>
      </c>
      <c r="J7" s="47">
        <v>70</v>
      </c>
      <c r="K7" s="32"/>
      <c r="L7" s="41">
        <f t="shared" si="0"/>
        <v>0</v>
      </c>
      <c r="M7" s="42" t="str">
        <f t="shared" si="1"/>
        <v>OK</v>
      </c>
      <c r="N7" s="49"/>
      <c r="O7" s="49"/>
      <c r="P7" s="49"/>
      <c r="Q7" s="49"/>
      <c r="R7" s="49"/>
      <c r="S7" s="49"/>
      <c r="T7" s="49"/>
      <c r="U7" s="49"/>
      <c r="V7" s="49"/>
      <c r="W7" s="49"/>
      <c r="X7" s="49"/>
      <c r="Y7" s="49"/>
      <c r="Z7" s="49"/>
      <c r="AA7" s="49"/>
      <c r="AB7" s="49"/>
      <c r="AC7" s="49"/>
      <c r="AD7" s="49"/>
      <c r="AE7" s="49"/>
    </row>
    <row r="8" spans="1:31" ht="50.1" customHeight="1">
      <c r="A8" s="107"/>
      <c r="B8" s="113"/>
      <c r="C8" s="91">
        <v>5</v>
      </c>
      <c r="D8" s="57" t="s">
        <v>107</v>
      </c>
      <c r="E8" s="69" t="s">
        <v>156</v>
      </c>
      <c r="F8" s="70" t="s">
        <v>63</v>
      </c>
      <c r="G8" s="70" t="s">
        <v>43</v>
      </c>
      <c r="H8" s="70" t="s">
        <v>45</v>
      </c>
      <c r="I8" s="70" t="s">
        <v>52</v>
      </c>
      <c r="J8" s="47">
        <v>84.86</v>
      </c>
      <c r="K8" s="32"/>
      <c r="L8" s="41">
        <f t="shared" si="0"/>
        <v>0</v>
      </c>
      <c r="M8" s="42" t="str">
        <f t="shared" si="1"/>
        <v>OK</v>
      </c>
      <c r="N8" s="49"/>
      <c r="O8" s="49"/>
      <c r="P8" s="49"/>
      <c r="Q8" s="49"/>
      <c r="R8" s="49"/>
      <c r="S8" s="49"/>
      <c r="T8" s="49"/>
      <c r="U8" s="49"/>
      <c r="V8" s="49"/>
      <c r="W8" s="49"/>
      <c r="X8" s="49"/>
      <c r="Y8" s="49"/>
      <c r="Z8" s="49"/>
      <c r="AA8" s="49"/>
      <c r="AB8" s="49"/>
      <c r="AC8" s="49"/>
      <c r="AD8" s="49"/>
      <c r="AE8" s="49"/>
    </row>
    <row r="9" spans="1:31" ht="50.1" customHeight="1">
      <c r="A9" s="107"/>
      <c r="B9" s="113"/>
      <c r="C9" s="91">
        <v>6</v>
      </c>
      <c r="D9" s="59" t="s">
        <v>108</v>
      </c>
      <c r="E9" s="69" t="s">
        <v>157</v>
      </c>
      <c r="F9" s="71" t="s">
        <v>184</v>
      </c>
      <c r="G9" s="71" t="s">
        <v>65</v>
      </c>
      <c r="H9" s="75" t="s">
        <v>45</v>
      </c>
      <c r="I9" s="71" t="s">
        <v>58</v>
      </c>
      <c r="J9" s="47">
        <v>1597.23</v>
      </c>
      <c r="K9" s="32"/>
      <c r="L9" s="41">
        <f t="shared" si="0"/>
        <v>0</v>
      </c>
      <c r="M9" s="42" t="str">
        <f t="shared" si="1"/>
        <v>OK</v>
      </c>
      <c r="N9" s="49"/>
      <c r="O9" s="49"/>
      <c r="P9" s="49"/>
      <c r="Q9" s="49"/>
      <c r="R9" s="49"/>
      <c r="S9" s="49"/>
      <c r="T9" s="49"/>
      <c r="U9" s="49"/>
      <c r="V9" s="49"/>
      <c r="W9" s="49"/>
      <c r="X9" s="49"/>
      <c r="Y9" s="49"/>
      <c r="Z9" s="49"/>
      <c r="AA9" s="49"/>
      <c r="AB9" s="49"/>
      <c r="AC9" s="49"/>
      <c r="AD9" s="49"/>
      <c r="AE9" s="49"/>
    </row>
    <row r="10" spans="1:31" ht="50.1" customHeight="1">
      <c r="A10" s="107"/>
      <c r="B10" s="113"/>
      <c r="C10" s="91">
        <v>7</v>
      </c>
      <c r="D10" s="60" t="s">
        <v>109</v>
      </c>
      <c r="E10" s="69" t="s">
        <v>158</v>
      </c>
      <c r="F10" s="71" t="s">
        <v>184</v>
      </c>
      <c r="G10" s="71" t="s">
        <v>65</v>
      </c>
      <c r="H10" s="75" t="s">
        <v>45</v>
      </c>
      <c r="I10" s="71" t="s">
        <v>58</v>
      </c>
      <c r="J10" s="47">
        <v>1230.92</v>
      </c>
      <c r="K10" s="32"/>
      <c r="L10" s="41">
        <f t="shared" si="0"/>
        <v>0</v>
      </c>
      <c r="M10" s="42" t="str">
        <f t="shared" si="1"/>
        <v>OK</v>
      </c>
      <c r="N10" s="49"/>
      <c r="O10" s="49"/>
      <c r="P10" s="49"/>
      <c r="Q10" s="49"/>
      <c r="R10" s="49"/>
      <c r="S10" s="49"/>
      <c r="T10" s="49"/>
      <c r="U10" s="49"/>
      <c r="V10" s="49"/>
      <c r="W10" s="49"/>
      <c r="X10" s="49"/>
      <c r="Y10" s="49"/>
      <c r="Z10" s="49"/>
      <c r="AA10" s="49"/>
      <c r="AB10" s="49"/>
      <c r="AC10" s="49"/>
      <c r="AD10" s="49"/>
      <c r="AE10" s="49"/>
    </row>
    <row r="11" spans="1:31" ht="50.1" customHeight="1">
      <c r="A11" s="107"/>
      <c r="B11" s="113"/>
      <c r="C11" s="91">
        <v>8</v>
      </c>
      <c r="D11" s="58" t="s">
        <v>110</v>
      </c>
      <c r="E11" s="69" t="s">
        <v>159</v>
      </c>
      <c r="F11" s="71" t="s">
        <v>185</v>
      </c>
      <c r="G11" s="71" t="s">
        <v>65</v>
      </c>
      <c r="H11" s="75" t="s">
        <v>45</v>
      </c>
      <c r="I11" s="71" t="s">
        <v>52</v>
      </c>
      <c r="J11" s="47">
        <v>158.38999999999999</v>
      </c>
      <c r="K11" s="32"/>
      <c r="L11" s="41">
        <f t="shared" si="0"/>
        <v>0</v>
      </c>
      <c r="M11" s="42" t="str">
        <f t="shared" si="1"/>
        <v>OK</v>
      </c>
      <c r="N11" s="49"/>
      <c r="O11" s="49"/>
      <c r="P11" s="49"/>
      <c r="Q11" s="49"/>
      <c r="R11" s="49"/>
      <c r="S11" s="49"/>
      <c r="T11" s="49"/>
      <c r="U11" s="49"/>
      <c r="V11" s="49"/>
      <c r="W11" s="49"/>
      <c r="X11" s="49"/>
      <c r="Y11" s="49"/>
      <c r="Z11" s="49"/>
      <c r="AA11" s="49"/>
      <c r="AB11" s="49"/>
      <c r="AC11" s="49"/>
      <c r="AD11" s="49"/>
      <c r="AE11" s="49"/>
    </row>
    <row r="12" spans="1:31" ht="50.1" customHeight="1">
      <c r="A12" s="107"/>
      <c r="B12" s="113"/>
      <c r="C12" s="91">
        <v>9</v>
      </c>
      <c r="D12" s="61" t="s">
        <v>111</v>
      </c>
      <c r="E12" s="69" t="s">
        <v>160</v>
      </c>
      <c r="F12" s="71" t="s">
        <v>184</v>
      </c>
      <c r="G12" s="71" t="s">
        <v>65</v>
      </c>
      <c r="H12" s="75" t="s">
        <v>45</v>
      </c>
      <c r="I12" s="71" t="s">
        <v>58</v>
      </c>
      <c r="J12" s="47">
        <v>874</v>
      </c>
      <c r="K12" s="32"/>
      <c r="L12" s="41">
        <f t="shared" si="0"/>
        <v>0</v>
      </c>
      <c r="M12" s="42" t="str">
        <f t="shared" si="1"/>
        <v>OK</v>
      </c>
      <c r="N12" s="49"/>
      <c r="O12" s="49"/>
      <c r="P12" s="49"/>
      <c r="Q12" s="49"/>
      <c r="R12" s="49"/>
      <c r="S12" s="49"/>
      <c r="T12" s="49"/>
      <c r="U12" s="49"/>
      <c r="V12" s="49"/>
      <c r="W12" s="49"/>
      <c r="X12" s="49"/>
      <c r="Y12" s="49"/>
      <c r="Z12" s="49"/>
      <c r="AA12" s="49"/>
      <c r="AB12" s="49"/>
      <c r="AC12" s="49"/>
      <c r="AD12" s="49"/>
      <c r="AE12" s="49"/>
    </row>
    <row r="13" spans="1:31" ht="50.1" customHeight="1">
      <c r="A13" s="107"/>
      <c r="B13" s="113"/>
      <c r="C13" s="91">
        <v>10</v>
      </c>
      <c r="D13" s="61" t="s">
        <v>112</v>
      </c>
      <c r="E13" s="69" t="s">
        <v>161</v>
      </c>
      <c r="F13" s="71" t="s">
        <v>184</v>
      </c>
      <c r="G13" s="71" t="s">
        <v>65</v>
      </c>
      <c r="H13" s="75" t="s">
        <v>45</v>
      </c>
      <c r="I13" s="71" t="s">
        <v>58</v>
      </c>
      <c r="J13" s="47">
        <v>2430.66</v>
      </c>
      <c r="K13" s="32"/>
      <c r="L13" s="41">
        <f t="shared" si="0"/>
        <v>0</v>
      </c>
      <c r="M13" s="42" t="str">
        <f t="shared" si="1"/>
        <v>OK</v>
      </c>
      <c r="N13" s="49"/>
      <c r="O13" s="49"/>
      <c r="P13" s="49"/>
      <c r="Q13" s="49"/>
      <c r="R13" s="49"/>
      <c r="S13" s="49"/>
      <c r="T13" s="49"/>
      <c r="U13" s="49"/>
      <c r="V13" s="49"/>
      <c r="W13" s="49"/>
      <c r="X13" s="49"/>
      <c r="Y13" s="49"/>
      <c r="Z13" s="49"/>
      <c r="AA13" s="49"/>
      <c r="AB13" s="49"/>
      <c r="AC13" s="49"/>
      <c r="AD13" s="49"/>
      <c r="AE13" s="49"/>
    </row>
    <row r="14" spans="1:31" ht="50.1" customHeight="1">
      <c r="A14" s="107"/>
      <c r="B14" s="113"/>
      <c r="C14" s="91">
        <v>11</v>
      </c>
      <c r="D14" s="61" t="s">
        <v>113</v>
      </c>
      <c r="E14" s="69" t="s">
        <v>162</v>
      </c>
      <c r="F14" s="71" t="s">
        <v>186</v>
      </c>
      <c r="G14" s="71" t="s">
        <v>65</v>
      </c>
      <c r="H14" s="75" t="s">
        <v>45</v>
      </c>
      <c r="I14" s="71" t="s">
        <v>52</v>
      </c>
      <c r="J14" s="47">
        <v>8190</v>
      </c>
      <c r="K14" s="32"/>
      <c r="L14" s="41">
        <f t="shared" si="0"/>
        <v>0</v>
      </c>
      <c r="M14" s="42" t="str">
        <f t="shared" si="1"/>
        <v>OK</v>
      </c>
      <c r="N14" s="49"/>
      <c r="O14" s="49"/>
      <c r="P14" s="49"/>
      <c r="Q14" s="49"/>
      <c r="R14" s="49"/>
      <c r="S14" s="49"/>
      <c r="T14" s="49"/>
      <c r="U14" s="49"/>
      <c r="V14" s="49"/>
      <c r="W14" s="49"/>
      <c r="X14" s="49"/>
      <c r="Y14" s="49"/>
      <c r="Z14" s="49"/>
      <c r="AA14" s="49"/>
      <c r="AB14" s="49"/>
      <c r="AC14" s="49"/>
      <c r="AD14" s="49"/>
      <c r="AE14" s="49"/>
    </row>
    <row r="15" spans="1:31" ht="50.1" customHeight="1">
      <c r="A15" s="107"/>
      <c r="B15" s="113"/>
      <c r="C15" s="91">
        <v>12</v>
      </c>
      <c r="D15" s="61" t="s">
        <v>114</v>
      </c>
      <c r="E15" s="69" t="s">
        <v>162</v>
      </c>
      <c r="F15" s="71" t="s">
        <v>186</v>
      </c>
      <c r="G15" s="71" t="s">
        <v>65</v>
      </c>
      <c r="H15" s="75" t="s">
        <v>45</v>
      </c>
      <c r="I15" s="71" t="s">
        <v>52</v>
      </c>
      <c r="J15" s="47">
        <v>6878.66</v>
      </c>
      <c r="K15" s="32"/>
      <c r="L15" s="41">
        <f t="shared" si="0"/>
        <v>0</v>
      </c>
      <c r="M15" s="42" t="str">
        <f t="shared" si="1"/>
        <v>OK</v>
      </c>
      <c r="N15" s="49"/>
      <c r="O15" s="49"/>
      <c r="P15" s="49"/>
      <c r="Q15" s="49"/>
      <c r="R15" s="49"/>
      <c r="S15" s="49"/>
      <c r="T15" s="49"/>
      <c r="U15" s="49"/>
      <c r="V15" s="49"/>
      <c r="W15" s="49"/>
      <c r="X15" s="49"/>
      <c r="Y15" s="49"/>
      <c r="Z15" s="49"/>
      <c r="AA15" s="49"/>
      <c r="AB15" s="49"/>
      <c r="AC15" s="49"/>
      <c r="AD15" s="49"/>
      <c r="AE15" s="49"/>
    </row>
    <row r="16" spans="1:31" ht="50.1" customHeight="1">
      <c r="A16" s="107"/>
      <c r="B16" s="113"/>
      <c r="C16" s="91">
        <v>13</v>
      </c>
      <c r="D16" s="61" t="s">
        <v>115</v>
      </c>
      <c r="E16" s="69" t="s">
        <v>163</v>
      </c>
      <c r="F16" s="71" t="s">
        <v>186</v>
      </c>
      <c r="G16" s="71" t="s">
        <v>65</v>
      </c>
      <c r="H16" s="75" t="s">
        <v>45</v>
      </c>
      <c r="I16" s="71" t="s">
        <v>52</v>
      </c>
      <c r="J16" s="47">
        <v>5599.33</v>
      </c>
      <c r="K16" s="32"/>
      <c r="L16" s="41">
        <f t="shared" si="0"/>
        <v>0</v>
      </c>
      <c r="M16" s="42" t="str">
        <f t="shared" si="1"/>
        <v>OK</v>
      </c>
      <c r="N16" s="49"/>
      <c r="O16" s="49"/>
      <c r="P16" s="49"/>
      <c r="Q16" s="49"/>
      <c r="R16" s="49"/>
      <c r="S16" s="49"/>
      <c r="T16" s="49"/>
      <c r="U16" s="49"/>
      <c r="V16" s="49"/>
      <c r="W16" s="49"/>
      <c r="X16" s="49"/>
      <c r="Y16" s="49"/>
      <c r="Z16" s="49"/>
      <c r="AA16" s="49"/>
      <c r="AB16" s="49"/>
      <c r="AC16" s="49"/>
      <c r="AD16" s="49"/>
      <c r="AE16" s="49"/>
    </row>
    <row r="17" spans="1:31" ht="50.1" customHeight="1">
      <c r="A17" s="107"/>
      <c r="B17" s="113"/>
      <c r="C17" s="91">
        <v>14</v>
      </c>
      <c r="D17" s="61" t="s">
        <v>116</v>
      </c>
      <c r="E17" s="69" t="s">
        <v>164</v>
      </c>
      <c r="F17" s="71" t="s">
        <v>186</v>
      </c>
      <c r="G17" s="71" t="s">
        <v>65</v>
      </c>
      <c r="H17" s="75" t="s">
        <v>45</v>
      </c>
      <c r="I17" s="71" t="s">
        <v>52</v>
      </c>
      <c r="J17" s="47">
        <v>3476</v>
      </c>
      <c r="K17" s="32"/>
      <c r="L17" s="41">
        <f t="shared" si="0"/>
        <v>0</v>
      </c>
      <c r="M17" s="42" t="str">
        <f t="shared" si="1"/>
        <v>OK</v>
      </c>
      <c r="N17" s="49"/>
      <c r="O17" s="49"/>
      <c r="P17" s="49"/>
      <c r="Q17" s="49"/>
      <c r="R17" s="49"/>
      <c r="S17" s="49"/>
      <c r="T17" s="49"/>
      <c r="U17" s="49"/>
      <c r="V17" s="49"/>
      <c r="W17" s="49"/>
      <c r="X17" s="49"/>
      <c r="Y17" s="49"/>
      <c r="Z17" s="49"/>
      <c r="AA17" s="49"/>
      <c r="AB17" s="49"/>
      <c r="AC17" s="49"/>
      <c r="AD17" s="49"/>
      <c r="AE17" s="49"/>
    </row>
    <row r="18" spans="1:31" ht="50.1" customHeight="1">
      <c r="A18" s="107"/>
      <c r="B18" s="113"/>
      <c r="C18" s="91">
        <v>15</v>
      </c>
      <c r="D18" s="62" t="s">
        <v>117</v>
      </c>
      <c r="E18" s="69" t="s">
        <v>165</v>
      </c>
      <c r="F18" s="72" t="s">
        <v>87</v>
      </c>
      <c r="G18" s="72" t="s">
        <v>65</v>
      </c>
      <c r="H18" s="75" t="s">
        <v>45</v>
      </c>
      <c r="I18" s="78" t="s">
        <v>72</v>
      </c>
      <c r="J18" s="47">
        <v>1200</v>
      </c>
      <c r="K18" s="32"/>
      <c r="L18" s="41">
        <f t="shared" si="0"/>
        <v>0</v>
      </c>
      <c r="M18" s="42" t="str">
        <f t="shared" si="1"/>
        <v>OK</v>
      </c>
      <c r="N18" s="49"/>
      <c r="O18" s="49"/>
      <c r="P18" s="49"/>
      <c r="Q18" s="49"/>
      <c r="R18" s="49"/>
      <c r="S18" s="49"/>
      <c r="T18" s="49"/>
      <c r="U18" s="49"/>
      <c r="V18" s="49"/>
      <c r="W18" s="49"/>
      <c r="X18" s="49"/>
      <c r="Y18" s="49"/>
      <c r="Z18" s="49"/>
      <c r="AA18" s="49"/>
      <c r="AB18" s="49"/>
      <c r="AC18" s="49"/>
      <c r="AD18" s="49"/>
      <c r="AE18" s="49"/>
    </row>
    <row r="19" spans="1:31" ht="50.1" customHeight="1">
      <c r="A19" s="107"/>
      <c r="B19" s="113"/>
      <c r="C19" s="91">
        <v>16</v>
      </c>
      <c r="D19" s="62" t="s">
        <v>118</v>
      </c>
      <c r="E19" s="69" t="s">
        <v>166</v>
      </c>
      <c r="F19" s="72" t="s">
        <v>88</v>
      </c>
      <c r="G19" s="72" t="s">
        <v>65</v>
      </c>
      <c r="H19" s="75" t="s">
        <v>45</v>
      </c>
      <c r="I19" s="78" t="s">
        <v>72</v>
      </c>
      <c r="J19" s="47">
        <v>451.07</v>
      </c>
      <c r="K19" s="32"/>
      <c r="L19" s="41">
        <f t="shared" si="0"/>
        <v>0</v>
      </c>
      <c r="M19" s="42" t="str">
        <f t="shared" si="1"/>
        <v>OK</v>
      </c>
      <c r="N19" s="49"/>
      <c r="O19" s="49"/>
      <c r="P19" s="49"/>
      <c r="Q19" s="49"/>
      <c r="R19" s="49"/>
      <c r="S19" s="49"/>
      <c r="T19" s="49"/>
      <c r="U19" s="49"/>
      <c r="V19" s="49"/>
      <c r="W19" s="49"/>
      <c r="X19" s="49"/>
      <c r="Y19" s="49"/>
      <c r="Z19" s="49"/>
      <c r="AA19" s="49"/>
      <c r="AB19" s="49"/>
      <c r="AC19" s="49"/>
      <c r="AD19" s="49"/>
      <c r="AE19" s="49"/>
    </row>
    <row r="20" spans="1:31" ht="50.1" customHeight="1">
      <c r="A20" s="107"/>
      <c r="B20" s="113"/>
      <c r="C20" s="91">
        <v>17</v>
      </c>
      <c r="D20" s="62" t="s">
        <v>119</v>
      </c>
      <c r="E20" s="69" t="s">
        <v>167</v>
      </c>
      <c r="F20" s="72" t="s">
        <v>89</v>
      </c>
      <c r="G20" s="72" t="s">
        <v>65</v>
      </c>
      <c r="H20" s="75" t="s">
        <v>45</v>
      </c>
      <c r="I20" s="78" t="s">
        <v>72</v>
      </c>
      <c r="J20" s="47">
        <v>1242.7</v>
      </c>
      <c r="K20" s="32"/>
      <c r="L20" s="41">
        <f t="shared" si="0"/>
        <v>0</v>
      </c>
      <c r="M20" s="42" t="str">
        <f t="shared" si="1"/>
        <v>OK</v>
      </c>
      <c r="N20" s="49"/>
      <c r="O20" s="49"/>
      <c r="P20" s="49"/>
      <c r="Q20" s="49"/>
      <c r="R20" s="49"/>
      <c r="S20" s="49"/>
      <c r="T20" s="49"/>
      <c r="U20" s="49"/>
      <c r="V20" s="49"/>
      <c r="W20" s="49"/>
      <c r="X20" s="49"/>
      <c r="Y20" s="49"/>
      <c r="Z20" s="49"/>
      <c r="AA20" s="49"/>
      <c r="AB20" s="49"/>
      <c r="AC20" s="49"/>
      <c r="AD20" s="49"/>
      <c r="AE20" s="49"/>
    </row>
    <row r="21" spans="1:31" ht="50.1" customHeight="1">
      <c r="A21" s="107"/>
      <c r="B21" s="113"/>
      <c r="C21" s="91">
        <v>18</v>
      </c>
      <c r="D21" s="62" t="s">
        <v>120</v>
      </c>
      <c r="E21" s="69" t="s">
        <v>167</v>
      </c>
      <c r="F21" s="72" t="s">
        <v>89</v>
      </c>
      <c r="G21" s="72" t="s">
        <v>65</v>
      </c>
      <c r="H21" s="75" t="s">
        <v>45</v>
      </c>
      <c r="I21" s="78" t="s">
        <v>72</v>
      </c>
      <c r="J21" s="47">
        <v>916.25</v>
      </c>
      <c r="K21" s="32"/>
      <c r="L21" s="41">
        <f t="shared" si="0"/>
        <v>0</v>
      </c>
      <c r="M21" s="42" t="str">
        <f t="shared" si="1"/>
        <v>OK</v>
      </c>
      <c r="N21" s="49"/>
      <c r="O21" s="49"/>
      <c r="P21" s="49"/>
      <c r="Q21" s="49"/>
      <c r="R21" s="49"/>
      <c r="S21" s="49"/>
      <c r="T21" s="49"/>
      <c r="U21" s="49"/>
      <c r="V21" s="49"/>
      <c r="W21" s="49"/>
      <c r="X21" s="49"/>
      <c r="Y21" s="49"/>
      <c r="Z21" s="49"/>
      <c r="AA21" s="49"/>
      <c r="AB21" s="49"/>
      <c r="AC21" s="49"/>
      <c r="AD21" s="49"/>
      <c r="AE21" s="49"/>
    </row>
    <row r="22" spans="1:31" ht="50.1" customHeight="1">
      <c r="A22" s="107"/>
      <c r="B22" s="113"/>
      <c r="C22" s="91">
        <v>19</v>
      </c>
      <c r="D22" s="62" t="s">
        <v>121</v>
      </c>
      <c r="E22" s="58" t="s">
        <v>168</v>
      </c>
      <c r="F22" s="72" t="s">
        <v>89</v>
      </c>
      <c r="G22" s="72" t="s">
        <v>65</v>
      </c>
      <c r="H22" s="75" t="s">
        <v>45</v>
      </c>
      <c r="I22" s="78" t="s">
        <v>72</v>
      </c>
      <c r="J22" s="47">
        <v>1043.5</v>
      </c>
      <c r="K22" s="32"/>
      <c r="L22" s="41">
        <f t="shared" si="0"/>
        <v>0</v>
      </c>
      <c r="M22" s="42" t="str">
        <f t="shared" si="1"/>
        <v>OK</v>
      </c>
      <c r="N22" s="49"/>
      <c r="O22" s="49"/>
      <c r="P22" s="49"/>
      <c r="Q22" s="49"/>
      <c r="R22" s="49"/>
      <c r="S22" s="49"/>
      <c r="T22" s="49"/>
      <c r="U22" s="49"/>
      <c r="V22" s="49"/>
      <c r="W22" s="49"/>
      <c r="X22" s="49"/>
      <c r="Y22" s="49"/>
      <c r="Z22" s="49"/>
      <c r="AA22" s="49"/>
      <c r="AB22" s="49"/>
      <c r="AC22" s="49"/>
      <c r="AD22" s="49"/>
      <c r="AE22" s="49"/>
    </row>
    <row r="23" spans="1:31" ht="50.1" customHeight="1">
      <c r="A23" s="107"/>
      <c r="B23" s="113"/>
      <c r="C23" s="91">
        <v>20</v>
      </c>
      <c r="D23" s="61" t="s">
        <v>122</v>
      </c>
      <c r="E23" s="69" t="s">
        <v>169</v>
      </c>
      <c r="F23" s="71" t="s">
        <v>89</v>
      </c>
      <c r="G23" s="71" t="s">
        <v>65</v>
      </c>
      <c r="H23" s="75" t="s">
        <v>45</v>
      </c>
      <c r="I23" s="71" t="s">
        <v>72</v>
      </c>
      <c r="J23" s="47">
        <v>187.5</v>
      </c>
      <c r="K23" s="32"/>
      <c r="L23" s="41">
        <f t="shared" si="0"/>
        <v>0</v>
      </c>
      <c r="M23" s="42" t="str">
        <f t="shared" si="1"/>
        <v>OK</v>
      </c>
      <c r="N23" s="49"/>
      <c r="O23" s="49"/>
      <c r="P23" s="49"/>
      <c r="Q23" s="49"/>
      <c r="R23" s="49"/>
      <c r="S23" s="49"/>
      <c r="T23" s="49"/>
      <c r="U23" s="49"/>
      <c r="V23" s="49"/>
      <c r="W23" s="49"/>
      <c r="X23" s="49"/>
      <c r="Y23" s="49"/>
      <c r="Z23" s="49"/>
      <c r="AA23" s="49"/>
      <c r="AB23" s="49"/>
      <c r="AC23" s="49"/>
      <c r="AD23" s="49"/>
      <c r="AE23" s="49"/>
    </row>
    <row r="24" spans="1:31" ht="50.1" customHeight="1">
      <c r="A24" s="107"/>
      <c r="B24" s="113"/>
      <c r="C24" s="91">
        <v>21</v>
      </c>
      <c r="D24" s="61" t="s">
        <v>123</v>
      </c>
      <c r="E24" s="69" t="s">
        <v>170</v>
      </c>
      <c r="F24" s="71" t="s">
        <v>187</v>
      </c>
      <c r="G24" s="71" t="s">
        <v>65</v>
      </c>
      <c r="H24" s="75" t="s">
        <v>45</v>
      </c>
      <c r="I24" s="71" t="s">
        <v>72</v>
      </c>
      <c r="J24" s="47">
        <v>7466.66</v>
      </c>
      <c r="K24" s="32"/>
      <c r="L24" s="41">
        <f t="shared" si="0"/>
        <v>0</v>
      </c>
      <c r="M24" s="42" t="str">
        <f t="shared" si="1"/>
        <v>OK</v>
      </c>
      <c r="N24" s="49"/>
      <c r="O24" s="49"/>
      <c r="P24" s="49"/>
      <c r="Q24" s="49"/>
      <c r="R24" s="49"/>
      <c r="S24" s="49"/>
      <c r="T24" s="34"/>
      <c r="U24" s="49"/>
      <c r="V24" s="49"/>
      <c r="W24" s="49"/>
      <c r="X24" s="49"/>
      <c r="Y24" s="49"/>
      <c r="Z24" s="49"/>
      <c r="AA24" s="49"/>
      <c r="AB24" s="49"/>
      <c r="AC24" s="49"/>
      <c r="AD24" s="49"/>
      <c r="AE24" s="49"/>
    </row>
    <row r="25" spans="1:31" ht="50.1" customHeight="1">
      <c r="A25" s="109" t="s">
        <v>96</v>
      </c>
      <c r="B25" s="110">
        <v>2</v>
      </c>
      <c r="C25" s="92">
        <v>22</v>
      </c>
      <c r="D25" s="63" t="s">
        <v>124</v>
      </c>
      <c r="E25" s="63" t="s">
        <v>57</v>
      </c>
      <c r="F25" s="73" t="s">
        <v>56</v>
      </c>
      <c r="G25" s="73" t="s">
        <v>43</v>
      </c>
      <c r="H25" s="73" t="s">
        <v>45</v>
      </c>
      <c r="I25" s="73" t="s">
        <v>55</v>
      </c>
      <c r="J25" s="83">
        <v>60</v>
      </c>
      <c r="K25" s="32"/>
      <c r="L25" s="41">
        <f t="shared" si="0"/>
        <v>0</v>
      </c>
      <c r="M25" s="42" t="str">
        <f t="shared" si="1"/>
        <v>OK</v>
      </c>
      <c r="N25" s="49"/>
      <c r="O25" s="49"/>
      <c r="P25" s="49"/>
      <c r="Q25" s="49"/>
      <c r="R25" s="49"/>
      <c r="S25" s="49"/>
      <c r="T25" s="49"/>
      <c r="U25" s="49"/>
      <c r="V25" s="49"/>
      <c r="W25" s="49"/>
      <c r="X25" s="49"/>
      <c r="Y25" s="49"/>
      <c r="Z25" s="49"/>
      <c r="AA25" s="49"/>
      <c r="AB25" s="49"/>
      <c r="AC25" s="49"/>
      <c r="AD25" s="49"/>
      <c r="AE25" s="49"/>
    </row>
    <row r="26" spans="1:31" ht="50.1" customHeight="1">
      <c r="A26" s="109"/>
      <c r="B26" s="110"/>
      <c r="C26" s="92">
        <v>23</v>
      </c>
      <c r="D26" s="63" t="s">
        <v>125</v>
      </c>
      <c r="E26" s="63" t="s">
        <v>57</v>
      </c>
      <c r="F26" s="73" t="s">
        <v>56</v>
      </c>
      <c r="G26" s="73" t="s">
        <v>43</v>
      </c>
      <c r="H26" s="73" t="s">
        <v>45</v>
      </c>
      <c r="I26" s="73" t="s">
        <v>55</v>
      </c>
      <c r="J26" s="83">
        <v>85.91</v>
      </c>
      <c r="K26" s="32"/>
      <c r="L26" s="41">
        <f t="shared" si="0"/>
        <v>0</v>
      </c>
      <c r="M26" s="42" t="str">
        <f t="shared" si="1"/>
        <v>OK</v>
      </c>
      <c r="N26" s="49"/>
      <c r="O26" s="49"/>
      <c r="P26" s="49"/>
      <c r="Q26" s="49"/>
      <c r="R26" s="49"/>
      <c r="S26" s="49"/>
      <c r="T26" s="49"/>
      <c r="U26" s="49"/>
      <c r="V26" s="49"/>
      <c r="W26" s="49"/>
      <c r="X26" s="49"/>
      <c r="Y26" s="49"/>
      <c r="Z26" s="49"/>
      <c r="AA26" s="49"/>
      <c r="AB26" s="49"/>
      <c r="AC26" s="49"/>
      <c r="AD26" s="49"/>
      <c r="AE26" s="49"/>
    </row>
    <row r="27" spans="1:31" ht="50.1" customHeight="1">
      <c r="A27" s="109"/>
      <c r="B27" s="110"/>
      <c r="C27" s="92">
        <v>24</v>
      </c>
      <c r="D27" s="63" t="s">
        <v>126</v>
      </c>
      <c r="E27" s="63" t="s">
        <v>60</v>
      </c>
      <c r="F27" s="73" t="s">
        <v>59</v>
      </c>
      <c r="G27" s="73" t="s">
        <v>43</v>
      </c>
      <c r="H27" s="73" t="s">
        <v>45</v>
      </c>
      <c r="I27" s="73" t="s">
        <v>58</v>
      </c>
      <c r="J27" s="83">
        <v>34.69</v>
      </c>
      <c r="K27" s="32"/>
      <c r="L27" s="41">
        <f t="shared" si="0"/>
        <v>0</v>
      </c>
      <c r="M27" s="42" t="str">
        <f t="shared" si="1"/>
        <v>OK</v>
      </c>
      <c r="N27" s="49"/>
      <c r="O27" s="49"/>
      <c r="P27" s="49"/>
      <c r="Q27" s="49"/>
      <c r="R27" s="49"/>
      <c r="S27" s="49"/>
      <c r="T27" s="49"/>
      <c r="U27" s="49"/>
      <c r="V27" s="49"/>
      <c r="W27" s="49"/>
      <c r="X27" s="49"/>
      <c r="Y27" s="49"/>
      <c r="Z27" s="49"/>
      <c r="AA27" s="49"/>
      <c r="AB27" s="49"/>
      <c r="AC27" s="49"/>
      <c r="AD27" s="49"/>
      <c r="AE27" s="49"/>
    </row>
    <row r="28" spans="1:31" ht="50.1" customHeight="1">
      <c r="A28" s="109"/>
      <c r="B28" s="110"/>
      <c r="C28" s="92">
        <v>25</v>
      </c>
      <c r="D28" s="64" t="s">
        <v>127</v>
      </c>
      <c r="E28" s="64" t="s">
        <v>57</v>
      </c>
      <c r="F28" s="73" t="s">
        <v>64</v>
      </c>
      <c r="G28" s="73" t="s">
        <v>65</v>
      </c>
      <c r="H28" s="76" t="s">
        <v>45</v>
      </c>
      <c r="I28" s="73" t="s">
        <v>55</v>
      </c>
      <c r="J28" s="83">
        <v>150</v>
      </c>
      <c r="K28" s="32"/>
      <c r="L28" s="41">
        <f t="shared" si="0"/>
        <v>0</v>
      </c>
      <c r="M28" s="42" t="str">
        <f t="shared" si="1"/>
        <v>OK</v>
      </c>
      <c r="N28" s="49"/>
      <c r="O28" s="49"/>
      <c r="P28" s="49"/>
      <c r="Q28" s="49"/>
      <c r="R28" s="49"/>
      <c r="S28" s="49"/>
      <c r="T28" s="49"/>
      <c r="U28" s="49"/>
      <c r="V28" s="49"/>
      <c r="W28" s="49"/>
      <c r="X28" s="49"/>
      <c r="Y28" s="49"/>
      <c r="Z28" s="49"/>
      <c r="AA28" s="49"/>
      <c r="AB28" s="49"/>
      <c r="AC28" s="49"/>
      <c r="AD28" s="49"/>
      <c r="AE28" s="49"/>
    </row>
    <row r="29" spans="1:31" ht="50.1" customHeight="1">
      <c r="A29" s="109"/>
      <c r="B29" s="110"/>
      <c r="C29" s="92">
        <v>26</v>
      </c>
      <c r="D29" s="64" t="s">
        <v>128</v>
      </c>
      <c r="E29" s="64" t="s">
        <v>57</v>
      </c>
      <c r="F29" s="73" t="s">
        <v>64</v>
      </c>
      <c r="G29" s="73" t="s">
        <v>65</v>
      </c>
      <c r="H29" s="76" t="s">
        <v>45</v>
      </c>
      <c r="I29" s="73" t="s">
        <v>55</v>
      </c>
      <c r="J29" s="83">
        <v>150</v>
      </c>
      <c r="K29" s="32"/>
      <c r="L29" s="41">
        <f t="shared" si="0"/>
        <v>0</v>
      </c>
      <c r="M29" s="42" t="str">
        <f t="shared" si="1"/>
        <v>OK</v>
      </c>
      <c r="N29" s="49"/>
      <c r="O29" s="49"/>
      <c r="P29" s="49"/>
      <c r="Q29" s="49"/>
      <c r="R29" s="49"/>
      <c r="S29" s="49"/>
      <c r="T29" s="49"/>
      <c r="U29" s="49"/>
      <c r="V29" s="49"/>
      <c r="W29" s="49"/>
      <c r="X29" s="49"/>
      <c r="Y29" s="49"/>
      <c r="Z29" s="49"/>
      <c r="AA29" s="49"/>
      <c r="AB29" s="49"/>
      <c r="AC29" s="49"/>
      <c r="AD29" s="49"/>
      <c r="AE29" s="49"/>
    </row>
    <row r="30" spans="1:31" ht="50.1" customHeight="1">
      <c r="A30" s="109"/>
      <c r="B30" s="110"/>
      <c r="C30" s="92">
        <v>27</v>
      </c>
      <c r="D30" s="63" t="s">
        <v>129</v>
      </c>
      <c r="E30" s="63" t="s">
        <v>171</v>
      </c>
      <c r="F30" s="73" t="s">
        <v>66</v>
      </c>
      <c r="G30" s="73" t="s">
        <v>65</v>
      </c>
      <c r="H30" s="73" t="s">
        <v>45</v>
      </c>
      <c r="I30" s="73" t="s">
        <v>55</v>
      </c>
      <c r="J30" s="83">
        <v>1005.45</v>
      </c>
      <c r="K30" s="32"/>
      <c r="L30" s="41">
        <f t="shared" si="0"/>
        <v>0</v>
      </c>
      <c r="M30" s="42" t="str">
        <f t="shared" si="1"/>
        <v>OK</v>
      </c>
      <c r="N30" s="49"/>
      <c r="O30" s="49"/>
      <c r="P30" s="49"/>
      <c r="Q30" s="49"/>
      <c r="R30" s="49"/>
      <c r="S30" s="49"/>
      <c r="T30" s="49"/>
      <c r="U30" s="49"/>
      <c r="V30" s="49"/>
      <c r="W30" s="49"/>
      <c r="X30" s="49"/>
      <c r="Y30" s="49"/>
      <c r="Z30" s="49"/>
      <c r="AA30" s="49"/>
      <c r="AB30" s="49"/>
      <c r="AC30" s="49"/>
      <c r="AD30" s="49"/>
      <c r="AE30" s="49"/>
    </row>
    <row r="31" spans="1:31" ht="50.1" customHeight="1">
      <c r="A31" s="109"/>
      <c r="B31" s="110"/>
      <c r="C31" s="92">
        <v>28</v>
      </c>
      <c r="D31" s="65" t="s">
        <v>130</v>
      </c>
      <c r="E31" s="65" t="s">
        <v>171</v>
      </c>
      <c r="F31" s="73" t="s">
        <v>188</v>
      </c>
      <c r="G31" s="73" t="s">
        <v>65</v>
      </c>
      <c r="H31" s="67" t="s">
        <v>45</v>
      </c>
      <c r="I31" s="73" t="s">
        <v>72</v>
      </c>
      <c r="J31" s="83">
        <v>824.99</v>
      </c>
      <c r="K31" s="32"/>
      <c r="L31" s="41">
        <f t="shared" si="0"/>
        <v>0</v>
      </c>
      <c r="M31" s="42" t="str">
        <f t="shared" si="1"/>
        <v>OK</v>
      </c>
      <c r="N31" s="49"/>
      <c r="O31" s="49"/>
      <c r="P31" s="49"/>
      <c r="Q31" s="49"/>
      <c r="R31" s="49"/>
      <c r="S31" s="49"/>
      <c r="T31" s="49"/>
      <c r="U31" s="49"/>
      <c r="V31" s="49"/>
      <c r="W31" s="49"/>
      <c r="X31" s="49"/>
      <c r="Y31" s="49"/>
      <c r="Z31" s="49"/>
      <c r="AA31" s="49"/>
      <c r="AB31" s="49"/>
      <c r="AC31" s="49"/>
      <c r="AD31" s="49"/>
      <c r="AE31" s="49"/>
    </row>
    <row r="32" spans="1:31" ht="50.1" customHeight="1">
      <c r="A32" s="109"/>
      <c r="B32" s="110"/>
      <c r="C32" s="92">
        <v>29</v>
      </c>
      <c r="D32" s="65" t="s">
        <v>131</v>
      </c>
      <c r="E32" s="65" t="s">
        <v>172</v>
      </c>
      <c r="F32" s="73" t="s">
        <v>188</v>
      </c>
      <c r="G32" s="73" t="s">
        <v>65</v>
      </c>
      <c r="H32" s="67" t="s">
        <v>45</v>
      </c>
      <c r="I32" s="73" t="s">
        <v>72</v>
      </c>
      <c r="J32" s="83">
        <v>525</v>
      </c>
      <c r="K32" s="32"/>
      <c r="L32" s="41">
        <f t="shared" si="0"/>
        <v>0</v>
      </c>
      <c r="M32" s="42" t="str">
        <f t="shared" si="1"/>
        <v>OK</v>
      </c>
      <c r="N32" s="49"/>
      <c r="O32" s="49"/>
      <c r="P32" s="49"/>
      <c r="Q32" s="49"/>
      <c r="R32" s="49"/>
      <c r="S32" s="49"/>
      <c r="T32" s="49"/>
      <c r="U32" s="49"/>
      <c r="V32" s="49"/>
      <c r="W32" s="49"/>
      <c r="X32" s="49"/>
      <c r="Y32" s="49"/>
      <c r="Z32" s="49"/>
      <c r="AA32" s="49"/>
      <c r="AB32" s="49"/>
      <c r="AC32" s="49"/>
      <c r="AD32" s="49"/>
      <c r="AE32" s="49"/>
    </row>
    <row r="33" spans="1:31" ht="50.1" customHeight="1">
      <c r="A33" s="109"/>
      <c r="B33" s="110"/>
      <c r="C33" s="92">
        <v>30</v>
      </c>
      <c r="D33" s="65" t="s">
        <v>132</v>
      </c>
      <c r="E33" s="65" t="s">
        <v>172</v>
      </c>
      <c r="F33" s="73" t="s">
        <v>188</v>
      </c>
      <c r="G33" s="73" t="s">
        <v>65</v>
      </c>
      <c r="H33" s="67" t="s">
        <v>45</v>
      </c>
      <c r="I33" s="73" t="s">
        <v>72</v>
      </c>
      <c r="J33" s="83">
        <v>799.66</v>
      </c>
      <c r="K33" s="32"/>
      <c r="L33" s="41">
        <f t="shared" si="0"/>
        <v>0</v>
      </c>
      <c r="M33" s="42" t="str">
        <f t="shared" si="1"/>
        <v>OK</v>
      </c>
      <c r="N33" s="49"/>
      <c r="O33" s="49"/>
      <c r="P33" s="49"/>
      <c r="Q33" s="49"/>
      <c r="R33" s="49"/>
      <c r="S33" s="49"/>
      <c r="T33" s="49"/>
      <c r="U33" s="49"/>
      <c r="V33" s="49"/>
      <c r="W33" s="49"/>
      <c r="X33" s="49"/>
      <c r="Y33" s="49"/>
      <c r="Z33" s="49"/>
      <c r="AA33" s="49"/>
      <c r="AB33" s="49"/>
      <c r="AC33" s="49"/>
      <c r="AD33" s="49"/>
      <c r="AE33" s="49"/>
    </row>
    <row r="34" spans="1:31" ht="50.1" customHeight="1">
      <c r="A34" s="109"/>
      <c r="B34" s="110"/>
      <c r="C34" s="92">
        <v>31</v>
      </c>
      <c r="D34" s="63" t="s">
        <v>133</v>
      </c>
      <c r="E34" s="63" t="s">
        <v>173</v>
      </c>
      <c r="F34" s="73" t="s">
        <v>67</v>
      </c>
      <c r="G34" s="73" t="s">
        <v>43</v>
      </c>
      <c r="H34" s="77" t="s">
        <v>45</v>
      </c>
      <c r="I34" s="73" t="s">
        <v>58</v>
      </c>
      <c r="J34" s="83">
        <v>62.97</v>
      </c>
      <c r="K34" s="32"/>
      <c r="L34" s="41">
        <f t="shared" si="0"/>
        <v>0</v>
      </c>
      <c r="M34" s="42" t="str">
        <f t="shared" si="1"/>
        <v>OK</v>
      </c>
      <c r="N34" s="49"/>
      <c r="O34" s="49"/>
      <c r="P34" s="49"/>
      <c r="Q34" s="49"/>
      <c r="R34" s="49"/>
      <c r="S34" s="49"/>
      <c r="T34" s="49"/>
      <c r="U34" s="49"/>
      <c r="V34" s="49"/>
      <c r="W34" s="49"/>
      <c r="X34" s="49"/>
      <c r="Y34" s="49"/>
      <c r="Z34" s="49"/>
      <c r="AA34" s="49"/>
      <c r="AB34" s="49"/>
      <c r="AC34" s="49"/>
      <c r="AD34" s="49"/>
      <c r="AE34" s="49"/>
    </row>
    <row r="35" spans="1:31" ht="50.1" customHeight="1">
      <c r="A35" s="109"/>
      <c r="B35" s="110"/>
      <c r="C35" s="92">
        <v>32</v>
      </c>
      <c r="D35" s="63" t="s">
        <v>134</v>
      </c>
      <c r="E35" s="63" t="s">
        <v>69</v>
      </c>
      <c r="F35" s="73" t="s">
        <v>68</v>
      </c>
      <c r="G35" s="73" t="s">
        <v>43</v>
      </c>
      <c r="H35" s="73" t="s">
        <v>45</v>
      </c>
      <c r="I35" s="73" t="s">
        <v>55</v>
      </c>
      <c r="J35" s="83">
        <v>184.65</v>
      </c>
      <c r="K35" s="32"/>
      <c r="L35" s="41">
        <f t="shared" si="0"/>
        <v>0</v>
      </c>
      <c r="M35" s="42" t="str">
        <f t="shared" si="1"/>
        <v>OK</v>
      </c>
      <c r="N35" s="49"/>
      <c r="O35" s="49"/>
      <c r="P35" s="49"/>
      <c r="Q35" s="49"/>
      <c r="R35" s="49"/>
      <c r="S35" s="49"/>
      <c r="T35" s="49"/>
      <c r="U35" s="49"/>
      <c r="V35" s="49"/>
      <c r="W35" s="49"/>
      <c r="X35" s="49"/>
      <c r="Y35" s="49"/>
      <c r="Z35" s="49"/>
      <c r="AA35" s="49"/>
      <c r="AB35" s="49"/>
      <c r="AC35" s="49"/>
      <c r="AD35" s="49"/>
      <c r="AE35" s="49"/>
    </row>
    <row r="36" spans="1:31" ht="50.1" customHeight="1">
      <c r="A36" s="109"/>
      <c r="B36" s="110"/>
      <c r="C36" s="92">
        <v>33</v>
      </c>
      <c r="D36" s="63" t="s">
        <v>135</v>
      </c>
      <c r="E36" s="63" t="s">
        <v>69</v>
      </c>
      <c r="F36" s="73" t="s">
        <v>68</v>
      </c>
      <c r="G36" s="73" t="s">
        <v>43</v>
      </c>
      <c r="H36" s="73" t="s">
        <v>45</v>
      </c>
      <c r="I36" s="73" t="s">
        <v>55</v>
      </c>
      <c r="J36" s="83">
        <v>98.83</v>
      </c>
      <c r="K36" s="32"/>
      <c r="L36" s="41">
        <f t="shared" si="0"/>
        <v>0</v>
      </c>
      <c r="M36" s="42" t="str">
        <f t="shared" si="1"/>
        <v>OK</v>
      </c>
      <c r="N36" s="49"/>
      <c r="O36" s="49"/>
      <c r="P36" s="49"/>
      <c r="Q36" s="49"/>
      <c r="R36" s="49"/>
      <c r="S36" s="49"/>
      <c r="T36" s="49"/>
      <c r="U36" s="49"/>
      <c r="V36" s="49"/>
      <c r="W36" s="49"/>
      <c r="X36" s="49"/>
      <c r="Y36" s="49"/>
      <c r="Z36" s="49"/>
      <c r="AA36" s="49"/>
      <c r="AB36" s="49"/>
      <c r="AC36" s="49"/>
      <c r="AD36" s="49"/>
      <c r="AE36" s="49"/>
    </row>
    <row r="37" spans="1:31" ht="50.1" customHeight="1">
      <c r="A37" s="109"/>
      <c r="B37" s="110"/>
      <c r="C37" s="92">
        <v>34</v>
      </c>
      <c r="D37" s="63" t="s">
        <v>41</v>
      </c>
      <c r="E37" s="63" t="s">
        <v>57</v>
      </c>
      <c r="F37" s="73" t="s">
        <v>71</v>
      </c>
      <c r="G37" s="73" t="s">
        <v>43</v>
      </c>
      <c r="H37" s="73" t="s">
        <v>46</v>
      </c>
      <c r="I37" s="79" t="s">
        <v>70</v>
      </c>
      <c r="J37" s="83">
        <v>4.83</v>
      </c>
      <c r="K37" s="32"/>
      <c r="L37" s="41">
        <f t="shared" si="0"/>
        <v>0</v>
      </c>
      <c r="M37" s="42" t="str">
        <f t="shared" si="1"/>
        <v>OK</v>
      </c>
      <c r="N37" s="49"/>
      <c r="O37" s="49"/>
      <c r="P37" s="49"/>
      <c r="Q37" s="49"/>
      <c r="R37" s="49"/>
      <c r="S37" s="49"/>
      <c r="T37" s="49"/>
      <c r="U37" s="49"/>
      <c r="V37" s="49"/>
      <c r="W37" s="49"/>
      <c r="X37" s="49"/>
      <c r="Y37" s="49"/>
      <c r="Z37" s="49"/>
      <c r="AA37" s="49"/>
      <c r="AB37" s="49"/>
      <c r="AC37" s="49"/>
      <c r="AD37" s="49"/>
      <c r="AE37" s="49"/>
    </row>
    <row r="38" spans="1:31" ht="50.1" customHeight="1">
      <c r="A38" s="109"/>
      <c r="B38" s="110"/>
      <c r="C38" s="92">
        <v>35</v>
      </c>
      <c r="D38" s="63" t="s">
        <v>42</v>
      </c>
      <c r="E38" s="63" t="s">
        <v>57</v>
      </c>
      <c r="F38" s="73" t="s">
        <v>71</v>
      </c>
      <c r="G38" s="73" t="s">
        <v>43</v>
      </c>
      <c r="H38" s="73" t="s">
        <v>46</v>
      </c>
      <c r="I38" s="79" t="s">
        <v>70</v>
      </c>
      <c r="J38" s="83">
        <v>11</v>
      </c>
      <c r="K38" s="32"/>
      <c r="L38" s="41">
        <f t="shared" si="0"/>
        <v>0</v>
      </c>
      <c r="M38" s="42" t="str">
        <f t="shared" si="1"/>
        <v>OK</v>
      </c>
      <c r="N38" s="49"/>
      <c r="O38" s="49"/>
      <c r="P38" s="49"/>
      <c r="Q38" s="49"/>
      <c r="R38" s="49"/>
      <c r="S38" s="49"/>
      <c r="T38" s="49"/>
      <c r="U38" s="49"/>
      <c r="V38" s="49"/>
      <c r="W38" s="49"/>
      <c r="X38" s="49"/>
      <c r="Y38" s="49"/>
      <c r="Z38" s="49"/>
      <c r="AA38" s="49"/>
      <c r="AB38" s="49"/>
      <c r="AC38" s="49"/>
      <c r="AD38" s="49"/>
      <c r="AE38" s="49"/>
    </row>
    <row r="39" spans="1:31" ht="50.1" customHeight="1">
      <c r="A39" s="93" t="s">
        <v>97</v>
      </c>
      <c r="B39" s="91">
        <v>3</v>
      </c>
      <c r="C39" s="91">
        <v>36</v>
      </c>
      <c r="D39" s="58" t="s">
        <v>136</v>
      </c>
      <c r="E39" s="58" t="s">
        <v>174</v>
      </c>
      <c r="F39" s="71" t="s">
        <v>73</v>
      </c>
      <c r="G39" s="71" t="s">
        <v>43</v>
      </c>
      <c r="H39" s="71" t="s">
        <v>45</v>
      </c>
      <c r="I39" s="71" t="s">
        <v>72</v>
      </c>
      <c r="J39" s="33">
        <v>51.25</v>
      </c>
      <c r="K39" s="32"/>
      <c r="L39" s="41">
        <f t="shared" si="0"/>
        <v>0</v>
      </c>
      <c r="M39" s="42" t="str">
        <f t="shared" si="1"/>
        <v>OK</v>
      </c>
      <c r="N39" s="49"/>
      <c r="O39" s="49"/>
      <c r="P39" s="48"/>
      <c r="Q39" s="49"/>
      <c r="R39" s="49"/>
      <c r="S39" s="49"/>
      <c r="T39" s="49"/>
      <c r="U39" s="49"/>
      <c r="V39" s="49"/>
      <c r="W39" s="49"/>
      <c r="X39" s="49"/>
      <c r="Y39" s="49"/>
      <c r="Z39" s="49"/>
      <c r="AA39" s="49"/>
      <c r="AB39" s="49"/>
      <c r="AC39" s="49"/>
      <c r="AD39" s="49"/>
      <c r="AE39" s="49"/>
    </row>
    <row r="40" spans="1:31" ht="50.1" customHeight="1">
      <c r="A40" s="109" t="s">
        <v>98</v>
      </c>
      <c r="B40" s="110">
        <v>4</v>
      </c>
      <c r="C40" s="92">
        <v>37</v>
      </c>
      <c r="D40" s="63" t="s">
        <v>137</v>
      </c>
      <c r="E40" s="63"/>
      <c r="F40" s="73" t="s">
        <v>75</v>
      </c>
      <c r="G40" s="73" t="s">
        <v>43</v>
      </c>
      <c r="H40" s="73" t="s">
        <v>45</v>
      </c>
      <c r="I40" s="79" t="s">
        <v>74</v>
      </c>
      <c r="J40" s="85">
        <v>74</v>
      </c>
      <c r="K40" s="32">
        <f>230+40</f>
        <v>270</v>
      </c>
      <c r="L40" s="41">
        <f t="shared" si="0"/>
        <v>0</v>
      </c>
      <c r="M40" s="42" t="str">
        <f t="shared" si="1"/>
        <v>OK</v>
      </c>
      <c r="N40" s="98">
        <v>230</v>
      </c>
      <c r="O40" s="98">
        <v>40</v>
      </c>
      <c r="P40" s="82"/>
      <c r="Q40" s="82"/>
      <c r="R40" s="82"/>
      <c r="S40" s="82"/>
      <c r="T40" s="82"/>
      <c r="U40" s="82"/>
      <c r="V40" s="82"/>
      <c r="W40" s="82"/>
      <c r="X40" s="82"/>
      <c r="Y40" s="82"/>
      <c r="Z40" s="51"/>
      <c r="AA40" s="51"/>
      <c r="AB40" s="51"/>
      <c r="AC40" s="51"/>
      <c r="AD40" s="51"/>
      <c r="AE40" s="51"/>
    </row>
    <row r="41" spans="1:31" ht="50.1" customHeight="1">
      <c r="A41" s="109"/>
      <c r="B41" s="110"/>
      <c r="C41" s="92">
        <v>38</v>
      </c>
      <c r="D41" s="63" t="s">
        <v>138</v>
      </c>
      <c r="E41" s="63"/>
      <c r="F41" s="73" t="s">
        <v>75</v>
      </c>
      <c r="G41" s="73" t="s">
        <v>43</v>
      </c>
      <c r="H41" s="73" t="s">
        <v>45</v>
      </c>
      <c r="I41" s="79" t="s">
        <v>74</v>
      </c>
      <c r="J41" s="85">
        <v>54.54</v>
      </c>
      <c r="K41" s="32"/>
      <c r="L41" s="41">
        <f t="shared" si="0"/>
        <v>0</v>
      </c>
      <c r="M41" s="42" t="str">
        <f t="shared" si="1"/>
        <v>OK</v>
      </c>
      <c r="N41" s="82"/>
      <c r="O41" s="82"/>
      <c r="P41" s="82"/>
      <c r="Q41" s="82"/>
      <c r="R41" s="82"/>
      <c r="S41" s="82"/>
      <c r="T41" s="82"/>
      <c r="U41" s="82"/>
      <c r="V41" s="82"/>
      <c r="W41" s="82"/>
      <c r="X41" s="82"/>
      <c r="Y41" s="82"/>
      <c r="Z41" s="51"/>
      <c r="AA41" s="51"/>
      <c r="AB41" s="51"/>
      <c r="AC41" s="51"/>
      <c r="AD41" s="51"/>
      <c r="AE41" s="51"/>
    </row>
    <row r="42" spans="1:31" ht="50.1" customHeight="1">
      <c r="A42" s="109"/>
      <c r="B42" s="110"/>
      <c r="C42" s="92">
        <v>39</v>
      </c>
      <c r="D42" s="63" t="s">
        <v>90</v>
      </c>
      <c r="E42" s="63"/>
      <c r="F42" s="73" t="s">
        <v>75</v>
      </c>
      <c r="G42" s="73" t="s">
        <v>43</v>
      </c>
      <c r="H42" s="73" t="s">
        <v>45</v>
      </c>
      <c r="I42" s="79" t="s">
        <v>74</v>
      </c>
      <c r="J42" s="85">
        <v>123</v>
      </c>
      <c r="K42" s="32"/>
      <c r="L42" s="41">
        <f t="shared" si="0"/>
        <v>0</v>
      </c>
      <c r="M42" s="42" t="str">
        <f t="shared" si="1"/>
        <v>OK</v>
      </c>
      <c r="N42" s="82"/>
      <c r="O42" s="82"/>
      <c r="P42" s="82"/>
      <c r="Q42" s="82"/>
      <c r="R42" s="82"/>
      <c r="S42" s="82"/>
      <c r="T42" s="82"/>
      <c r="U42" s="82"/>
      <c r="V42" s="82"/>
      <c r="W42" s="82"/>
      <c r="X42" s="82"/>
      <c r="Y42" s="82"/>
      <c r="Z42" s="51"/>
      <c r="AA42" s="51"/>
      <c r="AB42" s="51"/>
      <c r="AC42" s="51"/>
      <c r="AD42" s="51"/>
      <c r="AE42" s="51"/>
    </row>
    <row r="43" spans="1:31" ht="50.1" customHeight="1">
      <c r="A43" s="109"/>
      <c r="B43" s="110"/>
      <c r="C43" s="92">
        <v>40</v>
      </c>
      <c r="D43" s="63" t="s">
        <v>91</v>
      </c>
      <c r="E43" s="63"/>
      <c r="F43" s="73" t="s">
        <v>75</v>
      </c>
      <c r="G43" s="73" t="s">
        <v>43</v>
      </c>
      <c r="H43" s="73" t="s">
        <v>45</v>
      </c>
      <c r="I43" s="79" t="s">
        <v>74</v>
      </c>
      <c r="J43" s="85">
        <v>133</v>
      </c>
      <c r="K43" s="32"/>
      <c r="L43" s="41">
        <f t="shared" si="0"/>
        <v>0</v>
      </c>
      <c r="M43" s="42" t="str">
        <f t="shared" si="1"/>
        <v>OK</v>
      </c>
      <c r="N43" s="82"/>
      <c r="O43" s="82"/>
      <c r="P43" s="82"/>
      <c r="Q43" s="82"/>
      <c r="R43" s="82"/>
      <c r="S43" s="82"/>
      <c r="T43" s="82"/>
      <c r="U43" s="82"/>
      <c r="V43" s="82"/>
      <c r="W43" s="82"/>
      <c r="X43" s="82"/>
      <c r="Y43" s="82"/>
      <c r="Z43" s="51"/>
      <c r="AA43" s="51"/>
      <c r="AB43" s="51"/>
      <c r="AC43" s="51"/>
      <c r="AD43" s="51"/>
      <c r="AE43" s="51"/>
    </row>
    <row r="44" spans="1:31" ht="50.1" customHeight="1">
      <c r="A44" s="109"/>
      <c r="B44" s="110"/>
      <c r="C44" s="92">
        <v>41</v>
      </c>
      <c r="D44" s="63" t="s">
        <v>139</v>
      </c>
      <c r="E44" s="63"/>
      <c r="F44" s="73" t="s">
        <v>75</v>
      </c>
      <c r="G44" s="73" t="s">
        <v>43</v>
      </c>
      <c r="H44" s="73" t="s">
        <v>45</v>
      </c>
      <c r="I44" s="79" t="s">
        <v>74</v>
      </c>
      <c r="J44" s="85">
        <v>150</v>
      </c>
      <c r="K44" s="32"/>
      <c r="L44" s="41">
        <f t="shared" si="0"/>
        <v>0</v>
      </c>
      <c r="M44" s="42" t="str">
        <f t="shared" si="1"/>
        <v>OK</v>
      </c>
      <c r="N44" s="82"/>
      <c r="O44" s="82"/>
      <c r="P44" s="82"/>
      <c r="Q44" s="82"/>
      <c r="R44" s="82"/>
      <c r="S44" s="82"/>
      <c r="T44" s="82"/>
      <c r="U44" s="82"/>
      <c r="V44" s="82"/>
      <c r="W44" s="82"/>
      <c r="X44" s="82"/>
      <c r="Y44" s="82"/>
      <c r="Z44" s="51"/>
      <c r="AA44" s="51"/>
      <c r="AB44" s="51"/>
      <c r="AC44" s="51"/>
      <c r="AD44" s="51"/>
      <c r="AE44" s="51"/>
    </row>
    <row r="45" spans="1:31" ht="50.1" customHeight="1">
      <c r="A45" s="107" t="s">
        <v>99</v>
      </c>
      <c r="B45" s="108">
        <v>5</v>
      </c>
      <c r="C45" s="91">
        <v>42</v>
      </c>
      <c r="D45" s="58" t="s">
        <v>140</v>
      </c>
      <c r="E45" s="58" t="s">
        <v>175</v>
      </c>
      <c r="F45" s="71" t="s">
        <v>77</v>
      </c>
      <c r="G45" s="71" t="s">
        <v>43</v>
      </c>
      <c r="H45" s="71" t="s">
        <v>45</v>
      </c>
      <c r="I45" s="80" t="s">
        <v>76</v>
      </c>
      <c r="J45" s="86">
        <v>115.29</v>
      </c>
      <c r="K45" s="32"/>
      <c r="L45" s="41">
        <f t="shared" si="0"/>
        <v>0</v>
      </c>
      <c r="M45" s="42" t="str">
        <f t="shared" si="1"/>
        <v>OK</v>
      </c>
      <c r="N45" s="82"/>
      <c r="O45" s="82"/>
      <c r="P45" s="82"/>
      <c r="Q45" s="82"/>
      <c r="R45" s="82"/>
      <c r="S45" s="82"/>
      <c r="T45" s="82"/>
      <c r="U45" s="82"/>
      <c r="V45" s="82"/>
      <c r="W45" s="82"/>
      <c r="X45" s="82"/>
      <c r="Y45" s="82"/>
      <c r="Z45" s="51"/>
      <c r="AA45" s="51"/>
      <c r="AB45" s="51"/>
      <c r="AC45" s="51"/>
      <c r="AD45" s="51"/>
      <c r="AE45" s="51"/>
    </row>
    <row r="46" spans="1:31" ht="50.1" customHeight="1">
      <c r="A46" s="107"/>
      <c r="B46" s="108"/>
      <c r="C46" s="91">
        <v>43</v>
      </c>
      <c r="D46" s="58" t="s">
        <v>141</v>
      </c>
      <c r="E46" s="58" t="s">
        <v>176</v>
      </c>
      <c r="F46" s="71" t="s">
        <v>78</v>
      </c>
      <c r="G46" s="71" t="s">
        <v>43</v>
      </c>
      <c r="H46" s="71" t="s">
        <v>45</v>
      </c>
      <c r="I46" s="80" t="s">
        <v>76</v>
      </c>
      <c r="J46" s="86">
        <v>88.75</v>
      </c>
      <c r="K46" s="32"/>
      <c r="L46" s="41">
        <f t="shared" si="0"/>
        <v>0</v>
      </c>
      <c r="M46" s="42" t="str">
        <f t="shared" si="1"/>
        <v>OK</v>
      </c>
      <c r="N46" s="82"/>
      <c r="O46" s="82"/>
      <c r="P46" s="82"/>
      <c r="Q46" s="82"/>
      <c r="R46" s="82"/>
      <c r="S46" s="82"/>
      <c r="T46" s="82"/>
      <c r="U46" s="82"/>
      <c r="V46" s="82"/>
      <c r="W46" s="82"/>
      <c r="X46" s="82"/>
      <c r="Y46" s="82"/>
      <c r="Z46" s="51"/>
      <c r="AA46" s="51"/>
      <c r="AB46" s="51"/>
      <c r="AC46" s="51"/>
      <c r="AD46" s="51"/>
      <c r="AE46" s="51"/>
    </row>
    <row r="47" spans="1:31" ht="50.1" customHeight="1">
      <c r="A47" s="107"/>
      <c r="B47" s="108"/>
      <c r="C47" s="91">
        <v>44</v>
      </c>
      <c r="D47" s="58" t="s">
        <v>142</v>
      </c>
      <c r="E47" s="58" t="s">
        <v>177</v>
      </c>
      <c r="F47" s="71" t="s">
        <v>79</v>
      </c>
      <c r="G47" s="71" t="s">
        <v>43</v>
      </c>
      <c r="H47" s="71" t="s">
        <v>45</v>
      </c>
      <c r="I47" s="80" t="s">
        <v>76</v>
      </c>
      <c r="J47" s="86">
        <v>91.58</v>
      </c>
      <c r="K47" s="32"/>
      <c r="L47" s="41">
        <f t="shared" si="0"/>
        <v>0</v>
      </c>
      <c r="M47" s="42" t="str">
        <f t="shared" si="1"/>
        <v>OK</v>
      </c>
      <c r="N47" s="82"/>
      <c r="O47" s="82"/>
      <c r="P47" s="82"/>
      <c r="Q47" s="82"/>
      <c r="R47" s="82"/>
      <c r="S47" s="82"/>
      <c r="T47" s="82"/>
      <c r="U47" s="82"/>
      <c r="V47" s="82"/>
      <c r="W47" s="82"/>
      <c r="X47" s="82"/>
      <c r="Y47" s="82"/>
      <c r="Z47" s="51"/>
      <c r="AA47" s="51"/>
      <c r="AB47" s="51"/>
      <c r="AC47" s="51"/>
      <c r="AD47" s="51"/>
      <c r="AE47" s="51"/>
    </row>
    <row r="48" spans="1:31" ht="50.1" customHeight="1">
      <c r="A48" s="107"/>
      <c r="B48" s="108"/>
      <c r="C48" s="91">
        <v>45</v>
      </c>
      <c r="D48" s="62" t="s">
        <v>80</v>
      </c>
      <c r="E48" s="58" t="s">
        <v>178</v>
      </c>
      <c r="F48" s="71" t="s">
        <v>82</v>
      </c>
      <c r="G48" s="71" t="s">
        <v>43</v>
      </c>
      <c r="H48" s="75" t="s">
        <v>46</v>
      </c>
      <c r="I48" s="80" t="s">
        <v>81</v>
      </c>
      <c r="J48" s="86">
        <v>83.69</v>
      </c>
      <c r="K48" s="32"/>
      <c r="L48" s="41">
        <f t="shared" si="0"/>
        <v>0</v>
      </c>
      <c r="M48" s="42" t="str">
        <f t="shared" si="1"/>
        <v>OK</v>
      </c>
      <c r="N48" s="82"/>
      <c r="O48" s="82"/>
      <c r="P48" s="82"/>
      <c r="Q48" s="82"/>
      <c r="R48" s="82"/>
      <c r="S48" s="82"/>
      <c r="T48" s="82"/>
      <c r="U48" s="82"/>
      <c r="V48" s="82"/>
      <c r="W48" s="82"/>
      <c r="X48" s="82"/>
      <c r="Y48" s="82"/>
      <c r="Z48" s="51"/>
      <c r="AA48" s="51"/>
      <c r="AB48" s="51"/>
      <c r="AC48" s="51"/>
      <c r="AD48" s="51"/>
      <c r="AE48" s="51"/>
    </row>
    <row r="49" spans="1:31" ht="50.1" customHeight="1">
      <c r="A49" s="94" t="s">
        <v>100</v>
      </c>
      <c r="B49" s="92">
        <v>6</v>
      </c>
      <c r="C49" s="92">
        <v>46</v>
      </c>
      <c r="D49" s="63" t="s">
        <v>143</v>
      </c>
      <c r="E49" s="63" t="s">
        <v>84</v>
      </c>
      <c r="F49" s="73" t="s">
        <v>83</v>
      </c>
      <c r="G49" s="73" t="s">
        <v>43</v>
      </c>
      <c r="H49" s="73" t="s">
        <v>45</v>
      </c>
      <c r="I49" s="79" t="s">
        <v>76</v>
      </c>
      <c r="J49" s="85">
        <v>115.09</v>
      </c>
      <c r="K49" s="32"/>
      <c r="L49" s="41">
        <f t="shared" si="0"/>
        <v>0</v>
      </c>
      <c r="M49" s="42" t="str">
        <f t="shared" si="1"/>
        <v>OK</v>
      </c>
      <c r="N49" s="82"/>
      <c r="O49" s="82"/>
      <c r="P49" s="82"/>
      <c r="Q49" s="82"/>
      <c r="R49" s="82"/>
      <c r="S49" s="82"/>
      <c r="T49" s="82"/>
      <c r="U49" s="82"/>
      <c r="V49" s="82"/>
      <c r="W49" s="82"/>
      <c r="X49" s="82"/>
      <c r="Y49" s="82"/>
      <c r="Z49" s="51"/>
      <c r="AA49" s="51"/>
      <c r="AB49" s="51"/>
      <c r="AC49" s="51"/>
      <c r="AD49" s="51"/>
      <c r="AE49" s="51"/>
    </row>
    <row r="50" spans="1:31" ht="50.1" customHeight="1">
      <c r="A50" s="107" t="s">
        <v>101</v>
      </c>
      <c r="B50" s="108">
        <v>7</v>
      </c>
      <c r="C50" s="91">
        <v>47</v>
      </c>
      <c r="D50" s="62" t="s">
        <v>85</v>
      </c>
      <c r="E50" s="58" t="s">
        <v>179</v>
      </c>
      <c r="F50" s="72" t="s">
        <v>86</v>
      </c>
      <c r="G50" s="72" t="s">
        <v>65</v>
      </c>
      <c r="H50" s="75" t="s">
        <v>45</v>
      </c>
      <c r="I50" s="78" t="s">
        <v>74</v>
      </c>
      <c r="J50" s="86">
        <v>3016.66</v>
      </c>
      <c r="K50" s="32"/>
      <c r="L50" s="41">
        <f t="shared" si="0"/>
        <v>0</v>
      </c>
      <c r="M50" s="42" t="str">
        <f t="shared" si="1"/>
        <v>OK</v>
      </c>
      <c r="N50" s="82"/>
      <c r="O50" s="82"/>
      <c r="P50" s="82"/>
      <c r="Q50" s="82"/>
      <c r="R50" s="82"/>
      <c r="S50" s="82"/>
      <c r="T50" s="82"/>
      <c r="U50" s="82"/>
      <c r="V50" s="82"/>
      <c r="W50" s="82"/>
      <c r="X50" s="82"/>
      <c r="Y50" s="82"/>
      <c r="Z50" s="51"/>
      <c r="AA50" s="51"/>
      <c r="AB50" s="51"/>
      <c r="AC50" s="51"/>
      <c r="AD50" s="51"/>
      <c r="AE50" s="51"/>
    </row>
    <row r="51" spans="1:31" ht="50.1" customHeight="1">
      <c r="A51" s="107"/>
      <c r="B51" s="108"/>
      <c r="C51" s="91">
        <v>48</v>
      </c>
      <c r="D51" s="61" t="s">
        <v>144</v>
      </c>
      <c r="E51" s="58" t="s">
        <v>179</v>
      </c>
      <c r="F51" s="72" t="s">
        <v>86</v>
      </c>
      <c r="G51" s="71" t="s">
        <v>65</v>
      </c>
      <c r="H51" s="75" t="s">
        <v>45</v>
      </c>
      <c r="I51" s="78" t="s">
        <v>74</v>
      </c>
      <c r="J51" s="86">
        <v>3016.66</v>
      </c>
      <c r="K51" s="32"/>
      <c r="L51" s="41">
        <f t="shared" si="0"/>
        <v>0</v>
      </c>
      <c r="M51" s="42" t="str">
        <f t="shared" si="1"/>
        <v>OK</v>
      </c>
      <c r="N51" s="82"/>
      <c r="O51" s="82"/>
      <c r="P51" s="82"/>
      <c r="Q51" s="82"/>
      <c r="R51" s="82"/>
      <c r="S51" s="82"/>
      <c r="T51" s="82"/>
      <c r="U51" s="82"/>
      <c r="V51" s="82"/>
      <c r="W51" s="82"/>
      <c r="X51" s="82"/>
      <c r="Y51" s="82"/>
      <c r="Z51" s="51"/>
      <c r="AA51" s="51"/>
      <c r="AB51" s="51"/>
      <c r="AC51" s="51"/>
      <c r="AD51" s="51"/>
      <c r="AE51" s="51"/>
    </row>
    <row r="52" spans="1:31" ht="50.1" customHeight="1">
      <c r="A52" s="107"/>
      <c r="B52" s="108"/>
      <c r="C52" s="91">
        <v>49</v>
      </c>
      <c r="D52" s="61" t="s">
        <v>145</v>
      </c>
      <c r="E52" s="58" t="s">
        <v>179</v>
      </c>
      <c r="F52" s="72" t="s">
        <v>86</v>
      </c>
      <c r="G52" s="71" t="s">
        <v>65</v>
      </c>
      <c r="H52" s="75" t="s">
        <v>45</v>
      </c>
      <c r="I52" s="78" t="s">
        <v>74</v>
      </c>
      <c r="J52" s="86">
        <v>3016.66</v>
      </c>
      <c r="K52" s="32"/>
      <c r="L52" s="41">
        <f t="shared" si="0"/>
        <v>0</v>
      </c>
      <c r="M52" s="42" t="str">
        <f t="shared" si="1"/>
        <v>OK</v>
      </c>
      <c r="N52" s="82"/>
      <c r="O52" s="82"/>
      <c r="P52" s="82"/>
      <c r="Q52" s="82"/>
      <c r="R52" s="82"/>
      <c r="S52" s="82"/>
      <c r="T52" s="82"/>
      <c r="U52" s="82"/>
      <c r="V52" s="82"/>
      <c r="W52" s="82"/>
      <c r="X52" s="82"/>
      <c r="Y52" s="82"/>
      <c r="Z52" s="51"/>
      <c r="AA52" s="51"/>
      <c r="AB52" s="51"/>
      <c r="AC52" s="51"/>
      <c r="AD52" s="51"/>
      <c r="AE52" s="51"/>
    </row>
    <row r="53" spans="1:31" ht="50.1" customHeight="1">
      <c r="A53" s="109" t="s">
        <v>102</v>
      </c>
      <c r="B53" s="110">
        <v>8</v>
      </c>
      <c r="C53" s="92">
        <v>50</v>
      </c>
      <c r="D53" s="66" t="s">
        <v>146</v>
      </c>
      <c r="E53" s="63" t="s">
        <v>180</v>
      </c>
      <c r="F53" s="74" t="s">
        <v>67</v>
      </c>
      <c r="G53" s="74" t="s">
        <v>43</v>
      </c>
      <c r="H53" s="67" t="s">
        <v>45</v>
      </c>
      <c r="I53" s="81" t="s">
        <v>58</v>
      </c>
      <c r="J53" s="85">
        <v>69.39</v>
      </c>
      <c r="K53" s="32"/>
      <c r="L53" s="41">
        <f t="shared" si="0"/>
        <v>0</v>
      </c>
      <c r="M53" s="42" t="str">
        <f t="shared" si="1"/>
        <v>OK</v>
      </c>
      <c r="N53" s="82"/>
      <c r="O53" s="82"/>
      <c r="P53" s="82"/>
      <c r="Q53" s="82"/>
      <c r="R53" s="82"/>
      <c r="S53" s="82"/>
      <c r="T53" s="82"/>
      <c r="U53" s="82"/>
      <c r="V53" s="82"/>
      <c r="W53" s="82"/>
      <c r="X53" s="82"/>
      <c r="Y53" s="82"/>
      <c r="Z53" s="51"/>
      <c r="AA53" s="51"/>
      <c r="AB53" s="51"/>
      <c r="AC53" s="51"/>
      <c r="AD53" s="51"/>
      <c r="AE53" s="51"/>
    </row>
    <row r="54" spans="1:31" ht="50.1" customHeight="1">
      <c r="A54" s="109"/>
      <c r="B54" s="110"/>
      <c r="C54" s="92">
        <v>51</v>
      </c>
      <c r="D54" s="63" t="s">
        <v>147</v>
      </c>
      <c r="E54" s="63" t="s">
        <v>180</v>
      </c>
      <c r="F54" s="73" t="s">
        <v>67</v>
      </c>
      <c r="G54" s="73" t="s">
        <v>43</v>
      </c>
      <c r="H54" s="77" t="s">
        <v>45</v>
      </c>
      <c r="I54" s="79" t="s">
        <v>58</v>
      </c>
      <c r="J54" s="85">
        <v>80.2</v>
      </c>
      <c r="K54" s="32"/>
      <c r="L54" s="41">
        <f t="shared" si="0"/>
        <v>0</v>
      </c>
      <c r="M54" s="42" t="str">
        <f t="shared" si="1"/>
        <v>OK</v>
      </c>
      <c r="N54" s="82"/>
      <c r="O54" s="82"/>
      <c r="P54" s="82"/>
      <c r="Q54" s="82"/>
      <c r="R54" s="82"/>
      <c r="S54" s="82"/>
      <c r="T54" s="82"/>
      <c r="U54" s="82"/>
      <c r="V54" s="82"/>
      <c r="W54" s="82"/>
      <c r="X54" s="82"/>
      <c r="Y54" s="82"/>
      <c r="Z54" s="51"/>
      <c r="AA54" s="51"/>
      <c r="AB54" s="51"/>
      <c r="AC54" s="51"/>
      <c r="AD54" s="51"/>
      <c r="AE54" s="51"/>
    </row>
    <row r="55" spans="1:31" ht="50.1" customHeight="1">
      <c r="A55" s="107" t="s">
        <v>95</v>
      </c>
      <c r="B55" s="108">
        <v>9</v>
      </c>
      <c r="C55" s="91">
        <v>52</v>
      </c>
      <c r="D55" s="62" t="s">
        <v>148</v>
      </c>
      <c r="E55" s="58" t="s">
        <v>181</v>
      </c>
      <c r="F55" s="71" t="s">
        <v>189</v>
      </c>
      <c r="G55" s="71" t="s">
        <v>44</v>
      </c>
      <c r="H55" s="75" t="s">
        <v>45</v>
      </c>
      <c r="I55" s="71" t="s">
        <v>72</v>
      </c>
      <c r="J55" s="86">
        <v>256.39999999999998</v>
      </c>
      <c r="K55" s="32"/>
      <c r="L55" s="41">
        <f t="shared" si="0"/>
        <v>0</v>
      </c>
      <c r="M55" s="42" t="str">
        <f t="shared" si="1"/>
        <v>OK</v>
      </c>
      <c r="N55" s="82"/>
      <c r="O55" s="82"/>
      <c r="P55" s="82"/>
      <c r="Q55" s="82"/>
      <c r="R55" s="82"/>
      <c r="S55" s="82"/>
      <c r="T55" s="82"/>
      <c r="U55" s="82"/>
      <c r="V55" s="82"/>
      <c r="W55" s="82"/>
      <c r="X55" s="82"/>
      <c r="Y55" s="82"/>
      <c r="Z55" s="51"/>
      <c r="AA55" s="51"/>
      <c r="AB55" s="51"/>
      <c r="AC55" s="51"/>
      <c r="AD55" s="51"/>
      <c r="AE55" s="51"/>
    </row>
    <row r="56" spans="1:31" ht="50.1" customHeight="1">
      <c r="A56" s="107"/>
      <c r="B56" s="108"/>
      <c r="C56" s="91">
        <v>53</v>
      </c>
      <c r="D56" s="62" t="s">
        <v>149</v>
      </c>
      <c r="E56" s="58" t="s">
        <v>182</v>
      </c>
      <c r="F56" s="71" t="s">
        <v>189</v>
      </c>
      <c r="G56" s="71" t="s">
        <v>44</v>
      </c>
      <c r="H56" s="75" t="s">
        <v>45</v>
      </c>
      <c r="I56" s="71" t="s">
        <v>72</v>
      </c>
      <c r="J56" s="86">
        <v>666.63</v>
      </c>
      <c r="K56" s="32"/>
      <c r="L56" s="41">
        <f t="shared" si="0"/>
        <v>0</v>
      </c>
      <c r="M56" s="42" t="str">
        <f t="shared" si="1"/>
        <v>OK</v>
      </c>
      <c r="N56" s="82"/>
      <c r="O56" s="82"/>
      <c r="P56" s="82"/>
      <c r="Q56" s="82"/>
      <c r="R56" s="82"/>
      <c r="S56" s="82"/>
      <c r="T56" s="82"/>
      <c r="U56" s="82"/>
      <c r="V56" s="82"/>
      <c r="W56" s="82"/>
      <c r="X56" s="82"/>
      <c r="Y56" s="82"/>
      <c r="Z56" s="51"/>
      <c r="AA56" s="51"/>
      <c r="AB56" s="51"/>
      <c r="AC56" s="51"/>
      <c r="AD56" s="51"/>
      <c r="AE56" s="51"/>
    </row>
    <row r="57" spans="1:31" ht="50.1" customHeight="1">
      <c r="A57" s="94" t="s">
        <v>99</v>
      </c>
      <c r="B57" s="92">
        <v>10</v>
      </c>
      <c r="C57" s="92">
        <v>54</v>
      </c>
      <c r="D57" s="63" t="s">
        <v>150</v>
      </c>
      <c r="E57" s="63" t="s">
        <v>183</v>
      </c>
      <c r="F57" s="73" t="s">
        <v>83</v>
      </c>
      <c r="G57" s="73" t="s">
        <v>43</v>
      </c>
      <c r="H57" s="73" t="s">
        <v>45</v>
      </c>
      <c r="I57" s="79" t="s">
        <v>76</v>
      </c>
      <c r="J57" s="85">
        <v>228.08</v>
      </c>
      <c r="K57" s="32"/>
      <c r="L57" s="41">
        <f t="shared" si="0"/>
        <v>0</v>
      </c>
      <c r="M57" s="42" t="str">
        <f t="shared" si="1"/>
        <v>OK</v>
      </c>
      <c r="N57" s="82"/>
      <c r="O57" s="82"/>
      <c r="P57" s="82"/>
      <c r="Q57" s="82"/>
      <c r="R57" s="82"/>
      <c r="S57" s="82"/>
      <c r="T57" s="82"/>
      <c r="U57" s="82"/>
      <c r="V57" s="82"/>
      <c r="W57" s="82"/>
      <c r="X57" s="82"/>
      <c r="Y57" s="82"/>
      <c r="Z57" s="51"/>
      <c r="AA57" s="51"/>
      <c r="AB57" s="51"/>
      <c r="AC57" s="51"/>
      <c r="AD57" s="51"/>
      <c r="AE57" s="51"/>
    </row>
  </sheetData>
  <mergeCells count="36">
    <mergeCell ref="U1:U2"/>
    <mergeCell ref="V1:V2"/>
    <mergeCell ref="A1:C1"/>
    <mergeCell ref="D1:J1"/>
    <mergeCell ref="K1:M1"/>
    <mergeCell ref="N1:N2"/>
    <mergeCell ref="O1:O2"/>
    <mergeCell ref="P1:P2"/>
    <mergeCell ref="AC1:AC2"/>
    <mergeCell ref="AD1:AD2"/>
    <mergeCell ref="AE1:AE2"/>
    <mergeCell ref="A2:M2"/>
    <mergeCell ref="A4:A24"/>
    <mergeCell ref="B4:B24"/>
    <mergeCell ref="W1:W2"/>
    <mergeCell ref="X1:X2"/>
    <mergeCell ref="Y1:Y2"/>
    <mergeCell ref="Z1:Z2"/>
    <mergeCell ref="AA1:AA2"/>
    <mergeCell ref="AB1:AB2"/>
    <mergeCell ref="Q1:Q2"/>
    <mergeCell ref="R1:R2"/>
    <mergeCell ref="S1:S2"/>
    <mergeCell ref="T1:T2"/>
    <mergeCell ref="A25:A38"/>
    <mergeCell ref="B25:B38"/>
    <mergeCell ref="A40:A44"/>
    <mergeCell ref="B40:B44"/>
    <mergeCell ref="A45:A48"/>
    <mergeCell ref="B45:B48"/>
    <mergeCell ref="A50:A52"/>
    <mergeCell ref="B50:B52"/>
    <mergeCell ref="A53:A54"/>
    <mergeCell ref="B53:B54"/>
    <mergeCell ref="A55:A56"/>
    <mergeCell ref="B55:B56"/>
  </mergeCells>
  <conditionalFormatting sqref="U5:W39">
    <cfRule type="cellIs" dxfId="152" priority="13" stopIfTrue="1" operator="greaterThan">
      <formula>0</formula>
    </cfRule>
    <cfRule type="cellIs" dxfId="151" priority="14" stopIfTrue="1" operator="greaterThan">
      <formula>0</formula>
    </cfRule>
    <cfRule type="cellIs" dxfId="150" priority="15" stopIfTrue="1" operator="greaterThan">
      <formula>0</formula>
    </cfRule>
  </conditionalFormatting>
  <conditionalFormatting sqref="N5:N39">
    <cfRule type="cellIs" dxfId="149" priority="1" stopIfTrue="1" operator="greaterThan">
      <formula>0</formula>
    </cfRule>
    <cfRule type="cellIs" dxfId="148" priority="2" stopIfTrue="1" operator="greaterThan">
      <formula>0</formula>
    </cfRule>
    <cfRule type="cellIs" dxfId="147" priority="3" stopIfTrue="1" operator="greaterThan">
      <formula>0</formula>
    </cfRule>
  </conditionalFormatting>
  <conditionalFormatting sqref="U4:W4 X4:AE39">
    <cfRule type="cellIs" dxfId="146" priority="16" stopIfTrue="1" operator="greaterThan">
      <formula>0</formula>
    </cfRule>
    <cfRule type="cellIs" dxfId="145" priority="17" stopIfTrue="1" operator="greaterThan">
      <formula>0</formula>
    </cfRule>
    <cfRule type="cellIs" dxfId="144" priority="18" stopIfTrue="1" operator="greaterThan">
      <formula>0</formula>
    </cfRule>
  </conditionalFormatting>
  <conditionalFormatting sqref="P4:T39">
    <cfRule type="cellIs" dxfId="143" priority="10" stopIfTrue="1" operator="greaterThan">
      <formula>0</formula>
    </cfRule>
    <cfRule type="cellIs" dxfId="142" priority="11" stopIfTrue="1" operator="greaterThan">
      <formula>0</formula>
    </cfRule>
    <cfRule type="cellIs" dxfId="141" priority="12" stopIfTrue="1" operator="greaterThan">
      <formula>0</formula>
    </cfRule>
  </conditionalFormatting>
  <conditionalFormatting sqref="N4 O4:O39">
    <cfRule type="cellIs" dxfId="140" priority="4" stopIfTrue="1" operator="greaterThan">
      <formula>0</formula>
    </cfRule>
    <cfRule type="cellIs" dxfId="139" priority="5" stopIfTrue="1" operator="greaterThan">
      <formula>0</formula>
    </cfRule>
    <cfRule type="cellIs" dxfId="138" priority="6" stopIfTrue="1" operator="greaterThan">
      <formula>0</formula>
    </cfRule>
  </conditionalFormatting>
  <pageMargins left="0.511811024" right="0.511811024" top="0.78740157499999996" bottom="0.78740157499999996" header="0.31496062000000002" footer="0.31496062000000002"/>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57"/>
  <sheetViews>
    <sheetView topLeftCell="E22" zoomScale="80" zoomScaleNormal="80" workbookViewId="0">
      <selection activeCell="T25" sqref="T25"/>
    </sheetView>
  </sheetViews>
  <sheetFormatPr defaultColWidth="9.7109375" defaultRowHeight="15"/>
  <cols>
    <col min="1" max="1" width="22.5703125" style="52" customWidth="1"/>
    <col min="2" max="2" width="5.5703125" style="52" bestFit="1" customWidth="1"/>
    <col min="3" max="3" width="6" style="43" bestFit="1" customWidth="1"/>
    <col min="4" max="4" width="60.28515625" style="52" customWidth="1"/>
    <col min="5" max="5" width="15.140625" style="52" customWidth="1"/>
    <col min="6" max="6" width="12.42578125" style="52" customWidth="1"/>
    <col min="7" max="7" width="10.140625" style="52" customWidth="1"/>
    <col min="8" max="9" width="16.7109375" style="52" customWidth="1"/>
    <col min="10" max="10" width="12.7109375" style="87" bestFit="1" customWidth="1"/>
    <col min="11" max="11" width="12.7109375" style="17" customWidth="1"/>
    <col min="12" max="12" width="13.28515625" style="44" customWidth="1"/>
    <col min="13" max="13" width="12.5703125" style="18" customWidth="1"/>
    <col min="14" max="17" width="12.7109375" style="19" customWidth="1"/>
    <col min="18" max="22" width="12" style="19" customWidth="1"/>
    <col min="23" max="23" width="12.7109375" style="19" customWidth="1"/>
    <col min="24" max="29" width="12.7109375" style="15" customWidth="1"/>
    <col min="30" max="16384" width="9.7109375" style="15"/>
  </cols>
  <sheetData>
    <row r="1" spans="1:29" ht="31.5" customHeight="1">
      <c r="A1" s="112" t="s">
        <v>94</v>
      </c>
      <c r="B1" s="112"/>
      <c r="C1" s="112"/>
      <c r="D1" s="112" t="s">
        <v>39</v>
      </c>
      <c r="E1" s="112"/>
      <c r="F1" s="112"/>
      <c r="G1" s="112"/>
      <c r="H1" s="112"/>
      <c r="I1" s="112"/>
      <c r="J1" s="112"/>
      <c r="K1" s="112" t="s">
        <v>93</v>
      </c>
      <c r="L1" s="112"/>
      <c r="M1" s="112"/>
      <c r="N1" s="115" t="s">
        <v>213</v>
      </c>
      <c r="O1" s="115" t="s">
        <v>214</v>
      </c>
      <c r="P1" s="115" t="s">
        <v>215</v>
      </c>
      <c r="Q1" s="115" t="s">
        <v>216</v>
      </c>
      <c r="R1" s="111" t="s">
        <v>92</v>
      </c>
      <c r="S1" s="111" t="s">
        <v>92</v>
      </c>
      <c r="T1" s="111" t="s">
        <v>92</v>
      </c>
      <c r="U1" s="111" t="s">
        <v>92</v>
      </c>
      <c r="V1" s="111" t="s">
        <v>92</v>
      </c>
      <c r="W1" s="111" t="s">
        <v>92</v>
      </c>
      <c r="X1" s="111" t="s">
        <v>92</v>
      </c>
      <c r="Y1" s="111" t="s">
        <v>92</v>
      </c>
      <c r="Z1" s="111" t="s">
        <v>92</v>
      </c>
      <c r="AA1" s="111" t="s">
        <v>92</v>
      </c>
      <c r="AB1" s="111" t="s">
        <v>92</v>
      </c>
      <c r="AC1" s="111" t="s">
        <v>92</v>
      </c>
    </row>
    <row r="2" spans="1:29" ht="24" customHeight="1">
      <c r="A2" s="112" t="s">
        <v>48</v>
      </c>
      <c r="B2" s="112"/>
      <c r="C2" s="112"/>
      <c r="D2" s="112"/>
      <c r="E2" s="112"/>
      <c r="F2" s="112"/>
      <c r="G2" s="112"/>
      <c r="H2" s="112"/>
      <c r="I2" s="112"/>
      <c r="J2" s="112"/>
      <c r="K2" s="112"/>
      <c r="L2" s="112"/>
      <c r="M2" s="112"/>
      <c r="N2" s="115"/>
      <c r="O2" s="115"/>
      <c r="P2" s="115"/>
      <c r="Q2" s="115"/>
      <c r="R2" s="111"/>
      <c r="S2" s="111"/>
      <c r="T2" s="111"/>
      <c r="U2" s="111"/>
      <c r="V2" s="111"/>
      <c r="W2" s="111"/>
      <c r="X2" s="111"/>
      <c r="Y2" s="111"/>
      <c r="Z2" s="111"/>
      <c r="AA2" s="111"/>
      <c r="AB2" s="111"/>
      <c r="AC2" s="111"/>
    </row>
    <row r="3" spans="1:29" s="16" customFormat="1" ht="45">
      <c r="A3" s="35" t="s">
        <v>3</v>
      </c>
      <c r="B3" s="35" t="s">
        <v>1</v>
      </c>
      <c r="C3" s="36" t="s">
        <v>4</v>
      </c>
      <c r="D3" s="36" t="s">
        <v>6</v>
      </c>
      <c r="E3" s="36" t="s">
        <v>151</v>
      </c>
      <c r="F3" s="36" t="s">
        <v>50</v>
      </c>
      <c r="G3" s="36" t="s">
        <v>51</v>
      </c>
      <c r="H3" s="36" t="s">
        <v>38</v>
      </c>
      <c r="I3" s="36" t="s">
        <v>49</v>
      </c>
      <c r="J3" s="84" t="s">
        <v>5</v>
      </c>
      <c r="K3" s="38" t="s">
        <v>29</v>
      </c>
      <c r="L3" s="39" t="s">
        <v>0</v>
      </c>
      <c r="M3" s="35" t="s">
        <v>7</v>
      </c>
      <c r="N3" s="97">
        <v>43413</v>
      </c>
      <c r="O3" s="97">
        <v>43417</v>
      </c>
      <c r="P3" s="97">
        <v>43507</v>
      </c>
      <c r="Q3" s="97">
        <v>43564</v>
      </c>
      <c r="R3" s="40" t="s">
        <v>2</v>
      </c>
      <c r="S3" s="40" t="s">
        <v>2</v>
      </c>
      <c r="T3" s="40" t="s">
        <v>2</v>
      </c>
      <c r="U3" s="40" t="s">
        <v>2</v>
      </c>
      <c r="V3" s="40" t="s">
        <v>2</v>
      </c>
      <c r="W3" s="40" t="s">
        <v>2</v>
      </c>
      <c r="X3" s="40" t="s">
        <v>2</v>
      </c>
      <c r="Y3" s="40" t="s">
        <v>2</v>
      </c>
      <c r="Z3" s="40" t="s">
        <v>2</v>
      </c>
      <c r="AA3" s="40" t="s">
        <v>2</v>
      </c>
      <c r="AB3" s="40" t="s">
        <v>2</v>
      </c>
      <c r="AC3" s="40" t="s">
        <v>2</v>
      </c>
    </row>
    <row r="4" spans="1:29" ht="50.1" customHeight="1">
      <c r="A4" s="107" t="s">
        <v>95</v>
      </c>
      <c r="B4" s="113">
        <v>1</v>
      </c>
      <c r="C4" s="53">
        <v>1</v>
      </c>
      <c r="D4" s="57" t="s">
        <v>103</v>
      </c>
      <c r="E4" s="68" t="s">
        <v>152</v>
      </c>
      <c r="F4" s="70" t="s">
        <v>53</v>
      </c>
      <c r="G4" s="70" t="s">
        <v>43</v>
      </c>
      <c r="H4" s="70" t="s">
        <v>45</v>
      </c>
      <c r="I4" s="70" t="s">
        <v>52</v>
      </c>
      <c r="J4" s="47">
        <v>265</v>
      </c>
      <c r="K4" s="32">
        <v>10</v>
      </c>
      <c r="L4" s="41">
        <f t="shared" ref="L4:L35" si="0">K4-(SUM(N4:AC4))</f>
        <v>6</v>
      </c>
      <c r="M4" s="42" t="str">
        <f>IF(L4&lt;0,"ATENÇÃO","OK")</f>
        <v>OK</v>
      </c>
      <c r="N4" s="49"/>
      <c r="O4" s="49"/>
      <c r="P4" s="34">
        <v>1.6</v>
      </c>
      <c r="Q4" s="34">
        <v>2.4</v>
      </c>
      <c r="R4" s="49"/>
      <c r="S4" s="49"/>
      <c r="T4" s="49"/>
      <c r="U4" s="49"/>
      <c r="V4" s="49"/>
      <c r="W4" s="49"/>
      <c r="X4" s="49"/>
      <c r="Y4" s="49"/>
      <c r="Z4" s="49"/>
      <c r="AA4" s="49"/>
      <c r="AB4" s="49"/>
      <c r="AC4" s="49"/>
    </row>
    <row r="5" spans="1:29" ht="50.1" customHeight="1">
      <c r="A5" s="107"/>
      <c r="B5" s="113"/>
      <c r="C5" s="53">
        <v>2</v>
      </c>
      <c r="D5" s="58" t="s">
        <v>104</v>
      </c>
      <c r="E5" s="69" t="s">
        <v>153</v>
      </c>
      <c r="F5" s="71" t="s">
        <v>54</v>
      </c>
      <c r="G5" s="71" t="s">
        <v>43</v>
      </c>
      <c r="H5" s="70" t="s">
        <v>45</v>
      </c>
      <c r="I5" s="71" t="s">
        <v>52</v>
      </c>
      <c r="J5" s="47">
        <v>60</v>
      </c>
      <c r="K5" s="32">
        <v>10</v>
      </c>
      <c r="L5" s="41">
        <f t="shared" si="0"/>
        <v>9.7899999999999991</v>
      </c>
      <c r="M5" s="42" t="str">
        <f t="shared" ref="M5:M57" si="1">IF(L5&lt;0,"ATENÇÃO","OK")</f>
        <v>OK</v>
      </c>
      <c r="N5" s="49"/>
      <c r="O5" s="49"/>
      <c r="P5" s="102">
        <v>0.21</v>
      </c>
      <c r="Q5" s="48"/>
      <c r="R5" s="49"/>
      <c r="S5" s="49"/>
      <c r="T5" s="49"/>
      <c r="U5" s="49"/>
      <c r="V5" s="49"/>
      <c r="W5" s="49"/>
      <c r="X5" s="49"/>
      <c r="Y5" s="49"/>
      <c r="Z5" s="49"/>
      <c r="AA5" s="49"/>
      <c r="AB5" s="49"/>
      <c r="AC5" s="49"/>
    </row>
    <row r="6" spans="1:29" ht="50.1" customHeight="1">
      <c r="A6" s="107"/>
      <c r="B6" s="113"/>
      <c r="C6" s="53">
        <v>3</v>
      </c>
      <c r="D6" s="57" t="s">
        <v>105</v>
      </c>
      <c r="E6" s="69" t="s">
        <v>154</v>
      </c>
      <c r="F6" s="70" t="s">
        <v>61</v>
      </c>
      <c r="G6" s="70" t="s">
        <v>43</v>
      </c>
      <c r="H6" s="70" t="s">
        <v>45</v>
      </c>
      <c r="I6" s="70" t="s">
        <v>52</v>
      </c>
      <c r="J6" s="47">
        <v>73</v>
      </c>
      <c r="K6" s="32">
        <v>10</v>
      </c>
      <c r="L6" s="41">
        <f t="shared" si="0"/>
        <v>5.375799999999999</v>
      </c>
      <c r="M6" s="42" t="str">
        <f t="shared" si="1"/>
        <v>OK</v>
      </c>
      <c r="N6" s="103">
        <v>1.1242000000000001</v>
      </c>
      <c r="O6" s="104"/>
      <c r="P6" s="102">
        <v>3.14</v>
      </c>
      <c r="Q6" s="102">
        <v>0.36</v>
      </c>
      <c r="R6" s="49"/>
      <c r="S6" s="49"/>
      <c r="T6" s="49"/>
      <c r="U6" s="49"/>
      <c r="V6" s="49"/>
      <c r="W6" s="49"/>
      <c r="X6" s="49"/>
      <c r="Y6" s="49"/>
      <c r="Z6" s="49"/>
      <c r="AA6" s="49"/>
      <c r="AB6" s="49"/>
      <c r="AC6" s="49"/>
    </row>
    <row r="7" spans="1:29" ht="50.1" customHeight="1">
      <c r="A7" s="107"/>
      <c r="B7" s="113"/>
      <c r="C7" s="53">
        <v>4</v>
      </c>
      <c r="D7" s="57" t="s">
        <v>106</v>
      </c>
      <c r="E7" s="69" t="s">
        <v>155</v>
      </c>
      <c r="F7" s="70" t="s">
        <v>62</v>
      </c>
      <c r="G7" s="70" t="s">
        <v>43</v>
      </c>
      <c r="H7" s="70" t="s">
        <v>45</v>
      </c>
      <c r="I7" s="70" t="s">
        <v>52</v>
      </c>
      <c r="J7" s="47">
        <v>70</v>
      </c>
      <c r="K7" s="32">
        <v>10</v>
      </c>
      <c r="L7" s="41">
        <f t="shared" si="0"/>
        <v>10</v>
      </c>
      <c r="M7" s="42" t="str">
        <f t="shared" si="1"/>
        <v>OK</v>
      </c>
      <c r="N7" s="49"/>
      <c r="O7" s="49"/>
      <c r="P7" s="49"/>
      <c r="Q7" s="49"/>
      <c r="R7" s="49"/>
      <c r="S7" s="49"/>
      <c r="T7" s="49"/>
      <c r="U7" s="49"/>
      <c r="V7" s="49"/>
      <c r="W7" s="49"/>
      <c r="X7" s="49"/>
      <c r="Y7" s="49"/>
      <c r="Z7" s="49"/>
      <c r="AA7" s="49"/>
      <c r="AB7" s="49"/>
      <c r="AC7" s="49"/>
    </row>
    <row r="8" spans="1:29" ht="50.1" customHeight="1">
      <c r="A8" s="107"/>
      <c r="B8" s="113"/>
      <c r="C8" s="53">
        <v>5</v>
      </c>
      <c r="D8" s="57" t="s">
        <v>107</v>
      </c>
      <c r="E8" s="69" t="s">
        <v>156</v>
      </c>
      <c r="F8" s="70" t="s">
        <v>63</v>
      </c>
      <c r="G8" s="70" t="s">
        <v>43</v>
      </c>
      <c r="H8" s="70" t="s">
        <v>45</v>
      </c>
      <c r="I8" s="70" t="s">
        <v>52</v>
      </c>
      <c r="J8" s="47">
        <v>84.86</v>
      </c>
      <c r="K8" s="32">
        <v>10</v>
      </c>
      <c r="L8" s="41">
        <f t="shared" si="0"/>
        <v>10</v>
      </c>
      <c r="M8" s="42" t="str">
        <f t="shared" si="1"/>
        <v>OK</v>
      </c>
      <c r="N8" s="49"/>
      <c r="O8" s="49"/>
      <c r="P8" s="49"/>
      <c r="Q8" s="49"/>
      <c r="R8" s="49"/>
      <c r="S8" s="49"/>
      <c r="T8" s="49"/>
      <c r="U8" s="49"/>
      <c r="V8" s="49"/>
      <c r="W8" s="49"/>
      <c r="X8" s="49"/>
      <c r="Y8" s="49"/>
      <c r="Z8" s="49"/>
      <c r="AA8" s="49"/>
      <c r="AB8" s="49"/>
      <c r="AC8" s="49"/>
    </row>
    <row r="9" spans="1:29" ht="50.1" customHeight="1">
      <c r="A9" s="107"/>
      <c r="B9" s="113"/>
      <c r="C9" s="53">
        <v>6</v>
      </c>
      <c r="D9" s="59" t="s">
        <v>108</v>
      </c>
      <c r="E9" s="69" t="s">
        <v>157</v>
      </c>
      <c r="F9" s="71" t="s">
        <v>184</v>
      </c>
      <c r="G9" s="71" t="s">
        <v>65</v>
      </c>
      <c r="H9" s="75" t="s">
        <v>45</v>
      </c>
      <c r="I9" s="71" t="s">
        <v>58</v>
      </c>
      <c r="J9" s="47">
        <v>1597.23</v>
      </c>
      <c r="K9" s="32"/>
      <c r="L9" s="41">
        <f t="shared" si="0"/>
        <v>0</v>
      </c>
      <c r="M9" s="42" t="str">
        <f t="shared" si="1"/>
        <v>OK</v>
      </c>
      <c r="N9" s="49"/>
      <c r="O9" s="49"/>
      <c r="P9" s="49"/>
      <c r="Q9" s="49"/>
      <c r="R9" s="49"/>
      <c r="S9" s="49"/>
      <c r="T9" s="49"/>
      <c r="U9" s="49"/>
      <c r="V9" s="49"/>
      <c r="W9" s="49"/>
      <c r="X9" s="49"/>
      <c r="Y9" s="49"/>
      <c r="Z9" s="49"/>
      <c r="AA9" s="49"/>
      <c r="AB9" s="49"/>
      <c r="AC9" s="49"/>
    </row>
    <row r="10" spans="1:29" ht="50.1" customHeight="1">
      <c r="A10" s="107"/>
      <c r="B10" s="113"/>
      <c r="C10" s="53">
        <v>7</v>
      </c>
      <c r="D10" s="60" t="s">
        <v>109</v>
      </c>
      <c r="E10" s="69" t="s">
        <v>158</v>
      </c>
      <c r="F10" s="71" t="s">
        <v>184</v>
      </c>
      <c r="G10" s="71" t="s">
        <v>65</v>
      </c>
      <c r="H10" s="75" t="s">
        <v>45</v>
      </c>
      <c r="I10" s="71" t="s">
        <v>58</v>
      </c>
      <c r="J10" s="47">
        <v>1230.92</v>
      </c>
      <c r="K10" s="32"/>
      <c r="L10" s="41">
        <f t="shared" si="0"/>
        <v>0</v>
      </c>
      <c r="M10" s="42" t="str">
        <f t="shared" si="1"/>
        <v>OK</v>
      </c>
      <c r="N10" s="49"/>
      <c r="O10" s="49"/>
      <c r="P10" s="49"/>
      <c r="Q10" s="49"/>
      <c r="R10" s="49"/>
      <c r="S10" s="49"/>
      <c r="T10" s="49"/>
      <c r="U10" s="49"/>
      <c r="V10" s="49"/>
      <c r="W10" s="49"/>
      <c r="X10" s="49"/>
      <c r="Y10" s="49"/>
      <c r="Z10" s="49"/>
      <c r="AA10" s="49"/>
      <c r="AB10" s="49"/>
      <c r="AC10" s="49"/>
    </row>
    <row r="11" spans="1:29" ht="50.1" customHeight="1">
      <c r="A11" s="107"/>
      <c r="B11" s="113"/>
      <c r="C11" s="53">
        <v>8</v>
      </c>
      <c r="D11" s="58" t="s">
        <v>110</v>
      </c>
      <c r="E11" s="69" t="s">
        <v>159</v>
      </c>
      <c r="F11" s="71" t="s">
        <v>185</v>
      </c>
      <c r="G11" s="71" t="s">
        <v>65</v>
      </c>
      <c r="H11" s="75" t="s">
        <v>45</v>
      </c>
      <c r="I11" s="71" t="s">
        <v>52</v>
      </c>
      <c r="J11" s="47">
        <v>158.38999999999999</v>
      </c>
      <c r="K11" s="32"/>
      <c r="L11" s="41">
        <f t="shared" si="0"/>
        <v>0</v>
      </c>
      <c r="M11" s="42" t="str">
        <f t="shared" si="1"/>
        <v>OK</v>
      </c>
      <c r="N11" s="49"/>
      <c r="O11" s="49"/>
      <c r="P11" s="49"/>
      <c r="Q11" s="49"/>
      <c r="R11" s="49"/>
      <c r="S11" s="49"/>
      <c r="T11" s="49"/>
      <c r="U11" s="49"/>
      <c r="V11" s="49"/>
      <c r="W11" s="49"/>
      <c r="X11" s="49"/>
      <c r="Y11" s="49"/>
      <c r="Z11" s="49"/>
      <c r="AA11" s="49"/>
      <c r="AB11" s="49"/>
      <c r="AC11" s="49"/>
    </row>
    <row r="12" spans="1:29" ht="50.1" customHeight="1">
      <c r="A12" s="107"/>
      <c r="B12" s="113"/>
      <c r="C12" s="53">
        <v>9</v>
      </c>
      <c r="D12" s="61" t="s">
        <v>111</v>
      </c>
      <c r="E12" s="69" t="s">
        <v>160</v>
      </c>
      <c r="F12" s="71" t="s">
        <v>184</v>
      </c>
      <c r="G12" s="71" t="s">
        <v>65</v>
      </c>
      <c r="H12" s="75" t="s">
        <v>45</v>
      </c>
      <c r="I12" s="71" t="s">
        <v>58</v>
      </c>
      <c r="J12" s="47">
        <v>874</v>
      </c>
      <c r="K12" s="32"/>
      <c r="L12" s="41">
        <f t="shared" si="0"/>
        <v>0</v>
      </c>
      <c r="M12" s="42" t="str">
        <f t="shared" si="1"/>
        <v>OK</v>
      </c>
      <c r="N12" s="49"/>
      <c r="O12" s="49"/>
      <c r="P12" s="49"/>
      <c r="Q12" s="49"/>
      <c r="R12" s="49"/>
      <c r="S12" s="49"/>
      <c r="T12" s="49"/>
      <c r="U12" s="49"/>
      <c r="V12" s="49"/>
      <c r="W12" s="49"/>
      <c r="X12" s="49"/>
      <c r="Y12" s="49"/>
      <c r="Z12" s="49"/>
      <c r="AA12" s="49"/>
      <c r="AB12" s="49"/>
      <c r="AC12" s="49"/>
    </row>
    <row r="13" spans="1:29" ht="50.1" customHeight="1">
      <c r="A13" s="107"/>
      <c r="B13" s="113"/>
      <c r="C13" s="53">
        <v>10</v>
      </c>
      <c r="D13" s="61" t="s">
        <v>112</v>
      </c>
      <c r="E13" s="69" t="s">
        <v>161</v>
      </c>
      <c r="F13" s="71" t="s">
        <v>184</v>
      </c>
      <c r="G13" s="71" t="s">
        <v>65</v>
      </c>
      <c r="H13" s="75" t="s">
        <v>45</v>
      </c>
      <c r="I13" s="71" t="s">
        <v>58</v>
      </c>
      <c r="J13" s="47">
        <v>2430.66</v>
      </c>
      <c r="K13" s="32"/>
      <c r="L13" s="41">
        <f t="shared" si="0"/>
        <v>0</v>
      </c>
      <c r="M13" s="42" t="str">
        <f t="shared" si="1"/>
        <v>OK</v>
      </c>
      <c r="N13" s="49"/>
      <c r="O13" s="49"/>
      <c r="P13" s="49"/>
      <c r="Q13" s="49"/>
      <c r="R13" s="49"/>
      <c r="S13" s="49"/>
      <c r="T13" s="49"/>
      <c r="U13" s="49"/>
      <c r="V13" s="49"/>
      <c r="W13" s="49"/>
      <c r="X13" s="49"/>
      <c r="Y13" s="49"/>
      <c r="Z13" s="49"/>
      <c r="AA13" s="49"/>
      <c r="AB13" s="49"/>
      <c r="AC13" s="49"/>
    </row>
    <row r="14" spans="1:29" ht="50.1" customHeight="1">
      <c r="A14" s="107"/>
      <c r="B14" s="113"/>
      <c r="C14" s="53">
        <v>11</v>
      </c>
      <c r="D14" s="61" t="s">
        <v>113</v>
      </c>
      <c r="E14" s="69" t="s">
        <v>162</v>
      </c>
      <c r="F14" s="71" t="s">
        <v>186</v>
      </c>
      <c r="G14" s="71" t="s">
        <v>65</v>
      </c>
      <c r="H14" s="75" t="s">
        <v>45</v>
      </c>
      <c r="I14" s="71" t="s">
        <v>52</v>
      </c>
      <c r="J14" s="47">
        <v>8190</v>
      </c>
      <c r="K14" s="32"/>
      <c r="L14" s="41">
        <f t="shared" si="0"/>
        <v>0</v>
      </c>
      <c r="M14" s="42" t="str">
        <f t="shared" si="1"/>
        <v>OK</v>
      </c>
      <c r="N14" s="49"/>
      <c r="O14" s="49"/>
      <c r="P14" s="49"/>
      <c r="Q14" s="49"/>
      <c r="R14" s="49"/>
      <c r="S14" s="49"/>
      <c r="T14" s="49"/>
      <c r="U14" s="49"/>
      <c r="V14" s="49"/>
      <c r="W14" s="49"/>
      <c r="X14" s="49"/>
      <c r="Y14" s="49"/>
      <c r="Z14" s="49"/>
      <c r="AA14" s="49"/>
      <c r="AB14" s="49"/>
      <c r="AC14" s="49"/>
    </row>
    <row r="15" spans="1:29" ht="50.1" customHeight="1">
      <c r="A15" s="107"/>
      <c r="B15" s="113"/>
      <c r="C15" s="53">
        <v>12</v>
      </c>
      <c r="D15" s="61" t="s">
        <v>114</v>
      </c>
      <c r="E15" s="69" t="s">
        <v>162</v>
      </c>
      <c r="F15" s="71" t="s">
        <v>186</v>
      </c>
      <c r="G15" s="71" t="s">
        <v>65</v>
      </c>
      <c r="H15" s="75" t="s">
        <v>45</v>
      </c>
      <c r="I15" s="71" t="s">
        <v>52</v>
      </c>
      <c r="J15" s="47">
        <v>6878.66</v>
      </c>
      <c r="K15" s="32"/>
      <c r="L15" s="41">
        <f t="shared" si="0"/>
        <v>0</v>
      </c>
      <c r="M15" s="42" t="str">
        <f t="shared" si="1"/>
        <v>OK</v>
      </c>
      <c r="N15" s="49"/>
      <c r="O15" s="49"/>
      <c r="P15" s="49"/>
      <c r="Q15" s="49"/>
      <c r="R15" s="49"/>
      <c r="S15" s="49"/>
      <c r="T15" s="49"/>
      <c r="U15" s="49"/>
      <c r="V15" s="49"/>
      <c r="W15" s="49"/>
      <c r="X15" s="49"/>
      <c r="Y15" s="49"/>
      <c r="Z15" s="49"/>
      <c r="AA15" s="49"/>
      <c r="AB15" s="49"/>
      <c r="AC15" s="49"/>
    </row>
    <row r="16" spans="1:29" ht="50.1" customHeight="1">
      <c r="A16" s="107"/>
      <c r="B16" s="113"/>
      <c r="C16" s="53">
        <v>13</v>
      </c>
      <c r="D16" s="61" t="s">
        <v>115</v>
      </c>
      <c r="E16" s="69" t="s">
        <v>163</v>
      </c>
      <c r="F16" s="71" t="s">
        <v>186</v>
      </c>
      <c r="G16" s="71" t="s">
        <v>65</v>
      </c>
      <c r="H16" s="75" t="s">
        <v>45</v>
      </c>
      <c r="I16" s="71" t="s">
        <v>52</v>
      </c>
      <c r="J16" s="47">
        <v>5599.33</v>
      </c>
      <c r="K16" s="32"/>
      <c r="L16" s="41">
        <f t="shared" si="0"/>
        <v>0</v>
      </c>
      <c r="M16" s="42" t="str">
        <f t="shared" si="1"/>
        <v>OK</v>
      </c>
      <c r="N16" s="49"/>
      <c r="O16" s="49"/>
      <c r="P16" s="49"/>
      <c r="Q16" s="49"/>
      <c r="R16" s="49"/>
      <c r="S16" s="49"/>
      <c r="T16" s="49"/>
      <c r="U16" s="49"/>
      <c r="V16" s="49"/>
      <c r="W16" s="49"/>
      <c r="X16" s="49"/>
      <c r="Y16" s="49"/>
      <c r="Z16" s="49"/>
      <c r="AA16" s="49"/>
      <c r="AB16" s="49"/>
      <c r="AC16" s="49"/>
    </row>
    <row r="17" spans="1:29" ht="50.1" customHeight="1">
      <c r="A17" s="107"/>
      <c r="B17" s="113"/>
      <c r="C17" s="53">
        <v>14</v>
      </c>
      <c r="D17" s="61" t="s">
        <v>116</v>
      </c>
      <c r="E17" s="69" t="s">
        <v>164</v>
      </c>
      <c r="F17" s="71" t="s">
        <v>186</v>
      </c>
      <c r="G17" s="71" t="s">
        <v>65</v>
      </c>
      <c r="H17" s="75" t="s">
        <v>45</v>
      </c>
      <c r="I17" s="71" t="s">
        <v>52</v>
      </c>
      <c r="J17" s="47">
        <v>3476</v>
      </c>
      <c r="K17" s="32"/>
      <c r="L17" s="41">
        <f t="shared" si="0"/>
        <v>0</v>
      </c>
      <c r="M17" s="42" t="str">
        <f t="shared" si="1"/>
        <v>OK</v>
      </c>
      <c r="N17" s="49"/>
      <c r="O17" s="49"/>
      <c r="P17" s="49"/>
      <c r="Q17" s="49"/>
      <c r="R17" s="49"/>
      <c r="S17" s="49"/>
      <c r="T17" s="49"/>
      <c r="U17" s="49"/>
      <c r="V17" s="49"/>
      <c r="W17" s="49"/>
      <c r="X17" s="49"/>
      <c r="Y17" s="49"/>
      <c r="Z17" s="49"/>
      <c r="AA17" s="49"/>
      <c r="AB17" s="49"/>
      <c r="AC17" s="49"/>
    </row>
    <row r="18" spans="1:29" ht="50.1" customHeight="1">
      <c r="A18" s="107"/>
      <c r="B18" s="113"/>
      <c r="C18" s="53">
        <v>15</v>
      </c>
      <c r="D18" s="62" t="s">
        <v>117</v>
      </c>
      <c r="E18" s="69" t="s">
        <v>165</v>
      </c>
      <c r="F18" s="72" t="s">
        <v>87</v>
      </c>
      <c r="G18" s="72" t="s">
        <v>65</v>
      </c>
      <c r="H18" s="75" t="s">
        <v>45</v>
      </c>
      <c r="I18" s="78" t="s">
        <v>72</v>
      </c>
      <c r="J18" s="47">
        <v>1200</v>
      </c>
      <c r="K18" s="32"/>
      <c r="L18" s="41">
        <f t="shared" si="0"/>
        <v>0</v>
      </c>
      <c r="M18" s="42" t="str">
        <f t="shared" si="1"/>
        <v>OK</v>
      </c>
      <c r="N18" s="49"/>
      <c r="O18" s="49"/>
      <c r="P18" s="49"/>
      <c r="Q18" s="49"/>
      <c r="R18" s="49"/>
      <c r="S18" s="49"/>
      <c r="T18" s="49"/>
      <c r="U18" s="49"/>
      <c r="V18" s="49"/>
      <c r="W18" s="49"/>
      <c r="X18" s="49"/>
      <c r="Y18" s="49"/>
      <c r="Z18" s="49"/>
      <c r="AA18" s="49"/>
      <c r="AB18" s="49"/>
      <c r="AC18" s="49"/>
    </row>
    <row r="19" spans="1:29" ht="50.1" customHeight="1">
      <c r="A19" s="107"/>
      <c r="B19" s="113"/>
      <c r="C19" s="53">
        <v>16</v>
      </c>
      <c r="D19" s="62" t="s">
        <v>118</v>
      </c>
      <c r="E19" s="69" t="s">
        <v>166</v>
      </c>
      <c r="F19" s="72" t="s">
        <v>88</v>
      </c>
      <c r="G19" s="72" t="s">
        <v>65</v>
      </c>
      <c r="H19" s="75" t="s">
        <v>45</v>
      </c>
      <c r="I19" s="78" t="s">
        <v>72</v>
      </c>
      <c r="J19" s="47">
        <v>451.07</v>
      </c>
      <c r="K19" s="32"/>
      <c r="L19" s="41">
        <f t="shared" si="0"/>
        <v>0</v>
      </c>
      <c r="M19" s="42" t="str">
        <f t="shared" si="1"/>
        <v>OK</v>
      </c>
      <c r="N19" s="49"/>
      <c r="O19" s="49"/>
      <c r="P19" s="49"/>
      <c r="Q19" s="49"/>
      <c r="R19" s="49"/>
      <c r="S19" s="49"/>
      <c r="T19" s="49"/>
      <c r="U19" s="49"/>
      <c r="V19" s="49"/>
      <c r="W19" s="49"/>
      <c r="X19" s="49"/>
      <c r="Y19" s="49"/>
      <c r="Z19" s="49"/>
      <c r="AA19" s="49"/>
      <c r="AB19" s="49"/>
      <c r="AC19" s="49"/>
    </row>
    <row r="20" spans="1:29" ht="50.1" customHeight="1">
      <c r="A20" s="107"/>
      <c r="B20" s="113"/>
      <c r="C20" s="53">
        <v>17</v>
      </c>
      <c r="D20" s="62" t="s">
        <v>119</v>
      </c>
      <c r="E20" s="69" t="s">
        <v>167</v>
      </c>
      <c r="F20" s="72" t="s">
        <v>89</v>
      </c>
      <c r="G20" s="72" t="s">
        <v>65</v>
      </c>
      <c r="H20" s="75" t="s">
        <v>45</v>
      </c>
      <c r="I20" s="78" t="s">
        <v>72</v>
      </c>
      <c r="J20" s="47">
        <v>1242.7</v>
      </c>
      <c r="K20" s="32"/>
      <c r="L20" s="41">
        <f t="shared" si="0"/>
        <v>0</v>
      </c>
      <c r="M20" s="42" t="str">
        <f t="shared" si="1"/>
        <v>OK</v>
      </c>
      <c r="N20" s="49"/>
      <c r="O20" s="49"/>
      <c r="P20" s="49"/>
      <c r="Q20" s="49"/>
      <c r="R20" s="49"/>
      <c r="S20" s="49"/>
      <c r="T20" s="49"/>
      <c r="U20" s="49"/>
      <c r="V20" s="49"/>
      <c r="W20" s="49"/>
      <c r="X20" s="49"/>
      <c r="Y20" s="49"/>
      <c r="Z20" s="49"/>
      <c r="AA20" s="49"/>
      <c r="AB20" s="49"/>
      <c r="AC20" s="49"/>
    </row>
    <row r="21" spans="1:29" ht="50.1" customHeight="1">
      <c r="A21" s="107"/>
      <c r="B21" s="113"/>
      <c r="C21" s="53">
        <v>18</v>
      </c>
      <c r="D21" s="62" t="s">
        <v>120</v>
      </c>
      <c r="E21" s="69" t="s">
        <v>167</v>
      </c>
      <c r="F21" s="72" t="s">
        <v>89</v>
      </c>
      <c r="G21" s="72" t="s">
        <v>65</v>
      </c>
      <c r="H21" s="75" t="s">
        <v>45</v>
      </c>
      <c r="I21" s="78" t="s">
        <v>72</v>
      </c>
      <c r="J21" s="47">
        <v>916.25</v>
      </c>
      <c r="K21" s="32"/>
      <c r="L21" s="41">
        <f t="shared" si="0"/>
        <v>0</v>
      </c>
      <c r="M21" s="42" t="str">
        <f t="shared" si="1"/>
        <v>OK</v>
      </c>
      <c r="N21" s="49"/>
      <c r="O21" s="49"/>
      <c r="P21" s="49"/>
      <c r="Q21" s="49"/>
      <c r="R21" s="49"/>
      <c r="S21" s="49"/>
      <c r="T21" s="49"/>
      <c r="U21" s="49"/>
      <c r="V21" s="49"/>
      <c r="W21" s="49"/>
      <c r="X21" s="49"/>
      <c r="Y21" s="49"/>
      <c r="Z21" s="49"/>
      <c r="AA21" s="49"/>
      <c r="AB21" s="49"/>
      <c r="AC21" s="49"/>
    </row>
    <row r="22" spans="1:29" ht="50.1" customHeight="1">
      <c r="A22" s="107"/>
      <c r="B22" s="113"/>
      <c r="C22" s="53">
        <v>19</v>
      </c>
      <c r="D22" s="62" t="s">
        <v>121</v>
      </c>
      <c r="E22" s="58" t="s">
        <v>168</v>
      </c>
      <c r="F22" s="72" t="s">
        <v>89</v>
      </c>
      <c r="G22" s="72" t="s">
        <v>65</v>
      </c>
      <c r="H22" s="75" t="s">
        <v>45</v>
      </c>
      <c r="I22" s="78" t="s">
        <v>72</v>
      </c>
      <c r="J22" s="47">
        <v>1043.5</v>
      </c>
      <c r="K22" s="32"/>
      <c r="L22" s="41">
        <f t="shared" si="0"/>
        <v>0</v>
      </c>
      <c r="M22" s="42" t="str">
        <f t="shared" si="1"/>
        <v>OK</v>
      </c>
      <c r="N22" s="49"/>
      <c r="O22" s="49"/>
      <c r="P22" s="49"/>
      <c r="Q22" s="49"/>
      <c r="R22" s="49"/>
      <c r="S22" s="49"/>
      <c r="T22" s="49"/>
      <c r="U22" s="49"/>
      <c r="V22" s="49"/>
      <c r="W22" s="49"/>
      <c r="X22" s="49"/>
      <c r="Y22" s="49"/>
      <c r="Z22" s="49"/>
      <c r="AA22" s="49"/>
      <c r="AB22" s="49"/>
      <c r="AC22" s="49"/>
    </row>
    <row r="23" spans="1:29" ht="50.1" customHeight="1">
      <c r="A23" s="107"/>
      <c r="B23" s="113"/>
      <c r="C23" s="53">
        <v>20</v>
      </c>
      <c r="D23" s="61" t="s">
        <v>122</v>
      </c>
      <c r="E23" s="69" t="s">
        <v>169</v>
      </c>
      <c r="F23" s="71" t="s">
        <v>89</v>
      </c>
      <c r="G23" s="71" t="s">
        <v>65</v>
      </c>
      <c r="H23" s="75" t="s">
        <v>45</v>
      </c>
      <c r="I23" s="71" t="s">
        <v>72</v>
      </c>
      <c r="J23" s="47">
        <v>187.5</v>
      </c>
      <c r="K23" s="32"/>
      <c r="L23" s="41">
        <f t="shared" si="0"/>
        <v>0</v>
      </c>
      <c r="M23" s="42" t="str">
        <f t="shared" si="1"/>
        <v>OK</v>
      </c>
      <c r="N23" s="49"/>
      <c r="O23" s="49"/>
      <c r="P23" s="49"/>
      <c r="Q23" s="49"/>
      <c r="R23" s="49"/>
      <c r="S23" s="49"/>
      <c r="T23" s="49"/>
      <c r="U23" s="49"/>
      <c r="V23" s="49"/>
      <c r="W23" s="49"/>
      <c r="X23" s="49"/>
      <c r="Y23" s="49"/>
      <c r="Z23" s="49"/>
      <c r="AA23" s="49"/>
      <c r="AB23" s="49"/>
      <c r="AC23" s="49"/>
    </row>
    <row r="24" spans="1:29" ht="50.1" customHeight="1">
      <c r="A24" s="107"/>
      <c r="B24" s="113"/>
      <c r="C24" s="53">
        <v>21</v>
      </c>
      <c r="D24" s="61" t="s">
        <v>123</v>
      </c>
      <c r="E24" s="69" t="s">
        <v>170</v>
      </c>
      <c r="F24" s="71" t="s">
        <v>187</v>
      </c>
      <c r="G24" s="71" t="s">
        <v>65</v>
      </c>
      <c r="H24" s="75" t="s">
        <v>45</v>
      </c>
      <c r="I24" s="71" t="s">
        <v>72</v>
      </c>
      <c r="J24" s="47">
        <v>7466.66</v>
      </c>
      <c r="K24" s="32"/>
      <c r="L24" s="41">
        <f t="shared" si="0"/>
        <v>0</v>
      </c>
      <c r="M24" s="42" t="str">
        <f t="shared" si="1"/>
        <v>OK</v>
      </c>
      <c r="N24" s="49"/>
      <c r="O24" s="49"/>
      <c r="P24" s="49"/>
      <c r="Q24" s="49"/>
      <c r="R24" s="34"/>
      <c r="S24" s="49"/>
      <c r="T24" s="49"/>
      <c r="U24" s="49"/>
      <c r="V24" s="49"/>
      <c r="W24" s="49"/>
      <c r="X24" s="49"/>
      <c r="Y24" s="49"/>
      <c r="Z24" s="49"/>
      <c r="AA24" s="49"/>
      <c r="AB24" s="49"/>
      <c r="AC24" s="49"/>
    </row>
    <row r="25" spans="1:29" ht="50.1" customHeight="1">
      <c r="A25" s="109" t="s">
        <v>96</v>
      </c>
      <c r="B25" s="110">
        <v>2</v>
      </c>
      <c r="C25" s="54">
        <v>22</v>
      </c>
      <c r="D25" s="63" t="s">
        <v>124</v>
      </c>
      <c r="E25" s="63" t="s">
        <v>57</v>
      </c>
      <c r="F25" s="73" t="s">
        <v>56</v>
      </c>
      <c r="G25" s="73" t="s">
        <v>43</v>
      </c>
      <c r="H25" s="73" t="s">
        <v>45</v>
      </c>
      <c r="I25" s="73" t="s">
        <v>55</v>
      </c>
      <c r="J25" s="83">
        <v>60</v>
      </c>
      <c r="K25" s="32">
        <v>100</v>
      </c>
      <c r="L25" s="41">
        <f t="shared" si="0"/>
        <v>100</v>
      </c>
      <c r="M25" s="42" t="str">
        <f t="shared" si="1"/>
        <v>OK</v>
      </c>
      <c r="N25" s="49"/>
      <c r="O25" s="49"/>
      <c r="P25" s="49"/>
      <c r="Q25" s="49"/>
      <c r="R25" s="49"/>
      <c r="S25" s="49"/>
      <c r="T25" s="49"/>
      <c r="U25" s="49"/>
      <c r="V25" s="49"/>
      <c r="W25" s="49"/>
      <c r="X25" s="49"/>
      <c r="Y25" s="49"/>
      <c r="Z25" s="49"/>
      <c r="AA25" s="49"/>
      <c r="AB25" s="49"/>
      <c r="AC25" s="49"/>
    </row>
    <row r="26" spans="1:29" ht="50.1" customHeight="1">
      <c r="A26" s="109"/>
      <c r="B26" s="110"/>
      <c r="C26" s="54">
        <v>23</v>
      </c>
      <c r="D26" s="63" t="s">
        <v>125</v>
      </c>
      <c r="E26" s="63" t="s">
        <v>57</v>
      </c>
      <c r="F26" s="73" t="s">
        <v>56</v>
      </c>
      <c r="G26" s="73" t="s">
        <v>43</v>
      </c>
      <c r="H26" s="73" t="s">
        <v>45</v>
      </c>
      <c r="I26" s="73" t="s">
        <v>55</v>
      </c>
      <c r="J26" s="83">
        <v>85.91</v>
      </c>
      <c r="K26" s="32">
        <v>100</v>
      </c>
      <c r="L26" s="41">
        <f t="shared" si="0"/>
        <v>100</v>
      </c>
      <c r="M26" s="42" t="str">
        <f t="shared" si="1"/>
        <v>OK</v>
      </c>
      <c r="N26" s="49"/>
      <c r="O26" s="49"/>
      <c r="P26" s="49"/>
      <c r="Q26" s="49"/>
      <c r="R26" s="49"/>
      <c r="S26" s="49"/>
      <c r="T26" s="49"/>
      <c r="U26" s="49"/>
      <c r="V26" s="49"/>
      <c r="W26" s="49"/>
      <c r="X26" s="49"/>
      <c r="Y26" s="49"/>
      <c r="Z26" s="49"/>
      <c r="AA26" s="49"/>
      <c r="AB26" s="49"/>
      <c r="AC26" s="49"/>
    </row>
    <row r="27" spans="1:29" ht="50.1" customHeight="1">
      <c r="A27" s="109"/>
      <c r="B27" s="110"/>
      <c r="C27" s="54">
        <v>24</v>
      </c>
      <c r="D27" s="63" t="s">
        <v>126</v>
      </c>
      <c r="E27" s="63" t="s">
        <v>60</v>
      </c>
      <c r="F27" s="73" t="s">
        <v>59</v>
      </c>
      <c r="G27" s="73" t="s">
        <v>43</v>
      </c>
      <c r="H27" s="73" t="s">
        <v>45</v>
      </c>
      <c r="I27" s="73" t="s">
        <v>58</v>
      </c>
      <c r="J27" s="83">
        <v>34.69</v>
      </c>
      <c r="K27" s="32">
        <v>100</v>
      </c>
      <c r="L27" s="41">
        <f t="shared" si="0"/>
        <v>100</v>
      </c>
      <c r="M27" s="42" t="str">
        <f t="shared" si="1"/>
        <v>OK</v>
      </c>
      <c r="N27" s="49"/>
      <c r="O27" s="49"/>
      <c r="P27" s="49"/>
      <c r="Q27" s="49"/>
      <c r="R27" s="49"/>
      <c r="S27" s="49"/>
      <c r="T27" s="49"/>
      <c r="U27" s="49"/>
      <c r="V27" s="49"/>
      <c r="W27" s="49"/>
      <c r="X27" s="49"/>
      <c r="Y27" s="49"/>
      <c r="Z27" s="49"/>
      <c r="AA27" s="49"/>
      <c r="AB27" s="49"/>
      <c r="AC27" s="49"/>
    </row>
    <row r="28" spans="1:29" ht="50.1" customHeight="1">
      <c r="A28" s="109"/>
      <c r="B28" s="110"/>
      <c r="C28" s="54">
        <v>25</v>
      </c>
      <c r="D28" s="64" t="s">
        <v>127</v>
      </c>
      <c r="E28" s="64" t="s">
        <v>57</v>
      </c>
      <c r="F28" s="73" t="s">
        <v>64</v>
      </c>
      <c r="G28" s="73" t="s">
        <v>65</v>
      </c>
      <c r="H28" s="76" t="s">
        <v>45</v>
      </c>
      <c r="I28" s="73" t="s">
        <v>55</v>
      </c>
      <c r="J28" s="83">
        <v>150</v>
      </c>
      <c r="K28" s="32">
        <f>10-2</f>
        <v>8</v>
      </c>
      <c r="L28" s="41">
        <f t="shared" si="0"/>
        <v>8</v>
      </c>
      <c r="M28" s="42" t="str">
        <f t="shared" si="1"/>
        <v>OK</v>
      </c>
      <c r="N28" s="49"/>
      <c r="O28" s="49"/>
      <c r="P28" s="49"/>
      <c r="Q28" s="49"/>
      <c r="R28" s="49"/>
      <c r="S28" s="49"/>
      <c r="T28" s="49"/>
      <c r="U28" s="49"/>
      <c r="V28" s="49"/>
      <c r="W28" s="49"/>
      <c r="X28" s="49"/>
      <c r="Y28" s="49"/>
      <c r="Z28" s="49"/>
      <c r="AA28" s="49"/>
      <c r="AB28" s="49"/>
      <c r="AC28" s="49"/>
    </row>
    <row r="29" spans="1:29" ht="50.1" customHeight="1">
      <c r="A29" s="109"/>
      <c r="B29" s="110"/>
      <c r="C29" s="54">
        <v>26</v>
      </c>
      <c r="D29" s="64" t="s">
        <v>128</v>
      </c>
      <c r="E29" s="64" t="s">
        <v>57</v>
      </c>
      <c r="F29" s="73" t="s">
        <v>64</v>
      </c>
      <c r="G29" s="73" t="s">
        <v>65</v>
      </c>
      <c r="H29" s="76" t="s">
        <v>45</v>
      </c>
      <c r="I29" s="73" t="s">
        <v>55</v>
      </c>
      <c r="J29" s="83">
        <v>150</v>
      </c>
      <c r="K29" s="32"/>
      <c r="L29" s="41">
        <f t="shared" si="0"/>
        <v>0</v>
      </c>
      <c r="M29" s="42" t="str">
        <f t="shared" si="1"/>
        <v>OK</v>
      </c>
      <c r="N29" s="49"/>
      <c r="O29" s="49"/>
      <c r="P29" s="49"/>
      <c r="Q29" s="49"/>
      <c r="R29" s="49"/>
      <c r="S29" s="49"/>
      <c r="T29" s="49"/>
      <c r="U29" s="49"/>
      <c r="V29" s="49"/>
      <c r="W29" s="49"/>
      <c r="X29" s="49"/>
      <c r="Y29" s="49"/>
      <c r="Z29" s="49"/>
      <c r="AA29" s="49"/>
      <c r="AB29" s="49"/>
      <c r="AC29" s="49"/>
    </row>
    <row r="30" spans="1:29" ht="50.1" customHeight="1">
      <c r="A30" s="109"/>
      <c r="B30" s="110"/>
      <c r="C30" s="54">
        <v>27</v>
      </c>
      <c r="D30" s="63" t="s">
        <v>129</v>
      </c>
      <c r="E30" s="63" t="s">
        <v>171</v>
      </c>
      <c r="F30" s="73" t="s">
        <v>66</v>
      </c>
      <c r="G30" s="73" t="s">
        <v>65</v>
      </c>
      <c r="H30" s="73" t="s">
        <v>45</v>
      </c>
      <c r="I30" s="73" t="s">
        <v>55</v>
      </c>
      <c r="J30" s="83">
        <v>1005.45</v>
      </c>
      <c r="K30" s="32"/>
      <c r="L30" s="41">
        <f t="shared" si="0"/>
        <v>0</v>
      </c>
      <c r="M30" s="42" t="str">
        <f t="shared" si="1"/>
        <v>OK</v>
      </c>
      <c r="N30" s="49"/>
      <c r="O30" s="49"/>
      <c r="P30" s="49"/>
      <c r="Q30" s="49"/>
      <c r="R30" s="49"/>
      <c r="S30" s="49"/>
      <c r="T30" s="49"/>
      <c r="U30" s="49"/>
      <c r="V30" s="49"/>
      <c r="W30" s="49"/>
      <c r="X30" s="49"/>
      <c r="Y30" s="49"/>
      <c r="Z30" s="49"/>
      <c r="AA30" s="49"/>
      <c r="AB30" s="49"/>
      <c r="AC30" s="49"/>
    </row>
    <row r="31" spans="1:29" ht="50.1" customHeight="1">
      <c r="A31" s="109"/>
      <c r="B31" s="110"/>
      <c r="C31" s="54">
        <v>28</v>
      </c>
      <c r="D31" s="65" t="s">
        <v>130</v>
      </c>
      <c r="E31" s="65" t="s">
        <v>171</v>
      </c>
      <c r="F31" s="73" t="s">
        <v>188</v>
      </c>
      <c r="G31" s="73" t="s">
        <v>65</v>
      </c>
      <c r="H31" s="67" t="s">
        <v>45</v>
      </c>
      <c r="I31" s="73" t="s">
        <v>72</v>
      </c>
      <c r="J31" s="83">
        <v>824.99</v>
      </c>
      <c r="K31" s="32"/>
      <c r="L31" s="41">
        <f t="shared" si="0"/>
        <v>0</v>
      </c>
      <c r="M31" s="42" t="str">
        <f t="shared" si="1"/>
        <v>OK</v>
      </c>
      <c r="N31" s="49"/>
      <c r="O31" s="49"/>
      <c r="P31" s="49"/>
      <c r="Q31" s="49"/>
      <c r="R31" s="49"/>
      <c r="S31" s="49"/>
      <c r="T31" s="49"/>
      <c r="U31" s="49"/>
      <c r="V31" s="49"/>
      <c r="W31" s="49"/>
      <c r="X31" s="49"/>
      <c r="Y31" s="49"/>
      <c r="Z31" s="49"/>
      <c r="AA31" s="49"/>
      <c r="AB31" s="49"/>
      <c r="AC31" s="49"/>
    </row>
    <row r="32" spans="1:29" ht="50.1" customHeight="1">
      <c r="A32" s="109"/>
      <c r="B32" s="110"/>
      <c r="C32" s="54">
        <v>29</v>
      </c>
      <c r="D32" s="65" t="s">
        <v>131</v>
      </c>
      <c r="E32" s="65" t="s">
        <v>172</v>
      </c>
      <c r="F32" s="73" t="s">
        <v>188</v>
      </c>
      <c r="G32" s="73" t="s">
        <v>65</v>
      </c>
      <c r="H32" s="67" t="s">
        <v>45</v>
      </c>
      <c r="I32" s="73" t="s">
        <v>72</v>
      </c>
      <c r="J32" s="83">
        <v>525</v>
      </c>
      <c r="K32" s="32"/>
      <c r="L32" s="41">
        <f t="shared" si="0"/>
        <v>0</v>
      </c>
      <c r="M32" s="42" t="str">
        <f t="shared" si="1"/>
        <v>OK</v>
      </c>
      <c r="N32" s="49"/>
      <c r="O32" s="49"/>
      <c r="P32" s="49"/>
      <c r="Q32" s="49"/>
      <c r="R32" s="49"/>
      <c r="S32" s="49"/>
      <c r="T32" s="49"/>
      <c r="U32" s="49"/>
      <c r="V32" s="49"/>
      <c r="W32" s="49"/>
      <c r="X32" s="49"/>
      <c r="Y32" s="49"/>
      <c r="Z32" s="49"/>
      <c r="AA32" s="49"/>
      <c r="AB32" s="49"/>
      <c r="AC32" s="49"/>
    </row>
    <row r="33" spans="1:29" ht="50.1" customHeight="1">
      <c r="A33" s="109"/>
      <c r="B33" s="110"/>
      <c r="C33" s="54">
        <v>30</v>
      </c>
      <c r="D33" s="65" t="s">
        <v>132</v>
      </c>
      <c r="E33" s="65" t="s">
        <v>172</v>
      </c>
      <c r="F33" s="73" t="s">
        <v>188</v>
      </c>
      <c r="G33" s="73" t="s">
        <v>65</v>
      </c>
      <c r="H33" s="67" t="s">
        <v>45</v>
      </c>
      <c r="I33" s="73" t="s">
        <v>72</v>
      </c>
      <c r="J33" s="83">
        <v>799.66</v>
      </c>
      <c r="K33" s="32"/>
      <c r="L33" s="41">
        <f t="shared" si="0"/>
        <v>0</v>
      </c>
      <c r="M33" s="42" t="str">
        <f t="shared" si="1"/>
        <v>OK</v>
      </c>
      <c r="N33" s="49"/>
      <c r="O33" s="49"/>
      <c r="P33" s="49"/>
      <c r="Q33" s="49"/>
      <c r="R33" s="49"/>
      <c r="S33" s="49"/>
      <c r="T33" s="49"/>
      <c r="U33" s="49"/>
      <c r="V33" s="49"/>
      <c r="W33" s="49"/>
      <c r="X33" s="49"/>
      <c r="Y33" s="49"/>
      <c r="Z33" s="49"/>
      <c r="AA33" s="49"/>
      <c r="AB33" s="49"/>
      <c r="AC33" s="49"/>
    </row>
    <row r="34" spans="1:29" ht="50.1" customHeight="1">
      <c r="A34" s="109"/>
      <c r="B34" s="110"/>
      <c r="C34" s="54">
        <v>31</v>
      </c>
      <c r="D34" s="63" t="s">
        <v>133</v>
      </c>
      <c r="E34" s="63" t="s">
        <v>173</v>
      </c>
      <c r="F34" s="73" t="s">
        <v>67</v>
      </c>
      <c r="G34" s="73" t="s">
        <v>43</v>
      </c>
      <c r="H34" s="77" t="s">
        <v>45</v>
      </c>
      <c r="I34" s="73" t="s">
        <v>58</v>
      </c>
      <c r="J34" s="83">
        <v>62.97</v>
      </c>
      <c r="K34" s="32"/>
      <c r="L34" s="41">
        <f t="shared" si="0"/>
        <v>0</v>
      </c>
      <c r="M34" s="42" t="str">
        <f t="shared" si="1"/>
        <v>OK</v>
      </c>
      <c r="N34" s="49"/>
      <c r="O34" s="49"/>
      <c r="P34" s="49"/>
      <c r="Q34" s="49"/>
      <c r="R34" s="49"/>
      <c r="S34" s="49"/>
      <c r="T34" s="49"/>
      <c r="U34" s="49"/>
      <c r="V34" s="49"/>
      <c r="W34" s="49"/>
      <c r="X34" s="49"/>
      <c r="Y34" s="49"/>
      <c r="Z34" s="49"/>
      <c r="AA34" s="49"/>
      <c r="AB34" s="49"/>
      <c r="AC34" s="49"/>
    </row>
    <row r="35" spans="1:29" ht="50.1" customHeight="1">
      <c r="A35" s="109"/>
      <c r="B35" s="110"/>
      <c r="C35" s="54">
        <v>32</v>
      </c>
      <c r="D35" s="63" t="s">
        <v>134</v>
      </c>
      <c r="E35" s="63" t="s">
        <v>69</v>
      </c>
      <c r="F35" s="73" t="s">
        <v>68</v>
      </c>
      <c r="G35" s="73" t="s">
        <v>43</v>
      </c>
      <c r="H35" s="73" t="s">
        <v>45</v>
      </c>
      <c r="I35" s="73" t="s">
        <v>55</v>
      </c>
      <c r="J35" s="83">
        <v>184.65</v>
      </c>
      <c r="K35" s="32"/>
      <c r="L35" s="41">
        <f t="shared" si="0"/>
        <v>0</v>
      </c>
      <c r="M35" s="42" t="str">
        <f t="shared" si="1"/>
        <v>OK</v>
      </c>
      <c r="N35" s="49"/>
      <c r="O35" s="49"/>
      <c r="P35" s="49"/>
      <c r="Q35" s="49"/>
      <c r="R35" s="49"/>
      <c r="S35" s="49"/>
      <c r="T35" s="49"/>
      <c r="U35" s="49"/>
      <c r="V35" s="49"/>
      <c r="W35" s="49"/>
      <c r="X35" s="49"/>
      <c r="Y35" s="49"/>
      <c r="Z35" s="49"/>
      <c r="AA35" s="49"/>
      <c r="AB35" s="49"/>
      <c r="AC35" s="49"/>
    </row>
    <row r="36" spans="1:29" ht="50.1" customHeight="1">
      <c r="A36" s="109"/>
      <c r="B36" s="110"/>
      <c r="C36" s="54">
        <v>33</v>
      </c>
      <c r="D36" s="63" t="s">
        <v>135</v>
      </c>
      <c r="E36" s="63" t="s">
        <v>69</v>
      </c>
      <c r="F36" s="73" t="s">
        <v>68</v>
      </c>
      <c r="G36" s="73" t="s">
        <v>43</v>
      </c>
      <c r="H36" s="73" t="s">
        <v>45</v>
      </c>
      <c r="I36" s="73" t="s">
        <v>55</v>
      </c>
      <c r="J36" s="83">
        <v>98.83</v>
      </c>
      <c r="K36" s="32"/>
      <c r="L36" s="41">
        <f t="shared" ref="L36:L57" si="2">K36-(SUM(N36:AC36))</f>
        <v>0</v>
      </c>
      <c r="M36" s="42" t="str">
        <f t="shared" si="1"/>
        <v>OK</v>
      </c>
      <c r="N36" s="49"/>
      <c r="O36" s="49"/>
      <c r="P36" s="49"/>
      <c r="Q36" s="49"/>
      <c r="R36" s="49"/>
      <c r="S36" s="49"/>
      <c r="T36" s="49"/>
      <c r="U36" s="49"/>
      <c r="V36" s="49"/>
      <c r="W36" s="49"/>
      <c r="X36" s="49"/>
      <c r="Y36" s="49"/>
      <c r="Z36" s="49"/>
      <c r="AA36" s="49"/>
      <c r="AB36" s="49"/>
      <c r="AC36" s="49"/>
    </row>
    <row r="37" spans="1:29" ht="50.1" customHeight="1">
      <c r="A37" s="109"/>
      <c r="B37" s="110"/>
      <c r="C37" s="54">
        <v>34</v>
      </c>
      <c r="D37" s="63" t="s">
        <v>41</v>
      </c>
      <c r="E37" s="63" t="s">
        <v>57</v>
      </c>
      <c r="F37" s="73" t="s">
        <v>71</v>
      </c>
      <c r="G37" s="73" t="s">
        <v>43</v>
      </c>
      <c r="H37" s="73" t="s">
        <v>46</v>
      </c>
      <c r="I37" s="79" t="s">
        <v>70</v>
      </c>
      <c r="J37" s="83">
        <v>4.83</v>
      </c>
      <c r="K37" s="32">
        <v>100</v>
      </c>
      <c r="L37" s="41">
        <f t="shared" si="2"/>
        <v>100</v>
      </c>
      <c r="M37" s="42" t="str">
        <f t="shared" si="1"/>
        <v>OK</v>
      </c>
      <c r="N37" s="49"/>
      <c r="O37" s="49"/>
      <c r="P37" s="49"/>
      <c r="Q37" s="49"/>
      <c r="R37" s="49"/>
      <c r="S37" s="49"/>
      <c r="T37" s="49"/>
      <c r="U37" s="49"/>
      <c r="V37" s="49"/>
      <c r="W37" s="49"/>
      <c r="X37" s="49"/>
      <c r="Y37" s="49"/>
      <c r="Z37" s="49"/>
      <c r="AA37" s="49"/>
      <c r="AB37" s="49"/>
      <c r="AC37" s="49"/>
    </row>
    <row r="38" spans="1:29" ht="50.1" customHeight="1">
      <c r="A38" s="109"/>
      <c r="B38" s="110"/>
      <c r="C38" s="54">
        <v>35</v>
      </c>
      <c r="D38" s="63" t="s">
        <v>42</v>
      </c>
      <c r="E38" s="63" t="s">
        <v>57</v>
      </c>
      <c r="F38" s="73" t="s">
        <v>71</v>
      </c>
      <c r="G38" s="73" t="s">
        <v>43</v>
      </c>
      <c r="H38" s="73" t="s">
        <v>46</v>
      </c>
      <c r="I38" s="79" t="s">
        <v>70</v>
      </c>
      <c r="J38" s="83">
        <v>11</v>
      </c>
      <c r="K38" s="32">
        <v>100</v>
      </c>
      <c r="L38" s="41">
        <f t="shared" si="2"/>
        <v>100</v>
      </c>
      <c r="M38" s="42" t="str">
        <f t="shared" si="1"/>
        <v>OK</v>
      </c>
      <c r="N38" s="49"/>
      <c r="O38" s="49"/>
      <c r="P38" s="49"/>
      <c r="Q38" s="49"/>
      <c r="R38" s="49"/>
      <c r="S38" s="49"/>
      <c r="T38" s="49"/>
      <c r="U38" s="49"/>
      <c r="V38" s="49"/>
      <c r="W38" s="49"/>
      <c r="X38" s="49"/>
      <c r="Y38" s="49"/>
      <c r="Z38" s="49"/>
      <c r="AA38" s="49"/>
      <c r="AB38" s="49"/>
      <c r="AC38" s="49"/>
    </row>
    <row r="39" spans="1:29" ht="50.1" customHeight="1">
      <c r="A39" s="55" t="s">
        <v>97</v>
      </c>
      <c r="B39" s="53">
        <v>3</v>
      </c>
      <c r="C39" s="53">
        <v>36</v>
      </c>
      <c r="D39" s="58" t="s">
        <v>136</v>
      </c>
      <c r="E39" s="58" t="s">
        <v>174</v>
      </c>
      <c r="F39" s="71" t="s">
        <v>73</v>
      </c>
      <c r="G39" s="71" t="s">
        <v>43</v>
      </c>
      <c r="H39" s="71" t="s">
        <v>45</v>
      </c>
      <c r="I39" s="71" t="s">
        <v>72</v>
      </c>
      <c r="J39" s="33">
        <v>51.25</v>
      </c>
      <c r="K39" s="32"/>
      <c r="L39" s="41">
        <f t="shared" si="2"/>
        <v>0</v>
      </c>
      <c r="M39" s="42" t="str">
        <f t="shared" si="1"/>
        <v>OK</v>
      </c>
      <c r="N39" s="49"/>
      <c r="O39" s="49"/>
      <c r="P39" s="48"/>
      <c r="Q39" s="49"/>
      <c r="R39" s="49"/>
      <c r="S39" s="49"/>
      <c r="T39" s="49"/>
      <c r="U39" s="49"/>
      <c r="V39" s="49"/>
      <c r="W39" s="49"/>
      <c r="X39" s="49"/>
      <c r="Y39" s="49"/>
      <c r="Z39" s="49"/>
      <c r="AA39" s="49"/>
      <c r="AB39" s="49"/>
      <c r="AC39" s="49"/>
    </row>
    <row r="40" spans="1:29" ht="50.1" customHeight="1">
      <c r="A40" s="109" t="s">
        <v>98</v>
      </c>
      <c r="B40" s="110">
        <v>4</v>
      </c>
      <c r="C40" s="54">
        <v>37</v>
      </c>
      <c r="D40" s="63" t="s">
        <v>137</v>
      </c>
      <c r="E40" s="63" t="s">
        <v>190</v>
      </c>
      <c r="F40" s="73" t="s">
        <v>75</v>
      </c>
      <c r="G40" s="73" t="s">
        <v>43</v>
      </c>
      <c r="H40" s="73" t="s">
        <v>45</v>
      </c>
      <c r="I40" s="79" t="s">
        <v>74</v>
      </c>
      <c r="J40" s="85">
        <v>74</v>
      </c>
      <c r="K40" s="32">
        <f>150-130</f>
        <v>20</v>
      </c>
      <c r="L40" s="41">
        <f t="shared" si="2"/>
        <v>20</v>
      </c>
      <c r="M40" s="42" t="str">
        <f t="shared" si="1"/>
        <v>OK</v>
      </c>
      <c r="N40" s="82"/>
      <c r="O40" s="82"/>
      <c r="P40" s="82"/>
      <c r="Q40" s="82"/>
      <c r="R40" s="82"/>
      <c r="S40" s="82"/>
      <c r="T40" s="82"/>
      <c r="U40" s="82"/>
      <c r="V40" s="82"/>
      <c r="W40" s="82"/>
      <c r="X40" s="51"/>
      <c r="Y40" s="51"/>
      <c r="Z40" s="51"/>
      <c r="AA40" s="51"/>
      <c r="AB40" s="51"/>
      <c r="AC40" s="51"/>
    </row>
    <row r="41" spans="1:29" ht="50.1" customHeight="1">
      <c r="A41" s="109"/>
      <c r="B41" s="110"/>
      <c r="C41" s="54">
        <v>38</v>
      </c>
      <c r="D41" s="63" t="s">
        <v>138</v>
      </c>
      <c r="E41" s="63" t="s">
        <v>190</v>
      </c>
      <c r="F41" s="73" t="s">
        <v>75</v>
      </c>
      <c r="G41" s="73" t="s">
        <v>43</v>
      </c>
      <c r="H41" s="73" t="s">
        <v>45</v>
      </c>
      <c r="I41" s="79" t="s">
        <v>74</v>
      </c>
      <c r="J41" s="85">
        <v>54.54</v>
      </c>
      <c r="K41" s="32">
        <v>150</v>
      </c>
      <c r="L41" s="41">
        <f t="shared" si="2"/>
        <v>150</v>
      </c>
      <c r="M41" s="42" t="str">
        <f t="shared" si="1"/>
        <v>OK</v>
      </c>
      <c r="N41" s="82"/>
      <c r="O41" s="82"/>
      <c r="P41" s="82"/>
      <c r="Q41" s="82"/>
      <c r="R41" s="82"/>
      <c r="S41" s="82"/>
      <c r="T41" s="82"/>
      <c r="U41" s="82"/>
      <c r="V41" s="82"/>
      <c r="W41" s="82"/>
      <c r="X41" s="51"/>
      <c r="Y41" s="51"/>
      <c r="Z41" s="51"/>
      <c r="AA41" s="51"/>
      <c r="AB41" s="51"/>
      <c r="AC41" s="51"/>
    </row>
    <row r="42" spans="1:29" ht="50.1" customHeight="1">
      <c r="A42" s="109"/>
      <c r="B42" s="110"/>
      <c r="C42" s="54">
        <v>39</v>
      </c>
      <c r="D42" s="63" t="s">
        <v>90</v>
      </c>
      <c r="E42" s="63" t="s">
        <v>191</v>
      </c>
      <c r="F42" s="73" t="s">
        <v>75</v>
      </c>
      <c r="G42" s="73" t="s">
        <v>43</v>
      </c>
      <c r="H42" s="73" t="s">
        <v>45</v>
      </c>
      <c r="I42" s="79" t="s">
        <v>74</v>
      </c>
      <c r="J42" s="85">
        <v>123</v>
      </c>
      <c r="K42" s="32"/>
      <c r="L42" s="41">
        <f t="shared" si="2"/>
        <v>0</v>
      </c>
      <c r="M42" s="42" t="str">
        <f t="shared" si="1"/>
        <v>OK</v>
      </c>
      <c r="N42" s="82"/>
      <c r="O42" s="82"/>
      <c r="P42" s="82"/>
      <c r="Q42" s="82"/>
      <c r="R42" s="82"/>
      <c r="S42" s="82"/>
      <c r="T42" s="82"/>
      <c r="U42" s="82"/>
      <c r="V42" s="82"/>
      <c r="W42" s="82"/>
      <c r="X42" s="51"/>
      <c r="Y42" s="51"/>
      <c r="Z42" s="51"/>
      <c r="AA42" s="51"/>
      <c r="AB42" s="51"/>
      <c r="AC42" s="51"/>
    </row>
    <row r="43" spans="1:29" ht="50.1" customHeight="1">
      <c r="A43" s="109"/>
      <c r="B43" s="110"/>
      <c r="C43" s="54">
        <v>40</v>
      </c>
      <c r="D43" s="63" t="s">
        <v>91</v>
      </c>
      <c r="E43" s="63" t="s">
        <v>191</v>
      </c>
      <c r="F43" s="73" t="s">
        <v>75</v>
      </c>
      <c r="G43" s="73" t="s">
        <v>43</v>
      </c>
      <c r="H43" s="73" t="s">
        <v>45</v>
      </c>
      <c r="I43" s="79" t="s">
        <v>74</v>
      </c>
      <c r="J43" s="85">
        <v>133</v>
      </c>
      <c r="K43" s="32"/>
      <c r="L43" s="41">
        <f t="shared" si="2"/>
        <v>0</v>
      </c>
      <c r="M43" s="42" t="str">
        <f t="shared" si="1"/>
        <v>OK</v>
      </c>
      <c r="N43" s="82"/>
      <c r="O43" s="82"/>
      <c r="P43" s="82"/>
      <c r="Q43" s="82"/>
      <c r="R43" s="82"/>
      <c r="S43" s="82"/>
      <c r="T43" s="82"/>
      <c r="U43" s="82"/>
      <c r="V43" s="82"/>
      <c r="W43" s="82"/>
      <c r="X43" s="51"/>
      <c r="Y43" s="51"/>
      <c r="Z43" s="51"/>
      <c r="AA43" s="51"/>
      <c r="AB43" s="51"/>
      <c r="AC43" s="51"/>
    </row>
    <row r="44" spans="1:29" ht="50.1" customHeight="1">
      <c r="A44" s="109"/>
      <c r="B44" s="110"/>
      <c r="C44" s="54">
        <v>41</v>
      </c>
      <c r="D44" s="63" t="s">
        <v>139</v>
      </c>
      <c r="E44" s="63" t="s">
        <v>191</v>
      </c>
      <c r="F44" s="73" t="s">
        <v>75</v>
      </c>
      <c r="G44" s="73" t="s">
        <v>43</v>
      </c>
      <c r="H44" s="73" t="s">
        <v>45</v>
      </c>
      <c r="I44" s="79" t="s">
        <v>74</v>
      </c>
      <c r="J44" s="85">
        <v>150</v>
      </c>
      <c r="K44" s="32"/>
      <c r="L44" s="41">
        <f t="shared" si="2"/>
        <v>0</v>
      </c>
      <c r="M44" s="42" t="str">
        <f t="shared" si="1"/>
        <v>OK</v>
      </c>
      <c r="N44" s="82"/>
      <c r="O44" s="82"/>
      <c r="P44" s="82"/>
      <c r="Q44" s="82"/>
      <c r="R44" s="82"/>
      <c r="S44" s="82"/>
      <c r="T44" s="82"/>
      <c r="U44" s="82"/>
      <c r="V44" s="82"/>
      <c r="W44" s="82"/>
      <c r="X44" s="51"/>
      <c r="Y44" s="51"/>
      <c r="Z44" s="51"/>
      <c r="AA44" s="51"/>
      <c r="AB44" s="51"/>
      <c r="AC44" s="51"/>
    </row>
    <row r="45" spans="1:29" ht="50.1" customHeight="1">
      <c r="A45" s="107" t="s">
        <v>99</v>
      </c>
      <c r="B45" s="108">
        <v>5</v>
      </c>
      <c r="C45" s="53">
        <v>42</v>
      </c>
      <c r="D45" s="58" t="s">
        <v>140</v>
      </c>
      <c r="E45" s="58" t="s">
        <v>175</v>
      </c>
      <c r="F45" s="71" t="s">
        <v>77</v>
      </c>
      <c r="G45" s="71" t="s">
        <v>43</v>
      </c>
      <c r="H45" s="71" t="s">
        <v>45</v>
      </c>
      <c r="I45" s="80" t="s">
        <v>76</v>
      </c>
      <c r="J45" s="86">
        <v>115.29</v>
      </c>
      <c r="K45" s="32">
        <v>100</v>
      </c>
      <c r="L45" s="41">
        <f t="shared" si="2"/>
        <v>100</v>
      </c>
      <c r="M45" s="42" t="str">
        <f t="shared" si="1"/>
        <v>OK</v>
      </c>
      <c r="N45" s="82"/>
      <c r="O45" s="82"/>
      <c r="P45" s="82"/>
      <c r="Q45" s="82"/>
      <c r="R45" s="82"/>
      <c r="S45" s="82"/>
      <c r="T45" s="82"/>
      <c r="U45" s="82"/>
      <c r="V45" s="82"/>
      <c r="W45" s="82"/>
      <c r="X45" s="51"/>
      <c r="Y45" s="51"/>
      <c r="Z45" s="51"/>
      <c r="AA45" s="51"/>
      <c r="AB45" s="51"/>
      <c r="AC45" s="51"/>
    </row>
    <row r="46" spans="1:29" ht="50.1" customHeight="1">
      <c r="A46" s="107"/>
      <c r="B46" s="108"/>
      <c r="C46" s="53">
        <v>43</v>
      </c>
      <c r="D46" s="58" t="s">
        <v>141</v>
      </c>
      <c r="E46" s="58" t="s">
        <v>176</v>
      </c>
      <c r="F46" s="71" t="s">
        <v>78</v>
      </c>
      <c r="G46" s="71" t="s">
        <v>43</v>
      </c>
      <c r="H46" s="71" t="s">
        <v>45</v>
      </c>
      <c r="I46" s="80" t="s">
        <v>76</v>
      </c>
      <c r="J46" s="86">
        <v>88.75</v>
      </c>
      <c r="K46" s="32"/>
      <c r="L46" s="41">
        <f t="shared" si="2"/>
        <v>0</v>
      </c>
      <c r="M46" s="42" t="str">
        <f t="shared" si="1"/>
        <v>OK</v>
      </c>
      <c r="N46" s="82"/>
      <c r="O46" s="82"/>
      <c r="P46" s="82"/>
      <c r="Q46" s="82"/>
      <c r="R46" s="82"/>
      <c r="S46" s="82"/>
      <c r="T46" s="82"/>
      <c r="U46" s="82"/>
      <c r="V46" s="82"/>
      <c r="W46" s="82"/>
      <c r="X46" s="51"/>
      <c r="Y46" s="51"/>
      <c r="Z46" s="51"/>
      <c r="AA46" s="51"/>
      <c r="AB46" s="51"/>
      <c r="AC46" s="51"/>
    </row>
    <row r="47" spans="1:29" ht="50.1" customHeight="1">
      <c r="A47" s="107"/>
      <c r="B47" s="108"/>
      <c r="C47" s="53">
        <v>44</v>
      </c>
      <c r="D47" s="58" t="s">
        <v>142</v>
      </c>
      <c r="E47" s="58" t="s">
        <v>177</v>
      </c>
      <c r="F47" s="71" t="s">
        <v>79</v>
      </c>
      <c r="G47" s="71" t="s">
        <v>43</v>
      </c>
      <c r="H47" s="71" t="s">
        <v>45</v>
      </c>
      <c r="I47" s="80" t="s">
        <v>76</v>
      </c>
      <c r="J47" s="86">
        <v>91.58</v>
      </c>
      <c r="K47" s="32">
        <f>22+50</f>
        <v>72</v>
      </c>
      <c r="L47" s="41">
        <f t="shared" si="2"/>
        <v>0</v>
      </c>
      <c r="M47" s="42" t="str">
        <f t="shared" si="1"/>
        <v>OK</v>
      </c>
      <c r="N47" s="82"/>
      <c r="O47" s="105">
        <v>72</v>
      </c>
      <c r="P47" s="82"/>
      <c r="Q47" s="82"/>
      <c r="R47" s="82"/>
      <c r="S47" s="82"/>
      <c r="T47" s="82"/>
      <c r="U47" s="82"/>
      <c r="V47" s="82"/>
      <c r="W47" s="82"/>
      <c r="X47" s="51"/>
      <c r="Y47" s="51"/>
      <c r="Z47" s="51"/>
      <c r="AA47" s="51"/>
      <c r="AB47" s="51"/>
      <c r="AC47" s="51"/>
    </row>
    <row r="48" spans="1:29" ht="50.1" customHeight="1">
      <c r="A48" s="107"/>
      <c r="B48" s="108"/>
      <c r="C48" s="53">
        <v>45</v>
      </c>
      <c r="D48" s="62" t="s">
        <v>80</v>
      </c>
      <c r="E48" s="58" t="s">
        <v>178</v>
      </c>
      <c r="F48" s="71" t="s">
        <v>82</v>
      </c>
      <c r="G48" s="71" t="s">
        <v>43</v>
      </c>
      <c r="H48" s="75" t="s">
        <v>46</v>
      </c>
      <c r="I48" s="80" t="s">
        <v>81</v>
      </c>
      <c r="J48" s="86">
        <v>83.69</v>
      </c>
      <c r="K48" s="32"/>
      <c r="L48" s="41">
        <f t="shared" si="2"/>
        <v>0</v>
      </c>
      <c r="M48" s="42" t="str">
        <f t="shared" si="1"/>
        <v>OK</v>
      </c>
      <c r="N48" s="82"/>
      <c r="O48" s="82"/>
      <c r="P48" s="82"/>
      <c r="Q48" s="82"/>
      <c r="R48" s="82"/>
      <c r="S48" s="82"/>
      <c r="T48" s="82"/>
      <c r="U48" s="82"/>
      <c r="V48" s="82"/>
      <c r="W48" s="82"/>
      <c r="X48" s="51"/>
      <c r="Y48" s="51"/>
      <c r="Z48" s="51"/>
      <c r="AA48" s="51"/>
      <c r="AB48" s="51"/>
      <c r="AC48" s="51"/>
    </row>
    <row r="49" spans="1:29" ht="50.1" customHeight="1">
      <c r="A49" s="56" t="s">
        <v>100</v>
      </c>
      <c r="B49" s="54">
        <v>6</v>
      </c>
      <c r="C49" s="54">
        <v>46</v>
      </c>
      <c r="D49" s="63" t="s">
        <v>143</v>
      </c>
      <c r="E49" s="63" t="s">
        <v>84</v>
      </c>
      <c r="F49" s="73" t="s">
        <v>83</v>
      </c>
      <c r="G49" s="73" t="s">
        <v>43</v>
      </c>
      <c r="H49" s="73" t="s">
        <v>45</v>
      </c>
      <c r="I49" s="79" t="s">
        <v>76</v>
      </c>
      <c r="J49" s="85">
        <v>115.09</v>
      </c>
      <c r="K49" s="32"/>
      <c r="L49" s="41">
        <f t="shared" si="2"/>
        <v>0</v>
      </c>
      <c r="M49" s="42" t="str">
        <f t="shared" si="1"/>
        <v>OK</v>
      </c>
      <c r="N49" s="82"/>
      <c r="O49" s="82"/>
      <c r="P49" s="82"/>
      <c r="Q49" s="82"/>
      <c r="R49" s="82"/>
      <c r="S49" s="82"/>
      <c r="T49" s="82"/>
      <c r="U49" s="82"/>
      <c r="V49" s="82"/>
      <c r="W49" s="82"/>
      <c r="X49" s="51"/>
      <c r="Y49" s="51"/>
      <c r="Z49" s="51"/>
      <c r="AA49" s="51"/>
      <c r="AB49" s="51"/>
      <c r="AC49" s="51"/>
    </row>
    <row r="50" spans="1:29" ht="50.1" customHeight="1">
      <c r="A50" s="107" t="s">
        <v>101</v>
      </c>
      <c r="B50" s="108">
        <v>7</v>
      </c>
      <c r="C50" s="53">
        <v>47</v>
      </c>
      <c r="D50" s="62" t="s">
        <v>85</v>
      </c>
      <c r="E50" s="58" t="s">
        <v>179</v>
      </c>
      <c r="F50" s="72" t="s">
        <v>86</v>
      </c>
      <c r="G50" s="72" t="s">
        <v>65</v>
      </c>
      <c r="H50" s="75" t="s">
        <v>45</v>
      </c>
      <c r="I50" s="78" t="s">
        <v>74</v>
      </c>
      <c r="J50" s="86">
        <v>3016.66</v>
      </c>
      <c r="K50" s="32"/>
      <c r="L50" s="41">
        <f t="shared" si="2"/>
        <v>0</v>
      </c>
      <c r="M50" s="42" t="str">
        <f t="shared" si="1"/>
        <v>OK</v>
      </c>
      <c r="N50" s="82"/>
      <c r="O50" s="82"/>
      <c r="P50" s="82"/>
      <c r="Q50" s="82"/>
      <c r="R50" s="82"/>
      <c r="S50" s="82"/>
      <c r="T50" s="82"/>
      <c r="U50" s="82"/>
      <c r="V50" s="82"/>
      <c r="W50" s="82"/>
      <c r="X50" s="51"/>
      <c r="Y50" s="51"/>
      <c r="Z50" s="51"/>
      <c r="AA50" s="51"/>
      <c r="AB50" s="51"/>
      <c r="AC50" s="51"/>
    </row>
    <row r="51" spans="1:29" ht="50.1" customHeight="1">
      <c r="A51" s="107"/>
      <c r="B51" s="108"/>
      <c r="C51" s="53">
        <v>48</v>
      </c>
      <c r="D51" s="61" t="s">
        <v>144</v>
      </c>
      <c r="E51" s="58" t="s">
        <v>179</v>
      </c>
      <c r="F51" s="72" t="s">
        <v>86</v>
      </c>
      <c r="G51" s="71" t="s">
        <v>65</v>
      </c>
      <c r="H51" s="75" t="s">
        <v>45</v>
      </c>
      <c r="I51" s="78" t="s">
        <v>74</v>
      </c>
      <c r="J51" s="86">
        <v>3016.66</v>
      </c>
      <c r="K51" s="32"/>
      <c r="L51" s="41">
        <f t="shared" si="2"/>
        <v>0</v>
      </c>
      <c r="M51" s="42" t="str">
        <f t="shared" si="1"/>
        <v>OK</v>
      </c>
      <c r="N51" s="82"/>
      <c r="O51" s="82"/>
      <c r="P51" s="82"/>
      <c r="Q51" s="82"/>
      <c r="R51" s="82"/>
      <c r="S51" s="82"/>
      <c r="T51" s="82"/>
      <c r="U51" s="82"/>
      <c r="V51" s="82"/>
      <c r="W51" s="82"/>
      <c r="X51" s="51"/>
      <c r="Y51" s="51"/>
      <c r="Z51" s="51"/>
      <c r="AA51" s="51"/>
      <c r="AB51" s="51"/>
      <c r="AC51" s="51"/>
    </row>
    <row r="52" spans="1:29" ht="50.1" customHeight="1">
      <c r="A52" s="107"/>
      <c r="B52" s="108"/>
      <c r="C52" s="53">
        <v>49</v>
      </c>
      <c r="D52" s="61" t="s">
        <v>145</v>
      </c>
      <c r="E52" s="58" t="s">
        <v>179</v>
      </c>
      <c r="F52" s="72" t="s">
        <v>86</v>
      </c>
      <c r="G52" s="71" t="s">
        <v>65</v>
      </c>
      <c r="H52" s="75" t="s">
        <v>45</v>
      </c>
      <c r="I52" s="78" t="s">
        <v>74</v>
      </c>
      <c r="J52" s="86">
        <v>3016.66</v>
      </c>
      <c r="K52" s="32"/>
      <c r="L52" s="41">
        <f t="shared" si="2"/>
        <v>0</v>
      </c>
      <c r="M52" s="42" t="str">
        <f t="shared" si="1"/>
        <v>OK</v>
      </c>
      <c r="N52" s="82"/>
      <c r="O52" s="82"/>
      <c r="P52" s="82"/>
      <c r="Q52" s="82"/>
      <c r="R52" s="82"/>
      <c r="S52" s="82"/>
      <c r="T52" s="82"/>
      <c r="U52" s="82"/>
      <c r="V52" s="82"/>
      <c r="W52" s="82"/>
      <c r="X52" s="51"/>
      <c r="Y52" s="51"/>
      <c r="Z52" s="51"/>
      <c r="AA52" s="51"/>
      <c r="AB52" s="51"/>
      <c r="AC52" s="51"/>
    </row>
    <row r="53" spans="1:29" ht="50.1" customHeight="1">
      <c r="A53" s="109" t="s">
        <v>102</v>
      </c>
      <c r="B53" s="110">
        <v>8</v>
      </c>
      <c r="C53" s="54">
        <v>50</v>
      </c>
      <c r="D53" s="66" t="s">
        <v>146</v>
      </c>
      <c r="E53" s="63" t="s">
        <v>180</v>
      </c>
      <c r="F53" s="74" t="s">
        <v>67</v>
      </c>
      <c r="G53" s="74" t="s">
        <v>43</v>
      </c>
      <c r="H53" s="67" t="s">
        <v>45</v>
      </c>
      <c r="I53" s="81" t="s">
        <v>58</v>
      </c>
      <c r="J53" s="85">
        <v>69.39</v>
      </c>
      <c r="K53" s="32"/>
      <c r="L53" s="41">
        <f t="shared" si="2"/>
        <v>0</v>
      </c>
      <c r="M53" s="42" t="str">
        <f t="shared" si="1"/>
        <v>OK</v>
      </c>
      <c r="N53" s="82"/>
      <c r="O53" s="82"/>
      <c r="P53" s="82"/>
      <c r="Q53" s="82"/>
      <c r="R53" s="82"/>
      <c r="S53" s="82"/>
      <c r="T53" s="82"/>
      <c r="U53" s="82"/>
      <c r="V53" s="82"/>
      <c r="W53" s="82"/>
      <c r="X53" s="51"/>
      <c r="Y53" s="51"/>
      <c r="Z53" s="51"/>
      <c r="AA53" s="51"/>
      <c r="AB53" s="51"/>
      <c r="AC53" s="51"/>
    </row>
    <row r="54" spans="1:29" ht="50.1" customHeight="1">
      <c r="A54" s="109"/>
      <c r="B54" s="110"/>
      <c r="C54" s="54">
        <v>51</v>
      </c>
      <c r="D54" s="63" t="s">
        <v>147</v>
      </c>
      <c r="E54" s="63" t="s">
        <v>180</v>
      </c>
      <c r="F54" s="73" t="s">
        <v>67</v>
      </c>
      <c r="G54" s="73" t="s">
        <v>43</v>
      </c>
      <c r="H54" s="77" t="s">
        <v>45</v>
      </c>
      <c r="I54" s="79" t="s">
        <v>58</v>
      </c>
      <c r="J54" s="85">
        <v>80.2</v>
      </c>
      <c r="K54" s="32"/>
      <c r="L54" s="41">
        <f t="shared" si="2"/>
        <v>0</v>
      </c>
      <c r="M54" s="42" t="str">
        <f t="shared" si="1"/>
        <v>OK</v>
      </c>
      <c r="N54" s="82"/>
      <c r="O54" s="82"/>
      <c r="P54" s="82"/>
      <c r="Q54" s="82"/>
      <c r="R54" s="82"/>
      <c r="S54" s="82"/>
      <c r="T54" s="82"/>
      <c r="U54" s="82"/>
      <c r="V54" s="82"/>
      <c r="W54" s="82"/>
      <c r="X54" s="51"/>
      <c r="Y54" s="51"/>
      <c r="Z54" s="51"/>
      <c r="AA54" s="51"/>
      <c r="AB54" s="51"/>
      <c r="AC54" s="51"/>
    </row>
    <row r="55" spans="1:29" ht="50.1" customHeight="1">
      <c r="A55" s="107" t="s">
        <v>95</v>
      </c>
      <c r="B55" s="108">
        <v>9</v>
      </c>
      <c r="C55" s="53">
        <v>52</v>
      </c>
      <c r="D55" s="62" t="s">
        <v>148</v>
      </c>
      <c r="E55" s="58" t="s">
        <v>181</v>
      </c>
      <c r="F55" s="71" t="s">
        <v>189</v>
      </c>
      <c r="G55" s="71" t="s">
        <v>44</v>
      </c>
      <c r="H55" s="75" t="s">
        <v>45</v>
      </c>
      <c r="I55" s="71" t="s">
        <v>72</v>
      </c>
      <c r="J55" s="86">
        <v>256.39999999999998</v>
      </c>
      <c r="K55" s="32"/>
      <c r="L55" s="41">
        <f t="shared" si="2"/>
        <v>0</v>
      </c>
      <c r="M55" s="42" t="str">
        <f t="shared" si="1"/>
        <v>OK</v>
      </c>
      <c r="N55" s="82"/>
      <c r="O55" s="82"/>
      <c r="P55" s="82"/>
      <c r="Q55" s="82"/>
      <c r="R55" s="82"/>
      <c r="S55" s="82"/>
      <c r="T55" s="82"/>
      <c r="U55" s="82"/>
      <c r="V55" s="82"/>
      <c r="W55" s="82"/>
      <c r="X55" s="51"/>
      <c r="Y55" s="51"/>
      <c r="Z55" s="51"/>
      <c r="AA55" s="51"/>
      <c r="AB55" s="51"/>
      <c r="AC55" s="51"/>
    </row>
    <row r="56" spans="1:29" ht="50.1" customHeight="1">
      <c r="A56" s="107"/>
      <c r="B56" s="108"/>
      <c r="C56" s="53">
        <v>53</v>
      </c>
      <c r="D56" s="62" t="s">
        <v>149</v>
      </c>
      <c r="E56" s="58" t="s">
        <v>182</v>
      </c>
      <c r="F56" s="71" t="s">
        <v>189</v>
      </c>
      <c r="G56" s="71" t="s">
        <v>44</v>
      </c>
      <c r="H56" s="75" t="s">
        <v>45</v>
      </c>
      <c r="I56" s="71" t="s">
        <v>72</v>
      </c>
      <c r="J56" s="86">
        <v>666.63</v>
      </c>
      <c r="K56" s="32"/>
      <c r="L56" s="41">
        <f t="shared" si="2"/>
        <v>0</v>
      </c>
      <c r="M56" s="42" t="str">
        <f t="shared" si="1"/>
        <v>OK</v>
      </c>
      <c r="N56" s="82"/>
      <c r="O56" s="82"/>
      <c r="P56" s="82"/>
      <c r="Q56" s="82"/>
      <c r="R56" s="82"/>
      <c r="S56" s="82"/>
      <c r="T56" s="82"/>
      <c r="U56" s="82"/>
      <c r="V56" s="82"/>
      <c r="W56" s="82"/>
      <c r="X56" s="51"/>
      <c r="Y56" s="51"/>
      <c r="Z56" s="51"/>
      <c r="AA56" s="51"/>
      <c r="AB56" s="51"/>
      <c r="AC56" s="51"/>
    </row>
    <row r="57" spans="1:29" ht="50.1" customHeight="1">
      <c r="A57" s="56" t="s">
        <v>99</v>
      </c>
      <c r="B57" s="54">
        <v>10</v>
      </c>
      <c r="C57" s="54">
        <v>54</v>
      </c>
      <c r="D57" s="63" t="s">
        <v>150</v>
      </c>
      <c r="E57" s="63" t="s">
        <v>183</v>
      </c>
      <c r="F57" s="73" t="s">
        <v>83</v>
      </c>
      <c r="G57" s="73" t="s">
        <v>43</v>
      </c>
      <c r="H57" s="73" t="s">
        <v>45</v>
      </c>
      <c r="I57" s="79" t="s">
        <v>76</v>
      </c>
      <c r="J57" s="85">
        <v>228.08</v>
      </c>
      <c r="K57" s="32"/>
      <c r="L57" s="41">
        <f t="shared" si="2"/>
        <v>0</v>
      </c>
      <c r="M57" s="42" t="str">
        <f t="shared" si="1"/>
        <v>OK</v>
      </c>
      <c r="N57" s="82"/>
      <c r="O57" s="82"/>
      <c r="P57" s="82"/>
      <c r="Q57" s="82"/>
      <c r="R57" s="82"/>
      <c r="S57" s="82"/>
      <c r="T57" s="82"/>
      <c r="U57" s="82"/>
      <c r="V57" s="82"/>
      <c r="W57" s="82"/>
      <c r="X57" s="51"/>
      <c r="Y57" s="51"/>
      <c r="Z57" s="51"/>
      <c r="AA57" s="51"/>
      <c r="AB57" s="51"/>
      <c r="AC57" s="51"/>
    </row>
  </sheetData>
  <mergeCells count="34">
    <mergeCell ref="A53:A54"/>
    <mergeCell ref="B53:B54"/>
    <mergeCell ref="A55:A56"/>
    <mergeCell ref="B55:B56"/>
    <mergeCell ref="A40:A44"/>
    <mergeCell ref="B40:B44"/>
    <mergeCell ref="A45:A48"/>
    <mergeCell ref="B45:B48"/>
    <mergeCell ref="A50:A52"/>
    <mergeCell ref="B50:B52"/>
    <mergeCell ref="AC1:AC2"/>
    <mergeCell ref="A4:A24"/>
    <mergeCell ref="B4:B24"/>
    <mergeCell ref="A25:A38"/>
    <mergeCell ref="B25:B38"/>
    <mergeCell ref="X1:X2"/>
    <mergeCell ref="Y1:Y2"/>
    <mergeCell ref="Z1:Z2"/>
    <mergeCell ref="AA1:AA2"/>
    <mergeCell ref="AB1:AB2"/>
    <mergeCell ref="T1:T2"/>
    <mergeCell ref="U1:U2"/>
    <mergeCell ref="Q1:Q2"/>
    <mergeCell ref="R1:R2"/>
    <mergeCell ref="V1:V2"/>
    <mergeCell ref="W1:W2"/>
    <mergeCell ref="S1:S2"/>
    <mergeCell ref="A2:M2"/>
    <mergeCell ref="O1:O2"/>
    <mergeCell ref="P1:P2"/>
    <mergeCell ref="A1:C1"/>
    <mergeCell ref="N1:N2"/>
    <mergeCell ref="D1:J1"/>
    <mergeCell ref="K1:M1"/>
  </mergeCells>
  <conditionalFormatting sqref="S4:U4 V4:AC39">
    <cfRule type="cellIs" dxfId="29" priority="16" stopIfTrue="1" operator="greaterThan">
      <formula>0</formula>
    </cfRule>
    <cfRule type="cellIs" dxfId="28" priority="17" stopIfTrue="1" operator="greaterThan">
      <formula>0</formula>
    </cfRule>
    <cfRule type="cellIs" dxfId="27" priority="18" stopIfTrue="1" operator="greaterThan">
      <formula>0</formula>
    </cfRule>
  </conditionalFormatting>
  <conditionalFormatting sqref="S5:U39">
    <cfRule type="cellIs" dxfId="26" priority="13" stopIfTrue="1" operator="greaterThan">
      <formula>0</formula>
    </cfRule>
    <cfRule type="cellIs" dxfId="25" priority="14" stopIfTrue="1" operator="greaterThan">
      <formula>0</formula>
    </cfRule>
    <cfRule type="cellIs" dxfId="24" priority="15" stopIfTrue="1" operator="greaterThan">
      <formula>0</formula>
    </cfRule>
  </conditionalFormatting>
  <conditionalFormatting sqref="R4:R39">
    <cfRule type="cellIs" dxfId="23" priority="10" stopIfTrue="1" operator="greaterThan">
      <formula>0</formula>
    </cfRule>
    <cfRule type="cellIs" dxfId="22" priority="11" stopIfTrue="1" operator="greaterThan">
      <formula>0</formula>
    </cfRule>
    <cfRule type="cellIs" dxfId="21" priority="12" stopIfTrue="1" operator="greaterThan">
      <formula>0</formula>
    </cfRule>
  </conditionalFormatting>
  <conditionalFormatting sqref="N5:N39">
    <cfRule type="cellIs" dxfId="20" priority="1" stopIfTrue="1" operator="greaterThan">
      <formula>0</formula>
    </cfRule>
    <cfRule type="cellIs" dxfId="19" priority="2" stopIfTrue="1" operator="greaterThan">
      <formula>0</formula>
    </cfRule>
    <cfRule type="cellIs" dxfId="18" priority="3" stopIfTrue="1" operator="greaterThan">
      <formula>0</formula>
    </cfRule>
  </conditionalFormatting>
  <conditionalFormatting sqref="N4 O4:Q39">
    <cfRule type="cellIs" dxfId="17" priority="4" stopIfTrue="1" operator="greaterThan">
      <formula>0</formula>
    </cfRule>
    <cfRule type="cellIs" dxfId="16" priority="5" stopIfTrue="1" operator="greaterThan">
      <formula>0</formula>
    </cfRule>
    <cfRule type="cellIs" dxfId="15" priority="6" stopIfTrue="1" operator="greaterThan">
      <formula>0</formula>
    </cfRule>
  </conditionalFormatting>
  <pageMargins left="0.511811024" right="0.511811024" top="0.78740157499999996" bottom="0.78740157499999996" header="0.31496062000000002" footer="0.31496062000000002"/>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7"/>
  <sheetViews>
    <sheetView topLeftCell="E45" zoomScale="80" zoomScaleNormal="80" workbookViewId="0">
      <selection activeCell="N61" sqref="N61"/>
    </sheetView>
  </sheetViews>
  <sheetFormatPr defaultColWidth="9.7109375" defaultRowHeight="15"/>
  <cols>
    <col min="1" max="1" width="22.5703125" style="52" customWidth="1"/>
    <col min="2" max="2" width="5.5703125" style="52" bestFit="1" customWidth="1"/>
    <col min="3" max="3" width="6" style="43" bestFit="1" customWidth="1"/>
    <col min="4" max="4" width="60.28515625" style="52" customWidth="1"/>
    <col min="5" max="5" width="15.140625" style="52" customWidth="1"/>
    <col min="6" max="6" width="12.42578125" style="52" customWidth="1"/>
    <col min="7" max="7" width="10.140625" style="52" customWidth="1"/>
    <col min="8" max="9" width="16.7109375" style="52" customWidth="1"/>
    <col min="10" max="10" width="12.7109375" style="87" bestFit="1" customWidth="1"/>
    <col min="11" max="11" width="12.7109375" style="17" customWidth="1"/>
    <col min="12" max="12" width="13.28515625" style="44" customWidth="1"/>
    <col min="13" max="13" width="12.5703125" style="18" customWidth="1"/>
    <col min="14" max="17" width="12.7109375" style="19" customWidth="1"/>
    <col min="18" max="18" width="13.7109375" style="19" customWidth="1"/>
    <col min="19" max="19" width="12.42578125" style="19" customWidth="1"/>
    <col min="20" max="24" width="12" style="19" customWidth="1"/>
    <col min="25" max="25" width="12.7109375" style="19" customWidth="1"/>
    <col min="26" max="31" width="12.7109375" style="15" customWidth="1"/>
    <col min="32" max="16384" width="9.7109375" style="15"/>
  </cols>
  <sheetData>
    <row r="1" spans="1:31" ht="31.5" customHeight="1">
      <c r="A1" s="112" t="s">
        <v>94</v>
      </c>
      <c r="B1" s="112"/>
      <c r="C1" s="112"/>
      <c r="D1" s="112" t="s">
        <v>39</v>
      </c>
      <c r="E1" s="112"/>
      <c r="F1" s="112"/>
      <c r="G1" s="112"/>
      <c r="H1" s="112"/>
      <c r="I1" s="112"/>
      <c r="J1" s="112"/>
      <c r="K1" s="112" t="s">
        <v>93</v>
      </c>
      <c r="L1" s="112"/>
      <c r="M1" s="112"/>
      <c r="N1" s="111" t="s">
        <v>207</v>
      </c>
      <c r="O1" s="111" t="s">
        <v>208</v>
      </c>
      <c r="P1" s="111" t="s">
        <v>92</v>
      </c>
      <c r="Q1" s="111" t="s">
        <v>92</v>
      </c>
      <c r="R1" s="111" t="s">
        <v>92</v>
      </c>
      <c r="S1" s="111" t="s">
        <v>92</v>
      </c>
      <c r="T1" s="111" t="s">
        <v>92</v>
      </c>
      <c r="U1" s="111" t="s">
        <v>92</v>
      </c>
      <c r="V1" s="111" t="s">
        <v>92</v>
      </c>
      <c r="W1" s="111" t="s">
        <v>92</v>
      </c>
      <c r="X1" s="111" t="s">
        <v>92</v>
      </c>
      <c r="Y1" s="111" t="s">
        <v>92</v>
      </c>
      <c r="Z1" s="111" t="s">
        <v>92</v>
      </c>
      <c r="AA1" s="111" t="s">
        <v>92</v>
      </c>
      <c r="AB1" s="111" t="s">
        <v>92</v>
      </c>
      <c r="AC1" s="111" t="s">
        <v>92</v>
      </c>
      <c r="AD1" s="111" t="s">
        <v>92</v>
      </c>
      <c r="AE1" s="111" t="s">
        <v>92</v>
      </c>
    </row>
    <row r="2" spans="1:31" ht="24" customHeight="1">
      <c r="A2" s="112" t="s">
        <v>48</v>
      </c>
      <c r="B2" s="112"/>
      <c r="C2" s="112"/>
      <c r="D2" s="112"/>
      <c r="E2" s="112"/>
      <c r="F2" s="112"/>
      <c r="G2" s="112"/>
      <c r="H2" s="112"/>
      <c r="I2" s="112"/>
      <c r="J2" s="112"/>
      <c r="K2" s="112"/>
      <c r="L2" s="112"/>
      <c r="M2" s="112"/>
      <c r="N2" s="111"/>
      <c r="O2" s="111"/>
      <c r="P2" s="111"/>
      <c r="Q2" s="111"/>
      <c r="R2" s="111"/>
      <c r="S2" s="111"/>
      <c r="T2" s="111"/>
      <c r="U2" s="111"/>
      <c r="V2" s="111"/>
      <c r="W2" s="111"/>
      <c r="X2" s="111"/>
      <c r="Y2" s="111"/>
      <c r="Z2" s="111"/>
      <c r="AA2" s="111"/>
      <c r="AB2" s="111"/>
      <c r="AC2" s="111"/>
      <c r="AD2" s="111"/>
      <c r="AE2" s="111"/>
    </row>
    <row r="3" spans="1:31" s="16" customFormat="1" ht="45">
      <c r="A3" s="35" t="s">
        <v>3</v>
      </c>
      <c r="B3" s="35" t="s">
        <v>1</v>
      </c>
      <c r="C3" s="36" t="s">
        <v>4</v>
      </c>
      <c r="D3" s="36" t="s">
        <v>6</v>
      </c>
      <c r="E3" s="36" t="s">
        <v>151</v>
      </c>
      <c r="F3" s="36" t="s">
        <v>50</v>
      </c>
      <c r="G3" s="36" t="s">
        <v>51</v>
      </c>
      <c r="H3" s="36" t="s">
        <v>38</v>
      </c>
      <c r="I3" s="36" t="s">
        <v>49</v>
      </c>
      <c r="J3" s="84" t="s">
        <v>5</v>
      </c>
      <c r="K3" s="38" t="s">
        <v>29</v>
      </c>
      <c r="L3" s="39" t="s">
        <v>0</v>
      </c>
      <c r="M3" s="35" t="s">
        <v>7</v>
      </c>
      <c r="N3" s="95">
        <v>43392</v>
      </c>
      <c r="O3" s="95">
        <v>43392</v>
      </c>
      <c r="P3" s="40" t="s">
        <v>2</v>
      </c>
      <c r="Q3" s="40" t="s">
        <v>2</v>
      </c>
      <c r="R3" s="40" t="s">
        <v>2</v>
      </c>
      <c r="S3" s="40" t="s">
        <v>2</v>
      </c>
      <c r="T3" s="40" t="s">
        <v>2</v>
      </c>
      <c r="U3" s="40" t="s">
        <v>2</v>
      </c>
      <c r="V3" s="40" t="s">
        <v>2</v>
      </c>
      <c r="W3" s="40" t="s">
        <v>2</v>
      </c>
      <c r="X3" s="40" t="s">
        <v>2</v>
      </c>
      <c r="Y3" s="40" t="s">
        <v>2</v>
      </c>
      <c r="Z3" s="40" t="s">
        <v>2</v>
      </c>
      <c r="AA3" s="40" t="s">
        <v>2</v>
      </c>
      <c r="AB3" s="40" t="s">
        <v>2</v>
      </c>
      <c r="AC3" s="40" t="s">
        <v>2</v>
      </c>
      <c r="AD3" s="40" t="s">
        <v>2</v>
      </c>
      <c r="AE3" s="40" t="s">
        <v>2</v>
      </c>
    </row>
    <row r="4" spans="1:31" ht="50.1" customHeight="1">
      <c r="A4" s="107" t="s">
        <v>95</v>
      </c>
      <c r="B4" s="113">
        <v>1</v>
      </c>
      <c r="C4" s="53">
        <v>1</v>
      </c>
      <c r="D4" s="57" t="s">
        <v>103</v>
      </c>
      <c r="E4" s="68" t="s">
        <v>152</v>
      </c>
      <c r="F4" s="70" t="s">
        <v>53</v>
      </c>
      <c r="G4" s="70" t="s">
        <v>43</v>
      </c>
      <c r="H4" s="70" t="s">
        <v>45</v>
      </c>
      <c r="I4" s="70" t="s">
        <v>52</v>
      </c>
      <c r="J4" s="47">
        <v>265</v>
      </c>
      <c r="K4" s="32">
        <v>30</v>
      </c>
      <c r="L4" s="41">
        <f>K4-(SUM(N4:AE4))</f>
        <v>30</v>
      </c>
      <c r="M4" s="42" t="str">
        <f>IF(L4&lt;0,"ATENÇÃO","OK")</f>
        <v>OK</v>
      </c>
      <c r="N4" s="49"/>
      <c r="O4" s="49"/>
      <c r="P4" s="49"/>
      <c r="Q4" s="49"/>
      <c r="R4" s="49"/>
      <c r="S4" s="49"/>
      <c r="T4" s="49"/>
      <c r="U4" s="49"/>
      <c r="V4" s="49"/>
      <c r="W4" s="49"/>
      <c r="X4" s="49"/>
      <c r="Y4" s="49"/>
      <c r="Z4" s="49"/>
      <c r="AA4" s="49"/>
      <c r="AB4" s="49"/>
      <c r="AC4" s="49"/>
      <c r="AD4" s="49"/>
      <c r="AE4" s="49"/>
    </row>
    <row r="5" spans="1:31" ht="50.1" customHeight="1">
      <c r="A5" s="107"/>
      <c r="B5" s="113"/>
      <c r="C5" s="53">
        <v>2</v>
      </c>
      <c r="D5" s="58" t="s">
        <v>104</v>
      </c>
      <c r="E5" s="69" t="s">
        <v>153</v>
      </c>
      <c r="F5" s="71" t="s">
        <v>54</v>
      </c>
      <c r="G5" s="71" t="s">
        <v>43</v>
      </c>
      <c r="H5" s="70" t="s">
        <v>45</v>
      </c>
      <c r="I5" s="71" t="s">
        <v>52</v>
      </c>
      <c r="J5" s="47">
        <v>60</v>
      </c>
      <c r="K5" s="32">
        <v>100</v>
      </c>
      <c r="L5" s="41">
        <f t="shared" ref="L5:L57" si="0">K5-(SUM(N5:AE5))</f>
        <v>100</v>
      </c>
      <c r="M5" s="42" t="str">
        <f t="shared" ref="M5:M57" si="1">IF(L5&lt;0,"ATENÇÃO","OK")</f>
        <v>OK</v>
      </c>
      <c r="N5" s="49"/>
      <c r="O5" s="49"/>
      <c r="P5" s="49"/>
      <c r="Q5" s="48"/>
      <c r="R5" s="49"/>
      <c r="S5" s="49"/>
      <c r="T5" s="49"/>
      <c r="U5" s="49"/>
      <c r="V5" s="49"/>
      <c r="W5" s="49"/>
      <c r="X5" s="49"/>
      <c r="Y5" s="49"/>
      <c r="Z5" s="49"/>
      <c r="AA5" s="49"/>
      <c r="AB5" s="49"/>
      <c r="AC5" s="49"/>
      <c r="AD5" s="49"/>
      <c r="AE5" s="49"/>
    </row>
    <row r="6" spans="1:31" ht="50.1" customHeight="1">
      <c r="A6" s="107"/>
      <c r="B6" s="113"/>
      <c r="C6" s="53">
        <v>3</v>
      </c>
      <c r="D6" s="57" t="s">
        <v>105</v>
      </c>
      <c r="E6" s="69" t="s">
        <v>154</v>
      </c>
      <c r="F6" s="70" t="s">
        <v>61</v>
      </c>
      <c r="G6" s="70" t="s">
        <v>43</v>
      </c>
      <c r="H6" s="70" t="s">
        <v>45</v>
      </c>
      <c r="I6" s="70" t="s">
        <v>52</v>
      </c>
      <c r="J6" s="47">
        <v>73</v>
      </c>
      <c r="K6" s="32"/>
      <c r="L6" s="41">
        <f t="shared" si="0"/>
        <v>0</v>
      </c>
      <c r="M6" s="42" t="str">
        <f t="shared" si="1"/>
        <v>OK</v>
      </c>
      <c r="N6" s="49"/>
      <c r="O6" s="49"/>
      <c r="P6" s="49"/>
      <c r="Q6" s="49"/>
      <c r="R6" s="49"/>
      <c r="S6" s="49"/>
      <c r="T6" s="49"/>
      <c r="U6" s="49"/>
      <c r="V6" s="49"/>
      <c r="W6" s="49"/>
      <c r="X6" s="49"/>
      <c r="Y6" s="49"/>
      <c r="Z6" s="49"/>
      <c r="AA6" s="49"/>
      <c r="AB6" s="49"/>
      <c r="AC6" s="49"/>
      <c r="AD6" s="49"/>
      <c r="AE6" s="49"/>
    </row>
    <row r="7" spans="1:31" ht="50.1" customHeight="1">
      <c r="A7" s="107"/>
      <c r="B7" s="113"/>
      <c r="C7" s="53">
        <v>4</v>
      </c>
      <c r="D7" s="57" t="s">
        <v>106</v>
      </c>
      <c r="E7" s="69" t="s">
        <v>155</v>
      </c>
      <c r="F7" s="70" t="s">
        <v>62</v>
      </c>
      <c r="G7" s="70" t="s">
        <v>43</v>
      </c>
      <c r="H7" s="70" t="s">
        <v>45</v>
      </c>
      <c r="I7" s="70" t="s">
        <v>52</v>
      </c>
      <c r="J7" s="47">
        <v>70</v>
      </c>
      <c r="K7" s="32"/>
      <c r="L7" s="41">
        <f t="shared" si="0"/>
        <v>0</v>
      </c>
      <c r="M7" s="42" t="str">
        <f t="shared" si="1"/>
        <v>OK</v>
      </c>
      <c r="N7" s="49"/>
      <c r="O7" s="49"/>
      <c r="P7" s="49"/>
      <c r="Q7" s="49"/>
      <c r="R7" s="49"/>
      <c r="S7" s="49"/>
      <c r="T7" s="49"/>
      <c r="U7" s="49"/>
      <c r="V7" s="49"/>
      <c r="W7" s="49"/>
      <c r="X7" s="49"/>
      <c r="Y7" s="49"/>
      <c r="Z7" s="49"/>
      <c r="AA7" s="49"/>
      <c r="AB7" s="49"/>
      <c r="AC7" s="49"/>
      <c r="AD7" s="49"/>
      <c r="AE7" s="49"/>
    </row>
    <row r="8" spans="1:31" ht="50.1" customHeight="1">
      <c r="A8" s="107"/>
      <c r="B8" s="113"/>
      <c r="C8" s="53">
        <v>5</v>
      </c>
      <c r="D8" s="57" t="s">
        <v>107</v>
      </c>
      <c r="E8" s="69" t="s">
        <v>156</v>
      </c>
      <c r="F8" s="70" t="s">
        <v>63</v>
      </c>
      <c r="G8" s="70" t="s">
        <v>43</v>
      </c>
      <c r="H8" s="70" t="s">
        <v>45</v>
      </c>
      <c r="I8" s="70" t="s">
        <v>52</v>
      </c>
      <c r="J8" s="47">
        <v>84.86</v>
      </c>
      <c r="K8" s="32"/>
      <c r="L8" s="41">
        <f t="shared" si="0"/>
        <v>0</v>
      </c>
      <c r="M8" s="42" t="str">
        <f t="shared" si="1"/>
        <v>OK</v>
      </c>
      <c r="N8" s="49"/>
      <c r="O8" s="49"/>
      <c r="P8" s="49"/>
      <c r="Q8" s="49"/>
      <c r="R8" s="49"/>
      <c r="S8" s="49"/>
      <c r="T8" s="49"/>
      <c r="U8" s="49"/>
      <c r="V8" s="49"/>
      <c r="W8" s="49"/>
      <c r="X8" s="49"/>
      <c r="Y8" s="49"/>
      <c r="Z8" s="49"/>
      <c r="AA8" s="49"/>
      <c r="AB8" s="49"/>
      <c r="AC8" s="49"/>
      <c r="AD8" s="49"/>
      <c r="AE8" s="49"/>
    </row>
    <row r="9" spans="1:31" ht="50.1" customHeight="1">
      <c r="A9" s="107"/>
      <c r="B9" s="113"/>
      <c r="C9" s="53">
        <v>6</v>
      </c>
      <c r="D9" s="59" t="s">
        <v>108</v>
      </c>
      <c r="E9" s="69" t="s">
        <v>157</v>
      </c>
      <c r="F9" s="71" t="s">
        <v>184</v>
      </c>
      <c r="G9" s="71" t="s">
        <v>65</v>
      </c>
      <c r="H9" s="75" t="s">
        <v>45</v>
      </c>
      <c r="I9" s="71" t="s">
        <v>58</v>
      </c>
      <c r="J9" s="47">
        <v>1597.23</v>
      </c>
      <c r="K9" s="32"/>
      <c r="L9" s="41">
        <f t="shared" si="0"/>
        <v>0</v>
      </c>
      <c r="M9" s="42" t="str">
        <f t="shared" si="1"/>
        <v>OK</v>
      </c>
      <c r="N9" s="49"/>
      <c r="O9" s="49"/>
      <c r="P9" s="49"/>
      <c r="Q9" s="49"/>
      <c r="R9" s="49"/>
      <c r="S9" s="49"/>
      <c r="T9" s="49"/>
      <c r="U9" s="49"/>
      <c r="V9" s="49"/>
      <c r="W9" s="49"/>
      <c r="X9" s="49"/>
      <c r="Y9" s="49"/>
      <c r="Z9" s="49"/>
      <c r="AA9" s="49"/>
      <c r="AB9" s="49"/>
      <c r="AC9" s="49"/>
      <c r="AD9" s="49"/>
      <c r="AE9" s="49"/>
    </row>
    <row r="10" spans="1:31" ht="50.1" customHeight="1">
      <c r="A10" s="107"/>
      <c r="B10" s="113"/>
      <c r="C10" s="53">
        <v>7</v>
      </c>
      <c r="D10" s="60" t="s">
        <v>109</v>
      </c>
      <c r="E10" s="69" t="s">
        <v>158</v>
      </c>
      <c r="F10" s="71" t="s">
        <v>184</v>
      </c>
      <c r="G10" s="71" t="s">
        <v>65</v>
      </c>
      <c r="H10" s="75" t="s">
        <v>45</v>
      </c>
      <c r="I10" s="71" t="s">
        <v>58</v>
      </c>
      <c r="J10" s="47">
        <v>1230.92</v>
      </c>
      <c r="K10" s="32"/>
      <c r="L10" s="41">
        <f t="shared" si="0"/>
        <v>0</v>
      </c>
      <c r="M10" s="42" t="str">
        <f t="shared" si="1"/>
        <v>OK</v>
      </c>
      <c r="N10" s="49"/>
      <c r="O10" s="49"/>
      <c r="P10" s="49"/>
      <c r="Q10" s="49"/>
      <c r="R10" s="49"/>
      <c r="S10" s="49"/>
      <c r="T10" s="49"/>
      <c r="U10" s="49"/>
      <c r="V10" s="49"/>
      <c r="W10" s="49"/>
      <c r="X10" s="49"/>
      <c r="Y10" s="49"/>
      <c r="Z10" s="49"/>
      <c r="AA10" s="49"/>
      <c r="AB10" s="49"/>
      <c r="AC10" s="49"/>
      <c r="AD10" s="49"/>
      <c r="AE10" s="49"/>
    </row>
    <row r="11" spans="1:31" ht="50.1" customHeight="1">
      <c r="A11" s="107"/>
      <c r="B11" s="113"/>
      <c r="C11" s="53">
        <v>8</v>
      </c>
      <c r="D11" s="58" t="s">
        <v>110</v>
      </c>
      <c r="E11" s="69" t="s">
        <v>159</v>
      </c>
      <c r="F11" s="71" t="s">
        <v>185</v>
      </c>
      <c r="G11" s="71" t="s">
        <v>65</v>
      </c>
      <c r="H11" s="75" t="s">
        <v>45</v>
      </c>
      <c r="I11" s="71" t="s">
        <v>52</v>
      </c>
      <c r="J11" s="47">
        <v>158.38999999999999</v>
      </c>
      <c r="K11" s="32"/>
      <c r="L11" s="41">
        <f t="shared" si="0"/>
        <v>0</v>
      </c>
      <c r="M11" s="42" t="str">
        <f t="shared" si="1"/>
        <v>OK</v>
      </c>
      <c r="N11" s="49"/>
      <c r="O11" s="49"/>
      <c r="P11" s="49"/>
      <c r="Q11" s="49"/>
      <c r="R11" s="49"/>
      <c r="S11" s="49"/>
      <c r="T11" s="49"/>
      <c r="U11" s="49"/>
      <c r="V11" s="49"/>
      <c r="W11" s="49"/>
      <c r="X11" s="49"/>
      <c r="Y11" s="49"/>
      <c r="Z11" s="49"/>
      <c r="AA11" s="49"/>
      <c r="AB11" s="49"/>
      <c r="AC11" s="49"/>
      <c r="AD11" s="49"/>
      <c r="AE11" s="49"/>
    </row>
    <row r="12" spans="1:31" ht="50.1" customHeight="1">
      <c r="A12" s="107"/>
      <c r="B12" s="113"/>
      <c r="C12" s="53">
        <v>9</v>
      </c>
      <c r="D12" s="61" t="s">
        <v>111</v>
      </c>
      <c r="E12" s="69" t="s">
        <v>160</v>
      </c>
      <c r="F12" s="71" t="s">
        <v>184</v>
      </c>
      <c r="G12" s="71" t="s">
        <v>65</v>
      </c>
      <c r="H12" s="75" t="s">
        <v>45</v>
      </c>
      <c r="I12" s="71" t="s">
        <v>58</v>
      </c>
      <c r="J12" s="47">
        <v>874</v>
      </c>
      <c r="K12" s="32"/>
      <c r="L12" s="41">
        <f t="shared" si="0"/>
        <v>0</v>
      </c>
      <c r="M12" s="42" t="str">
        <f t="shared" si="1"/>
        <v>OK</v>
      </c>
      <c r="N12" s="49"/>
      <c r="O12" s="49"/>
      <c r="P12" s="49"/>
      <c r="Q12" s="49"/>
      <c r="R12" s="49"/>
      <c r="S12" s="49"/>
      <c r="T12" s="49"/>
      <c r="U12" s="49"/>
      <c r="V12" s="49"/>
      <c r="W12" s="49"/>
      <c r="X12" s="49"/>
      <c r="Y12" s="49"/>
      <c r="Z12" s="49"/>
      <c r="AA12" s="49"/>
      <c r="AB12" s="49"/>
      <c r="AC12" s="49"/>
      <c r="AD12" s="49"/>
      <c r="AE12" s="49"/>
    </row>
    <row r="13" spans="1:31" ht="50.1" customHeight="1">
      <c r="A13" s="107"/>
      <c r="B13" s="113"/>
      <c r="C13" s="53">
        <v>10</v>
      </c>
      <c r="D13" s="61" t="s">
        <v>112</v>
      </c>
      <c r="E13" s="69" t="s">
        <v>161</v>
      </c>
      <c r="F13" s="71" t="s">
        <v>184</v>
      </c>
      <c r="G13" s="71" t="s">
        <v>65</v>
      </c>
      <c r="H13" s="75" t="s">
        <v>45</v>
      </c>
      <c r="I13" s="71" t="s">
        <v>58</v>
      </c>
      <c r="J13" s="47">
        <v>2430.66</v>
      </c>
      <c r="K13" s="32"/>
      <c r="L13" s="41">
        <f t="shared" si="0"/>
        <v>0</v>
      </c>
      <c r="M13" s="42" t="str">
        <f t="shared" si="1"/>
        <v>OK</v>
      </c>
      <c r="N13" s="49"/>
      <c r="O13" s="49"/>
      <c r="P13" s="49"/>
      <c r="Q13" s="49"/>
      <c r="R13" s="49"/>
      <c r="S13" s="49"/>
      <c r="T13" s="49"/>
      <c r="U13" s="49"/>
      <c r="V13" s="49"/>
      <c r="W13" s="49"/>
      <c r="X13" s="49"/>
      <c r="Y13" s="49"/>
      <c r="Z13" s="49"/>
      <c r="AA13" s="49"/>
      <c r="AB13" s="49"/>
      <c r="AC13" s="49"/>
      <c r="AD13" s="49"/>
      <c r="AE13" s="49"/>
    </row>
    <row r="14" spans="1:31" ht="50.1" customHeight="1">
      <c r="A14" s="107"/>
      <c r="B14" s="113"/>
      <c r="C14" s="53">
        <v>11</v>
      </c>
      <c r="D14" s="61" t="s">
        <v>113</v>
      </c>
      <c r="E14" s="69" t="s">
        <v>162</v>
      </c>
      <c r="F14" s="71" t="s">
        <v>186</v>
      </c>
      <c r="G14" s="71" t="s">
        <v>65</v>
      </c>
      <c r="H14" s="75" t="s">
        <v>45</v>
      </c>
      <c r="I14" s="71" t="s">
        <v>52</v>
      </c>
      <c r="J14" s="47">
        <v>8190</v>
      </c>
      <c r="K14" s="32"/>
      <c r="L14" s="41">
        <f t="shared" si="0"/>
        <v>0</v>
      </c>
      <c r="M14" s="42" t="str">
        <f t="shared" si="1"/>
        <v>OK</v>
      </c>
      <c r="N14" s="49"/>
      <c r="O14" s="49"/>
      <c r="P14" s="49"/>
      <c r="Q14" s="49"/>
      <c r="R14" s="49"/>
      <c r="S14" s="49"/>
      <c r="T14" s="49"/>
      <c r="U14" s="49"/>
      <c r="V14" s="49"/>
      <c r="W14" s="49"/>
      <c r="X14" s="49"/>
      <c r="Y14" s="49"/>
      <c r="Z14" s="49"/>
      <c r="AA14" s="49"/>
      <c r="AB14" s="49"/>
      <c r="AC14" s="49"/>
      <c r="AD14" s="49"/>
      <c r="AE14" s="49"/>
    </row>
    <row r="15" spans="1:31" ht="50.1" customHeight="1">
      <c r="A15" s="107"/>
      <c r="B15" s="113"/>
      <c r="C15" s="53">
        <v>12</v>
      </c>
      <c r="D15" s="61" t="s">
        <v>114</v>
      </c>
      <c r="E15" s="69" t="s">
        <v>162</v>
      </c>
      <c r="F15" s="71" t="s">
        <v>186</v>
      </c>
      <c r="G15" s="71" t="s">
        <v>65</v>
      </c>
      <c r="H15" s="75" t="s">
        <v>45</v>
      </c>
      <c r="I15" s="71" t="s">
        <v>52</v>
      </c>
      <c r="J15" s="47">
        <v>6878.66</v>
      </c>
      <c r="K15" s="32"/>
      <c r="L15" s="41">
        <f t="shared" si="0"/>
        <v>0</v>
      </c>
      <c r="M15" s="42" t="str">
        <f t="shared" si="1"/>
        <v>OK</v>
      </c>
      <c r="N15" s="49"/>
      <c r="O15" s="49"/>
      <c r="P15" s="49"/>
      <c r="Q15" s="49"/>
      <c r="R15" s="49"/>
      <c r="S15" s="49"/>
      <c r="T15" s="49"/>
      <c r="U15" s="49"/>
      <c r="V15" s="49"/>
      <c r="W15" s="49"/>
      <c r="X15" s="49"/>
      <c r="Y15" s="49"/>
      <c r="Z15" s="49"/>
      <c r="AA15" s="49"/>
      <c r="AB15" s="49"/>
      <c r="AC15" s="49"/>
      <c r="AD15" s="49"/>
      <c r="AE15" s="49"/>
    </row>
    <row r="16" spans="1:31" ht="50.1" customHeight="1">
      <c r="A16" s="107"/>
      <c r="B16" s="113"/>
      <c r="C16" s="53">
        <v>13</v>
      </c>
      <c r="D16" s="61" t="s">
        <v>115</v>
      </c>
      <c r="E16" s="69" t="s">
        <v>163</v>
      </c>
      <c r="F16" s="71" t="s">
        <v>186</v>
      </c>
      <c r="G16" s="71" t="s">
        <v>65</v>
      </c>
      <c r="H16" s="75" t="s">
        <v>45</v>
      </c>
      <c r="I16" s="71" t="s">
        <v>52</v>
      </c>
      <c r="J16" s="47">
        <v>5599.33</v>
      </c>
      <c r="K16" s="32"/>
      <c r="L16" s="41">
        <f t="shared" si="0"/>
        <v>0</v>
      </c>
      <c r="M16" s="42" t="str">
        <f t="shared" si="1"/>
        <v>OK</v>
      </c>
      <c r="N16" s="49"/>
      <c r="O16" s="49"/>
      <c r="P16" s="49"/>
      <c r="Q16" s="49"/>
      <c r="R16" s="49"/>
      <c r="S16" s="49"/>
      <c r="T16" s="49"/>
      <c r="U16" s="49"/>
      <c r="V16" s="49"/>
      <c r="W16" s="49"/>
      <c r="X16" s="49"/>
      <c r="Y16" s="49"/>
      <c r="Z16" s="49"/>
      <c r="AA16" s="49"/>
      <c r="AB16" s="49"/>
      <c r="AC16" s="49"/>
      <c r="AD16" s="49"/>
      <c r="AE16" s="49"/>
    </row>
    <row r="17" spans="1:31" ht="50.1" customHeight="1">
      <c r="A17" s="107"/>
      <c r="B17" s="113"/>
      <c r="C17" s="53">
        <v>14</v>
      </c>
      <c r="D17" s="61" t="s">
        <v>116</v>
      </c>
      <c r="E17" s="69" t="s">
        <v>164</v>
      </c>
      <c r="F17" s="71" t="s">
        <v>186</v>
      </c>
      <c r="G17" s="71" t="s">
        <v>65</v>
      </c>
      <c r="H17" s="75" t="s">
        <v>45</v>
      </c>
      <c r="I17" s="71" t="s">
        <v>52</v>
      </c>
      <c r="J17" s="47">
        <v>3476</v>
      </c>
      <c r="K17" s="32"/>
      <c r="L17" s="41">
        <f t="shared" si="0"/>
        <v>0</v>
      </c>
      <c r="M17" s="42" t="str">
        <f t="shared" si="1"/>
        <v>OK</v>
      </c>
      <c r="N17" s="49"/>
      <c r="O17" s="49"/>
      <c r="P17" s="49"/>
      <c r="Q17" s="49"/>
      <c r="R17" s="49"/>
      <c r="S17" s="49"/>
      <c r="T17" s="49"/>
      <c r="U17" s="49"/>
      <c r="V17" s="49"/>
      <c r="W17" s="49"/>
      <c r="X17" s="49"/>
      <c r="Y17" s="49"/>
      <c r="Z17" s="49"/>
      <c r="AA17" s="49"/>
      <c r="AB17" s="49"/>
      <c r="AC17" s="49"/>
      <c r="AD17" s="49"/>
      <c r="AE17" s="49"/>
    </row>
    <row r="18" spans="1:31" ht="50.1" customHeight="1">
      <c r="A18" s="107"/>
      <c r="B18" s="113"/>
      <c r="C18" s="53">
        <v>15</v>
      </c>
      <c r="D18" s="62" t="s">
        <v>117</v>
      </c>
      <c r="E18" s="69" t="s">
        <v>165</v>
      </c>
      <c r="F18" s="72" t="s">
        <v>87</v>
      </c>
      <c r="G18" s="72" t="s">
        <v>65</v>
      </c>
      <c r="H18" s="75" t="s">
        <v>45</v>
      </c>
      <c r="I18" s="78" t="s">
        <v>72</v>
      </c>
      <c r="J18" s="47">
        <v>1200</v>
      </c>
      <c r="K18" s="32"/>
      <c r="L18" s="41">
        <f t="shared" si="0"/>
        <v>0</v>
      </c>
      <c r="M18" s="42" t="str">
        <f t="shared" si="1"/>
        <v>OK</v>
      </c>
      <c r="N18" s="49"/>
      <c r="O18" s="49"/>
      <c r="P18" s="49"/>
      <c r="Q18" s="49"/>
      <c r="R18" s="49"/>
      <c r="S18" s="49"/>
      <c r="T18" s="49"/>
      <c r="U18" s="49"/>
      <c r="V18" s="49"/>
      <c r="W18" s="49"/>
      <c r="X18" s="49"/>
      <c r="Y18" s="49"/>
      <c r="Z18" s="49"/>
      <c r="AA18" s="49"/>
      <c r="AB18" s="49"/>
      <c r="AC18" s="49"/>
      <c r="AD18" s="49"/>
      <c r="AE18" s="49"/>
    </row>
    <row r="19" spans="1:31" ht="50.1" customHeight="1">
      <c r="A19" s="107"/>
      <c r="B19" s="113"/>
      <c r="C19" s="53">
        <v>16</v>
      </c>
      <c r="D19" s="62" t="s">
        <v>118</v>
      </c>
      <c r="E19" s="69" t="s">
        <v>166</v>
      </c>
      <c r="F19" s="72" t="s">
        <v>88</v>
      </c>
      <c r="G19" s="72" t="s">
        <v>65</v>
      </c>
      <c r="H19" s="75" t="s">
        <v>45</v>
      </c>
      <c r="I19" s="78" t="s">
        <v>72</v>
      </c>
      <c r="J19" s="47">
        <v>451.07</v>
      </c>
      <c r="K19" s="32"/>
      <c r="L19" s="41">
        <f t="shared" si="0"/>
        <v>0</v>
      </c>
      <c r="M19" s="42" t="str">
        <f t="shared" si="1"/>
        <v>OK</v>
      </c>
      <c r="N19" s="49"/>
      <c r="O19" s="49"/>
      <c r="P19" s="49"/>
      <c r="Q19" s="49"/>
      <c r="R19" s="49"/>
      <c r="S19" s="49"/>
      <c r="T19" s="49"/>
      <c r="U19" s="49"/>
      <c r="V19" s="49"/>
      <c r="W19" s="49"/>
      <c r="X19" s="49"/>
      <c r="Y19" s="49"/>
      <c r="Z19" s="49"/>
      <c r="AA19" s="49"/>
      <c r="AB19" s="49"/>
      <c r="AC19" s="49"/>
      <c r="AD19" s="49"/>
      <c r="AE19" s="49"/>
    </row>
    <row r="20" spans="1:31" ht="50.1" customHeight="1">
      <c r="A20" s="107"/>
      <c r="B20" s="113"/>
      <c r="C20" s="53">
        <v>17</v>
      </c>
      <c r="D20" s="62" t="s">
        <v>119</v>
      </c>
      <c r="E20" s="69" t="s">
        <v>167</v>
      </c>
      <c r="F20" s="72" t="s">
        <v>89</v>
      </c>
      <c r="G20" s="72" t="s">
        <v>65</v>
      </c>
      <c r="H20" s="75" t="s">
        <v>45</v>
      </c>
      <c r="I20" s="78" t="s">
        <v>72</v>
      </c>
      <c r="J20" s="47">
        <v>1242.7</v>
      </c>
      <c r="K20" s="32"/>
      <c r="L20" s="41">
        <f t="shared" si="0"/>
        <v>0</v>
      </c>
      <c r="M20" s="42" t="str">
        <f t="shared" si="1"/>
        <v>OK</v>
      </c>
      <c r="N20" s="49"/>
      <c r="O20" s="49"/>
      <c r="P20" s="49"/>
      <c r="Q20" s="49"/>
      <c r="R20" s="49"/>
      <c r="S20" s="49"/>
      <c r="T20" s="49"/>
      <c r="U20" s="49"/>
      <c r="V20" s="49"/>
      <c r="W20" s="49"/>
      <c r="X20" s="49"/>
      <c r="Y20" s="49"/>
      <c r="Z20" s="49"/>
      <c r="AA20" s="49"/>
      <c r="AB20" s="49"/>
      <c r="AC20" s="49"/>
      <c r="AD20" s="49"/>
      <c r="AE20" s="49"/>
    </row>
    <row r="21" spans="1:31" ht="50.1" customHeight="1">
      <c r="A21" s="107"/>
      <c r="B21" s="113"/>
      <c r="C21" s="53">
        <v>18</v>
      </c>
      <c r="D21" s="62" t="s">
        <v>120</v>
      </c>
      <c r="E21" s="69" t="s">
        <v>167</v>
      </c>
      <c r="F21" s="72" t="s">
        <v>89</v>
      </c>
      <c r="G21" s="72" t="s">
        <v>65</v>
      </c>
      <c r="H21" s="75" t="s">
        <v>45</v>
      </c>
      <c r="I21" s="78" t="s">
        <v>72</v>
      </c>
      <c r="J21" s="47">
        <v>916.25</v>
      </c>
      <c r="K21" s="32"/>
      <c r="L21" s="41">
        <f t="shared" si="0"/>
        <v>0</v>
      </c>
      <c r="M21" s="42" t="str">
        <f t="shared" si="1"/>
        <v>OK</v>
      </c>
      <c r="N21" s="49"/>
      <c r="O21" s="49"/>
      <c r="P21" s="49"/>
      <c r="Q21" s="49"/>
      <c r="R21" s="49"/>
      <c r="S21" s="49"/>
      <c r="T21" s="49"/>
      <c r="U21" s="49"/>
      <c r="V21" s="49"/>
      <c r="W21" s="49"/>
      <c r="X21" s="49"/>
      <c r="Y21" s="49"/>
      <c r="Z21" s="49"/>
      <c r="AA21" s="49"/>
      <c r="AB21" s="49"/>
      <c r="AC21" s="49"/>
      <c r="AD21" s="49"/>
      <c r="AE21" s="49"/>
    </row>
    <row r="22" spans="1:31" ht="50.1" customHeight="1">
      <c r="A22" s="107"/>
      <c r="B22" s="113"/>
      <c r="C22" s="53">
        <v>19</v>
      </c>
      <c r="D22" s="62" t="s">
        <v>121</v>
      </c>
      <c r="E22" s="58" t="s">
        <v>168</v>
      </c>
      <c r="F22" s="72" t="s">
        <v>89</v>
      </c>
      <c r="G22" s="72" t="s">
        <v>65</v>
      </c>
      <c r="H22" s="75" t="s">
        <v>45</v>
      </c>
      <c r="I22" s="78" t="s">
        <v>72</v>
      </c>
      <c r="J22" s="47">
        <v>1043.5</v>
      </c>
      <c r="K22" s="32"/>
      <c r="L22" s="41">
        <f t="shared" si="0"/>
        <v>0</v>
      </c>
      <c r="M22" s="42" t="str">
        <f t="shared" si="1"/>
        <v>OK</v>
      </c>
      <c r="N22" s="49"/>
      <c r="O22" s="49"/>
      <c r="P22" s="49"/>
      <c r="Q22" s="49"/>
      <c r="R22" s="49"/>
      <c r="S22" s="49"/>
      <c r="T22" s="49"/>
      <c r="U22" s="49"/>
      <c r="V22" s="49"/>
      <c r="W22" s="49"/>
      <c r="X22" s="49"/>
      <c r="Y22" s="49"/>
      <c r="Z22" s="49"/>
      <c r="AA22" s="49"/>
      <c r="AB22" s="49"/>
      <c r="AC22" s="49"/>
      <c r="AD22" s="49"/>
      <c r="AE22" s="49"/>
    </row>
    <row r="23" spans="1:31" ht="50.1" customHeight="1">
      <c r="A23" s="107"/>
      <c r="B23" s="113"/>
      <c r="C23" s="53">
        <v>20</v>
      </c>
      <c r="D23" s="61" t="s">
        <v>122</v>
      </c>
      <c r="E23" s="69" t="s">
        <v>169</v>
      </c>
      <c r="F23" s="71" t="s">
        <v>89</v>
      </c>
      <c r="G23" s="71" t="s">
        <v>65</v>
      </c>
      <c r="H23" s="75" t="s">
        <v>45</v>
      </c>
      <c r="I23" s="71" t="s">
        <v>72</v>
      </c>
      <c r="J23" s="47">
        <v>187.5</v>
      </c>
      <c r="K23" s="32"/>
      <c r="L23" s="41">
        <f t="shared" si="0"/>
        <v>0</v>
      </c>
      <c r="M23" s="42" t="str">
        <f t="shared" si="1"/>
        <v>OK</v>
      </c>
      <c r="N23" s="49"/>
      <c r="O23" s="49"/>
      <c r="P23" s="49"/>
      <c r="Q23" s="49"/>
      <c r="R23" s="49"/>
      <c r="S23" s="49"/>
      <c r="T23" s="49"/>
      <c r="U23" s="49"/>
      <c r="V23" s="49"/>
      <c r="W23" s="49"/>
      <c r="X23" s="49"/>
      <c r="Y23" s="49"/>
      <c r="Z23" s="49"/>
      <c r="AA23" s="49"/>
      <c r="AB23" s="49"/>
      <c r="AC23" s="49"/>
      <c r="AD23" s="49"/>
      <c r="AE23" s="49"/>
    </row>
    <row r="24" spans="1:31" ht="50.1" customHeight="1">
      <c r="A24" s="107"/>
      <c r="B24" s="113"/>
      <c r="C24" s="53">
        <v>21</v>
      </c>
      <c r="D24" s="61" t="s">
        <v>123</v>
      </c>
      <c r="E24" s="69" t="s">
        <v>170</v>
      </c>
      <c r="F24" s="71" t="s">
        <v>187</v>
      </c>
      <c r="G24" s="71" t="s">
        <v>65</v>
      </c>
      <c r="H24" s="75" t="s">
        <v>45</v>
      </c>
      <c r="I24" s="71" t="s">
        <v>72</v>
      </c>
      <c r="J24" s="47">
        <v>7466.66</v>
      </c>
      <c r="K24" s="32"/>
      <c r="L24" s="41">
        <f t="shared" si="0"/>
        <v>0</v>
      </c>
      <c r="M24" s="42" t="str">
        <f t="shared" si="1"/>
        <v>OK</v>
      </c>
      <c r="N24" s="49"/>
      <c r="O24" s="49"/>
      <c r="P24" s="49"/>
      <c r="Q24" s="49"/>
      <c r="R24" s="49"/>
      <c r="S24" s="49"/>
      <c r="T24" s="34"/>
      <c r="U24" s="49"/>
      <c r="V24" s="49"/>
      <c r="W24" s="49"/>
      <c r="X24" s="49"/>
      <c r="Y24" s="49"/>
      <c r="Z24" s="49"/>
      <c r="AA24" s="49"/>
      <c r="AB24" s="49"/>
      <c r="AC24" s="49"/>
      <c r="AD24" s="49"/>
      <c r="AE24" s="49"/>
    </row>
    <row r="25" spans="1:31" ht="50.1" customHeight="1">
      <c r="A25" s="109" t="s">
        <v>96</v>
      </c>
      <c r="B25" s="110">
        <v>2</v>
      </c>
      <c r="C25" s="54">
        <v>22</v>
      </c>
      <c r="D25" s="63" t="s">
        <v>124</v>
      </c>
      <c r="E25" s="63" t="s">
        <v>57</v>
      </c>
      <c r="F25" s="73" t="s">
        <v>56</v>
      </c>
      <c r="G25" s="73" t="s">
        <v>43</v>
      </c>
      <c r="H25" s="73" t="s">
        <v>45</v>
      </c>
      <c r="I25" s="73" t="s">
        <v>55</v>
      </c>
      <c r="J25" s="83">
        <v>60</v>
      </c>
      <c r="K25" s="32">
        <v>300</v>
      </c>
      <c r="L25" s="41">
        <f t="shared" si="0"/>
        <v>300</v>
      </c>
      <c r="M25" s="42" t="str">
        <f t="shared" si="1"/>
        <v>OK</v>
      </c>
      <c r="N25" s="49"/>
      <c r="O25" s="49"/>
      <c r="P25" s="49"/>
      <c r="Q25" s="49"/>
      <c r="R25" s="49"/>
      <c r="S25" s="49"/>
      <c r="T25" s="49"/>
      <c r="U25" s="49"/>
      <c r="V25" s="49"/>
      <c r="W25" s="49"/>
      <c r="X25" s="49"/>
      <c r="Y25" s="49"/>
      <c r="Z25" s="49"/>
      <c r="AA25" s="49"/>
      <c r="AB25" s="49"/>
      <c r="AC25" s="49"/>
      <c r="AD25" s="49"/>
      <c r="AE25" s="49"/>
    </row>
    <row r="26" spans="1:31" ht="50.1" customHeight="1">
      <c r="A26" s="109"/>
      <c r="B26" s="110"/>
      <c r="C26" s="54">
        <v>23</v>
      </c>
      <c r="D26" s="63" t="s">
        <v>125</v>
      </c>
      <c r="E26" s="63" t="s">
        <v>57</v>
      </c>
      <c r="F26" s="73" t="s">
        <v>56</v>
      </c>
      <c r="G26" s="73" t="s">
        <v>43</v>
      </c>
      <c r="H26" s="73" t="s">
        <v>45</v>
      </c>
      <c r="I26" s="73" t="s">
        <v>55</v>
      </c>
      <c r="J26" s="83">
        <v>85.91</v>
      </c>
      <c r="K26" s="32"/>
      <c r="L26" s="41">
        <f t="shared" si="0"/>
        <v>0</v>
      </c>
      <c r="M26" s="42" t="str">
        <f t="shared" si="1"/>
        <v>OK</v>
      </c>
      <c r="N26" s="49"/>
      <c r="O26" s="49"/>
      <c r="P26" s="49"/>
      <c r="Q26" s="49"/>
      <c r="R26" s="49"/>
      <c r="S26" s="49"/>
      <c r="T26" s="49"/>
      <c r="U26" s="49"/>
      <c r="V26" s="49"/>
      <c r="W26" s="49"/>
      <c r="X26" s="49"/>
      <c r="Y26" s="49"/>
      <c r="Z26" s="49"/>
      <c r="AA26" s="49"/>
      <c r="AB26" s="49"/>
      <c r="AC26" s="49"/>
      <c r="AD26" s="49"/>
      <c r="AE26" s="49"/>
    </row>
    <row r="27" spans="1:31" ht="50.1" customHeight="1">
      <c r="A27" s="109"/>
      <c r="B27" s="110"/>
      <c r="C27" s="54">
        <v>24</v>
      </c>
      <c r="D27" s="63" t="s">
        <v>126</v>
      </c>
      <c r="E27" s="63" t="s">
        <v>60</v>
      </c>
      <c r="F27" s="73" t="s">
        <v>59</v>
      </c>
      <c r="G27" s="73" t="s">
        <v>43</v>
      </c>
      <c r="H27" s="73" t="s">
        <v>45</v>
      </c>
      <c r="I27" s="73" t="s">
        <v>58</v>
      </c>
      <c r="J27" s="83">
        <v>34.69</v>
      </c>
      <c r="K27" s="32"/>
      <c r="L27" s="41">
        <f t="shared" si="0"/>
        <v>0</v>
      </c>
      <c r="M27" s="42" t="str">
        <f t="shared" si="1"/>
        <v>OK</v>
      </c>
      <c r="N27" s="49"/>
      <c r="O27" s="49"/>
      <c r="P27" s="49"/>
      <c r="Q27" s="49"/>
      <c r="R27" s="49"/>
      <c r="S27" s="49"/>
      <c r="T27" s="49"/>
      <c r="U27" s="49"/>
      <c r="V27" s="49"/>
      <c r="W27" s="49"/>
      <c r="X27" s="49"/>
      <c r="Y27" s="49"/>
      <c r="Z27" s="49"/>
      <c r="AA27" s="49"/>
      <c r="AB27" s="49"/>
      <c r="AC27" s="49"/>
      <c r="AD27" s="49"/>
      <c r="AE27" s="49"/>
    </row>
    <row r="28" spans="1:31" ht="50.1" customHeight="1">
      <c r="A28" s="109"/>
      <c r="B28" s="110"/>
      <c r="C28" s="54">
        <v>25</v>
      </c>
      <c r="D28" s="64" t="s">
        <v>127</v>
      </c>
      <c r="E28" s="64" t="s">
        <v>57</v>
      </c>
      <c r="F28" s="73" t="s">
        <v>64</v>
      </c>
      <c r="G28" s="73" t="s">
        <v>65</v>
      </c>
      <c r="H28" s="76" t="s">
        <v>45</v>
      </c>
      <c r="I28" s="73" t="s">
        <v>55</v>
      </c>
      <c r="J28" s="83">
        <v>150</v>
      </c>
      <c r="K28" s="32">
        <v>8</v>
      </c>
      <c r="L28" s="41">
        <f t="shared" si="0"/>
        <v>8</v>
      </c>
      <c r="M28" s="42" t="str">
        <f t="shared" si="1"/>
        <v>OK</v>
      </c>
      <c r="N28" s="49"/>
      <c r="O28" s="49"/>
      <c r="P28" s="49"/>
      <c r="Q28" s="49"/>
      <c r="R28" s="49"/>
      <c r="S28" s="49"/>
      <c r="T28" s="49"/>
      <c r="U28" s="49"/>
      <c r="V28" s="49"/>
      <c r="W28" s="49"/>
      <c r="X28" s="49"/>
      <c r="Y28" s="49"/>
      <c r="Z28" s="49"/>
      <c r="AA28" s="49"/>
      <c r="AB28" s="49"/>
      <c r="AC28" s="49"/>
      <c r="AD28" s="49"/>
      <c r="AE28" s="49"/>
    </row>
    <row r="29" spans="1:31" ht="50.1" customHeight="1">
      <c r="A29" s="109"/>
      <c r="B29" s="110"/>
      <c r="C29" s="54">
        <v>26</v>
      </c>
      <c r="D29" s="64" t="s">
        <v>128</v>
      </c>
      <c r="E29" s="64" t="s">
        <v>57</v>
      </c>
      <c r="F29" s="73" t="s">
        <v>64</v>
      </c>
      <c r="G29" s="73" t="s">
        <v>65</v>
      </c>
      <c r="H29" s="76" t="s">
        <v>45</v>
      </c>
      <c r="I29" s="73" t="s">
        <v>55</v>
      </c>
      <c r="J29" s="83">
        <v>150</v>
      </c>
      <c r="K29" s="32"/>
      <c r="L29" s="41">
        <f t="shared" si="0"/>
        <v>0</v>
      </c>
      <c r="M29" s="42" t="str">
        <f t="shared" si="1"/>
        <v>OK</v>
      </c>
      <c r="N29" s="49"/>
      <c r="O29" s="49"/>
      <c r="P29" s="49"/>
      <c r="Q29" s="49"/>
      <c r="R29" s="49"/>
      <c r="S29" s="49"/>
      <c r="T29" s="49"/>
      <c r="U29" s="49"/>
      <c r="V29" s="49"/>
      <c r="W29" s="49"/>
      <c r="X29" s="49"/>
      <c r="Y29" s="49"/>
      <c r="Z29" s="49"/>
      <c r="AA29" s="49"/>
      <c r="AB29" s="49"/>
      <c r="AC29" s="49"/>
      <c r="AD29" s="49"/>
      <c r="AE29" s="49"/>
    </row>
    <row r="30" spans="1:31" ht="50.1" customHeight="1">
      <c r="A30" s="109"/>
      <c r="B30" s="110"/>
      <c r="C30" s="54">
        <v>27</v>
      </c>
      <c r="D30" s="63" t="s">
        <v>129</v>
      </c>
      <c r="E30" s="63" t="s">
        <v>171</v>
      </c>
      <c r="F30" s="73" t="s">
        <v>66</v>
      </c>
      <c r="G30" s="73" t="s">
        <v>65</v>
      </c>
      <c r="H30" s="73" t="s">
        <v>45</v>
      </c>
      <c r="I30" s="73" t="s">
        <v>55</v>
      </c>
      <c r="J30" s="83">
        <v>1005.45</v>
      </c>
      <c r="K30" s="32"/>
      <c r="L30" s="41">
        <f t="shared" si="0"/>
        <v>0</v>
      </c>
      <c r="M30" s="42" t="str">
        <f t="shared" si="1"/>
        <v>OK</v>
      </c>
      <c r="N30" s="49"/>
      <c r="O30" s="49"/>
      <c r="P30" s="49"/>
      <c r="Q30" s="49"/>
      <c r="R30" s="49"/>
      <c r="S30" s="49"/>
      <c r="T30" s="49"/>
      <c r="U30" s="49"/>
      <c r="V30" s="49"/>
      <c r="W30" s="49"/>
      <c r="X30" s="49"/>
      <c r="Y30" s="49"/>
      <c r="Z30" s="49"/>
      <c r="AA30" s="49"/>
      <c r="AB30" s="49"/>
      <c r="AC30" s="49"/>
      <c r="AD30" s="49"/>
      <c r="AE30" s="49"/>
    </row>
    <row r="31" spans="1:31" ht="50.1" customHeight="1">
      <c r="A31" s="109"/>
      <c r="B31" s="110"/>
      <c r="C31" s="54">
        <v>28</v>
      </c>
      <c r="D31" s="65" t="s">
        <v>130</v>
      </c>
      <c r="E31" s="65" t="s">
        <v>171</v>
      </c>
      <c r="F31" s="73" t="s">
        <v>188</v>
      </c>
      <c r="G31" s="73" t="s">
        <v>65</v>
      </c>
      <c r="H31" s="67" t="s">
        <v>45</v>
      </c>
      <c r="I31" s="73" t="s">
        <v>72</v>
      </c>
      <c r="J31" s="83">
        <v>824.99</v>
      </c>
      <c r="K31" s="32"/>
      <c r="L31" s="41">
        <f t="shared" si="0"/>
        <v>0</v>
      </c>
      <c r="M31" s="42" t="str">
        <f t="shared" si="1"/>
        <v>OK</v>
      </c>
      <c r="N31" s="49"/>
      <c r="O31" s="49"/>
      <c r="P31" s="49"/>
      <c r="Q31" s="49"/>
      <c r="R31" s="49"/>
      <c r="S31" s="49"/>
      <c r="T31" s="49"/>
      <c r="U31" s="49"/>
      <c r="V31" s="49"/>
      <c r="W31" s="49"/>
      <c r="X31" s="49"/>
      <c r="Y31" s="49"/>
      <c r="Z31" s="49"/>
      <c r="AA31" s="49"/>
      <c r="AB31" s="49"/>
      <c r="AC31" s="49"/>
      <c r="AD31" s="49"/>
      <c r="AE31" s="49"/>
    </row>
    <row r="32" spans="1:31" ht="50.1" customHeight="1">
      <c r="A32" s="109"/>
      <c r="B32" s="110"/>
      <c r="C32" s="54">
        <v>29</v>
      </c>
      <c r="D32" s="65" t="s">
        <v>131</v>
      </c>
      <c r="E32" s="65" t="s">
        <v>172</v>
      </c>
      <c r="F32" s="73" t="s">
        <v>188</v>
      </c>
      <c r="G32" s="73" t="s">
        <v>65</v>
      </c>
      <c r="H32" s="67" t="s">
        <v>45</v>
      </c>
      <c r="I32" s="73" t="s">
        <v>72</v>
      </c>
      <c r="J32" s="83">
        <v>525</v>
      </c>
      <c r="K32" s="32"/>
      <c r="L32" s="41">
        <f t="shared" si="0"/>
        <v>0</v>
      </c>
      <c r="M32" s="42" t="str">
        <f t="shared" si="1"/>
        <v>OK</v>
      </c>
      <c r="N32" s="49"/>
      <c r="O32" s="49"/>
      <c r="P32" s="49"/>
      <c r="Q32" s="49"/>
      <c r="R32" s="49"/>
      <c r="S32" s="49"/>
      <c r="T32" s="49"/>
      <c r="U32" s="49"/>
      <c r="V32" s="49"/>
      <c r="W32" s="49"/>
      <c r="X32" s="49"/>
      <c r="Y32" s="49"/>
      <c r="Z32" s="49"/>
      <c r="AA32" s="49"/>
      <c r="AB32" s="49"/>
      <c r="AC32" s="49"/>
      <c r="AD32" s="49"/>
      <c r="AE32" s="49"/>
    </row>
    <row r="33" spans="1:31" ht="50.1" customHeight="1">
      <c r="A33" s="109"/>
      <c r="B33" s="110"/>
      <c r="C33" s="54">
        <v>30</v>
      </c>
      <c r="D33" s="65" t="s">
        <v>132</v>
      </c>
      <c r="E33" s="65" t="s">
        <v>172</v>
      </c>
      <c r="F33" s="73" t="s">
        <v>188</v>
      </c>
      <c r="G33" s="73" t="s">
        <v>65</v>
      </c>
      <c r="H33" s="67" t="s">
        <v>45</v>
      </c>
      <c r="I33" s="73" t="s">
        <v>72</v>
      </c>
      <c r="J33" s="83">
        <v>799.66</v>
      </c>
      <c r="K33" s="32"/>
      <c r="L33" s="41">
        <f t="shared" si="0"/>
        <v>0</v>
      </c>
      <c r="M33" s="42" t="str">
        <f t="shared" si="1"/>
        <v>OK</v>
      </c>
      <c r="N33" s="49"/>
      <c r="O33" s="49"/>
      <c r="P33" s="49"/>
      <c r="Q33" s="49"/>
      <c r="R33" s="49"/>
      <c r="S33" s="49"/>
      <c r="T33" s="49"/>
      <c r="U33" s="49"/>
      <c r="V33" s="49"/>
      <c r="W33" s="49"/>
      <c r="X33" s="49"/>
      <c r="Y33" s="49"/>
      <c r="Z33" s="49"/>
      <c r="AA33" s="49"/>
      <c r="AB33" s="49"/>
      <c r="AC33" s="49"/>
      <c r="AD33" s="49"/>
      <c r="AE33" s="49"/>
    </row>
    <row r="34" spans="1:31" ht="50.1" customHeight="1">
      <c r="A34" s="109"/>
      <c r="B34" s="110"/>
      <c r="C34" s="54">
        <v>31</v>
      </c>
      <c r="D34" s="63" t="s">
        <v>133</v>
      </c>
      <c r="E34" s="63" t="s">
        <v>173</v>
      </c>
      <c r="F34" s="73" t="s">
        <v>67</v>
      </c>
      <c r="G34" s="73" t="s">
        <v>43</v>
      </c>
      <c r="H34" s="77" t="s">
        <v>45</v>
      </c>
      <c r="I34" s="73" t="s">
        <v>58</v>
      </c>
      <c r="J34" s="83">
        <v>62.97</v>
      </c>
      <c r="K34" s="32"/>
      <c r="L34" s="41">
        <f t="shared" si="0"/>
        <v>0</v>
      </c>
      <c r="M34" s="42" t="str">
        <f t="shared" si="1"/>
        <v>OK</v>
      </c>
      <c r="N34" s="49"/>
      <c r="O34" s="49"/>
      <c r="P34" s="49"/>
      <c r="Q34" s="49"/>
      <c r="R34" s="49"/>
      <c r="S34" s="49"/>
      <c r="T34" s="49"/>
      <c r="U34" s="49"/>
      <c r="V34" s="49"/>
      <c r="W34" s="49"/>
      <c r="X34" s="49"/>
      <c r="Y34" s="49"/>
      <c r="Z34" s="49"/>
      <c r="AA34" s="49"/>
      <c r="AB34" s="49"/>
      <c r="AC34" s="49"/>
      <c r="AD34" s="49"/>
      <c r="AE34" s="49"/>
    </row>
    <row r="35" spans="1:31" ht="50.1" customHeight="1">
      <c r="A35" s="109"/>
      <c r="B35" s="110"/>
      <c r="C35" s="54">
        <v>32</v>
      </c>
      <c r="D35" s="63" t="s">
        <v>134</v>
      </c>
      <c r="E35" s="63" t="s">
        <v>69</v>
      </c>
      <c r="F35" s="73" t="s">
        <v>68</v>
      </c>
      <c r="G35" s="73" t="s">
        <v>43</v>
      </c>
      <c r="H35" s="73" t="s">
        <v>45</v>
      </c>
      <c r="I35" s="73" t="s">
        <v>55</v>
      </c>
      <c r="J35" s="83">
        <v>184.65</v>
      </c>
      <c r="K35" s="32"/>
      <c r="L35" s="41">
        <f t="shared" si="0"/>
        <v>0</v>
      </c>
      <c r="M35" s="42" t="str">
        <f t="shared" si="1"/>
        <v>OK</v>
      </c>
      <c r="N35" s="49"/>
      <c r="O35" s="49"/>
      <c r="P35" s="49"/>
      <c r="Q35" s="49"/>
      <c r="R35" s="49"/>
      <c r="S35" s="49"/>
      <c r="T35" s="49"/>
      <c r="U35" s="49"/>
      <c r="V35" s="49"/>
      <c r="W35" s="49"/>
      <c r="X35" s="49"/>
      <c r="Y35" s="49"/>
      <c r="Z35" s="49"/>
      <c r="AA35" s="49"/>
      <c r="AB35" s="49"/>
      <c r="AC35" s="49"/>
      <c r="AD35" s="49"/>
      <c r="AE35" s="49"/>
    </row>
    <row r="36" spans="1:31" ht="50.1" customHeight="1">
      <c r="A36" s="109"/>
      <c r="B36" s="110"/>
      <c r="C36" s="54">
        <v>33</v>
      </c>
      <c r="D36" s="63" t="s">
        <v>135</v>
      </c>
      <c r="E36" s="63" t="s">
        <v>69</v>
      </c>
      <c r="F36" s="73" t="s">
        <v>68</v>
      </c>
      <c r="G36" s="73" t="s">
        <v>43</v>
      </c>
      <c r="H36" s="73" t="s">
        <v>45</v>
      </c>
      <c r="I36" s="73" t="s">
        <v>55</v>
      </c>
      <c r="J36" s="83">
        <v>98.83</v>
      </c>
      <c r="K36" s="32"/>
      <c r="L36" s="41">
        <f t="shared" si="0"/>
        <v>0</v>
      </c>
      <c r="M36" s="42" t="str">
        <f t="shared" si="1"/>
        <v>OK</v>
      </c>
      <c r="N36" s="49"/>
      <c r="O36" s="49"/>
      <c r="P36" s="49"/>
      <c r="Q36" s="49"/>
      <c r="R36" s="49"/>
      <c r="S36" s="49"/>
      <c r="T36" s="49"/>
      <c r="U36" s="49"/>
      <c r="V36" s="49"/>
      <c r="W36" s="49"/>
      <c r="X36" s="49"/>
      <c r="Y36" s="49"/>
      <c r="Z36" s="49"/>
      <c r="AA36" s="49"/>
      <c r="AB36" s="49"/>
      <c r="AC36" s="49"/>
      <c r="AD36" s="49"/>
      <c r="AE36" s="49"/>
    </row>
    <row r="37" spans="1:31" ht="50.1" customHeight="1">
      <c r="A37" s="109"/>
      <c r="B37" s="110"/>
      <c r="C37" s="54">
        <v>34</v>
      </c>
      <c r="D37" s="63" t="s">
        <v>41</v>
      </c>
      <c r="E37" s="63" t="s">
        <v>57</v>
      </c>
      <c r="F37" s="73" t="s">
        <v>71</v>
      </c>
      <c r="G37" s="73" t="s">
        <v>43</v>
      </c>
      <c r="H37" s="73" t="s">
        <v>46</v>
      </c>
      <c r="I37" s="79" t="s">
        <v>70</v>
      </c>
      <c r="J37" s="83">
        <v>4.83</v>
      </c>
      <c r="K37" s="32">
        <v>50</v>
      </c>
      <c r="L37" s="41">
        <f t="shared" si="0"/>
        <v>50</v>
      </c>
      <c r="M37" s="42" t="str">
        <f t="shared" si="1"/>
        <v>OK</v>
      </c>
      <c r="N37" s="49"/>
      <c r="O37" s="49"/>
      <c r="P37" s="49"/>
      <c r="Q37" s="49"/>
      <c r="R37" s="49"/>
      <c r="S37" s="49"/>
      <c r="T37" s="49"/>
      <c r="U37" s="49"/>
      <c r="V37" s="49"/>
      <c r="W37" s="49"/>
      <c r="X37" s="49"/>
      <c r="Y37" s="49"/>
      <c r="Z37" s="49"/>
      <c r="AA37" s="49"/>
      <c r="AB37" s="49"/>
      <c r="AC37" s="49"/>
      <c r="AD37" s="49"/>
      <c r="AE37" s="49"/>
    </row>
    <row r="38" spans="1:31" ht="50.1" customHeight="1">
      <c r="A38" s="109"/>
      <c r="B38" s="110"/>
      <c r="C38" s="54">
        <v>35</v>
      </c>
      <c r="D38" s="63" t="s">
        <v>42</v>
      </c>
      <c r="E38" s="63" t="s">
        <v>57</v>
      </c>
      <c r="F38" s="73" t="s">
        <v>71</v>
      </c>
      <c r="G38" s="73" t="s">
        <v>43</v>
      </c>
      <c r="H38" s="73" t="s">
        <v>46</v>
      </c>
      <c r="I38" s="79" t="s">
        <v>70</v>
      </c>
      <c r="J38" s="83">
        <v>11</v>
      </c>
      <c r="K38" s="32">
        <v>50</v>
      </c>
      <c r="L38" s="41">
        <f t="shared" si="0"/>
        <v>50</v>
      </c>
      <c r="M38" s="42" t="str">
        <f t="shared" si="1"/>
        <v>OK</v>
      </c>
      <c r="N38" s="49"/>
      <c r="O38" s="49"/>
      <c r="P38" s="49"/>
      <c r="Q38" s="49"/>
      <c r="R38" s="49"/>
      <c r="S38" s="49"/>
      <c r="T38" s="49"/>
      <c r="U38" s="49"/>
      <c r="V38" s="49"/>
      <c r="W38" s="49"/>
      <c r="X38" s="49"/>
      <c r="Y38" s="49"/>
      <c r="Z38" s="49"/>
      <c r="AA38" s="49"/>
      <c r="AB38" s="49"/>
      <c r="AC38" s="49"/>
      <c r="AD38" s="49"/>
      <c r="AE38" s="49"/>
    </row>
    <row r="39" spans="1:31" ht="50.1" customHeight="1">
      <c r="A39" s="55" t="s">
        <v>97</v>
      </c>
      <c r="B39" s="53">
        <v>3</v>
      </c>
      <c r="C39" s="53">
        <v>36</v>
      </c>
      <c r="D39" s="58" t="s">
        <v>136</v>
      </c>
      <c r="E39" s="58" t="s">
        <v>174</v>
      </c>
      <c r="F39" s="71" t="s">
        <v>73</v>
      </c>
      <c r="G39" s="71" t="s">
        <v>43</v>
      </c>
      <c r="H39" s="71" t="s">
        <v>45</v>
      </c>
      <c r="I39" s="71" t="s">
        <v>72</v>
      </c>
      <c r="J39" s="33">
        <v>51.25</v>
      </c>
      <c r="K39" s="32">
        <v>180</v>
      </c>
      <c r="L39" s="41">
        <f t="shared" si="0"/>
        <v>5.8799999999999955</v>
      </c>
      <c r="M39" s="42" t="str">
        <f t="shared" si="1"/>
        <v>OK</v>
      </c>
      <c r="N39" s="49"/>
      <c r="O39" s="49">
        <v>174.12</v>
      </c>
      <c r="P39" s="48"/>
      <c r="Q39" s="49"/>
      <c r="R39" s="49"/>
      <c r="S39" s="49"/>
      <c r="T39" s="49"/>
      <c r="U39" s="49"/>
      <c r="V39" s="49"/>
      <c r="W39" s="49"/>
      <c r="X39" s="49"/>
      <c r="Y39" s="49"/>
      <c r="Z39" s="49"/>
      <c r="AA39" s="49"/>
      <c r="AB39" s="49"/>
      <c r="AC39" s="49"/>
      <c r="AD39" s="49"/>
      <c r="AE39" s="49"/>
    </row>
    <row r="40" spans="1:31" ht="50.1" customHeight="1">
      <c r="A40" s="109" t="s">
        <v>98</v>
      </c>
      <c r="B40" s="110">
        <v>4</v>
      </c>
      <c r="C40" s="54">
        <v>37</v>
      </c>
      <c r="D40" s="63" t="s">
        <v>137</v>
      </c>
      <c r="E40" s="63" t="s">
        <v>190</v>
      </c>
      <c r="F40" s="73" t="s">
        <v>75</v>
      </c>
      <c r="G40" s="73" t="s">
        <v>43</v>
      </c>
      <c r="H40" s="73" t="s">
        <v>45</v>
      </c>
      <c r="I40" s="79" t="s">
        <v>74</v>
      </c>
      <c r="J40" s="85">
        <v>74</v>
      </c>
      <c r="K40" s="32">
        <v>120</v>
      </c>
      <c r="L40" s="41">
        <f t="shared" si="0"/>
        <v>0</v>
      </c>
      <c r="M40" s="42" t="str">
        <f t="shared" si="1"/>
        <v>OK</v>
      </c>
      <c r="N40" s="98">
        <v>120</v>
      </c>
      <c r="O40" s="82"/>
      <c r="P40" s="82"/>
      <c r="Q40" s="82"/>
      <c r="R40" s="82"/>
      <c r="S40" s="82"/>
      <c r="T40" s="82"/>
      <c r="U40" s="82"/>
      <c r="V40" s="82"/>
      <c r="W40" s="82"/>
      <c r="X40" s="82"/>
      <c r="Y40" s="82"/>
      <c r="Z40" s="51"/>
      <c r="AA40" s="51"/>
      <c r="AB40" s="51"/>
      <c r="AC40" s="51"/>
      <c r="AD40" s="51"/>
      <c r="AE40" s="51"/>
    </row>
    <row r="41" spans="1:31" ht="50.1" customHeight="1">
      <c r="A41" s="109"/>
      <c r="B41" s="110"/>
      <c r="C41" s="54">
        <v>38</v>
      </c>
      <c r="D41" s="63" t="s">
        <v>138</v>
      </c>
      <c r="E41" s="63" t="s">
        <v>190</v>
      </c>
      <c r="F41" s="73" t="s">
        <v>75</v>
      </c>
      <c r="G41" s="73" t="s">
        <v>43</v>
      </c>
      <c r="H41" s="73" t="s">
        <v>45</v>
      </c>
      <c r="I41" s="79" t="s">
        <v>74</v>
      </c>
      <c r="J41" s="85">
        <v>54.54</v>
      </c>
      <c r="K41" s="32">
        <v>80</v>
      </c>
      <c r="L41" s="41">
        <f t="shared" si="0"/>
        <v>2.8700000000000045</v>
      </c>
      <c r="M41" s="42" t="str">
        <f t="shared" si="1"/>
        <v>OK</v>
      </c>
      <c r="N41" s="98">
        <v>77.13</v>
      </c>
      <c r="O41" s="82"/>
      <c r="P41" s="82"/>
      <c r="Q41" s="82"/>
      <c r="R41" s="82"/>
      <c r="S41" s="82"/>
      <c r="T41" s="82"/>
      <c r="U41" s="82"/>
      <c r="V41" s="82"/>
      <c r="W41" s="82"/>
      <c r="X41" s="82"/>
      <c r="Y41" s="82"/>
      <c r="Z41" s="51"/>
      <c r="AA41" s="51"/>
      <c r="AB41" s="51"/>
      <c r="AC41" s="51"/>
      <c r="AD41" s="51"/>
      <c r="AE41" s="51"/>
    </row>
    <row r="42" spans="1:31" ht="50.1" customHeight="1">
      <c r="A42" s="109"/>
      <c r="B42" s="110"/>
      <c r="C42" s="54">
        <v>39</v>
      </c>
      <c r="D42" s="63" t="s">
        <v>90</v>
      </c>
      <c r="E42" s="63" t="s">
        <v>191</v>
      </c>
      <c r="F42" s="73" t="s">
        <v>75</v>
      </c>
      <c r="G42" s="73" t="s">
        <v>43</v>
      </c>
      <c r="H42" s="73" t="s">
        <v>45</v>
      </c>
      <c r="I42" s="79" t="s">
        <v>74</v>
      </c>
      <c r="J42" s="85">
        <v>123</v>
      </c>
      <c r="K42" s="32"/>
      <c r="L42" s="41">
        <f t="shared" si="0"/>
        <v>0</v>
      </c>
      <c r="M42" s="42" t="str">
        <f t="shared" si="1"/>
        <v>OK</v>
      </c>
      <c r="N42" s="82"/>
      <c r="O42" s="82"/>
      <c r="P42" s="82"/>
      <c r="Q42" s="82"/>
      <c r="R42" s="82"/>
      <c r="S42" s="82"/>
      <c r="T42" s="82"/>
      <c r="U42" s="82"/>
      <c r="V42" s="82"/>
      <c r="W42" s="82"/>
      <c r="X42" s="82"/>
      <c r="Y42" s="82"/>
      <c r="Z42" s="51"/>
      <c r="AA42" s="51"/>
      <c r="AB42" s="51"/>
      <c r="AC42" s="51"/>
      <c r="AD42" s="51"/>
      <c r="AE42" s="51"/>
    </row>
    <row r="43" spans="1:31" ht="50.1" customHeight="1">
      <c r="A43" s="109"/>
      <c r="B43" s="110"/>
      <c r="C43" s="54">
        <v>40</v>
      </c>
      <c r="D43" s="63" t="s">
        <v>91</v>
      </c>
      <c r="E43" s="63" t="s">
        <v>191</v>
      </c>
      <c r="F43" s="73" t="s">
        <v>75</v>
      </c>
      <c r="G43" s="73" t="s">
        <v>43</v>
      </c>
      <c r="H43" s="73" t="s">
        <v>45</v>
      </c>
      <c r="I43" s="79" t="s">
        <v>74</v>
      </c>
      <c r="J43" s="85">
        <v>133</v>
      </c>
      <c r="K43" s="32"/>
      <c r="L43" s="41">
        <f t="shared" si="0"/>
        <v>0</v>
      </c>
      <c r="M43" s="42" t="str">
        <f t="shared" si="1"/>
        <v>OK</v>
      </c>
      <c r="N43" s="82"/>
      <c r="O43" s="82"/>
      <c r="P43" s="82"/>
      <c r="Q43" s="82"/>
      <c r="R43" s="82"/>
      <c r="S43" s="82"/>
      <c r="T43" s="82"/>
      <c r="U43" s="82"/>
      <c r="V43" s="82"/>
      <c r="W43" s="82"/>
      <c r="X43" s="82"/>
      <c r="Y43" s="82"/>
      <c r="Z43" s="51"/>
      <c r="AA43" s="51"/>
      <c r="AB43" s="51"/>
      <c r="AC43" s="51"/>
      <c r="AD43" s="51"/>
      <c r="AE43" s="51"/>
    </row>
    <row r="44" spans="1:31" ht="50.1" customHeight="1">
      <c r="A44" s="109"/>
      <c r="B44" s="110"/>
      <c r="C44" s="54">
        <v>41</v>
      </c>
      <c r="D44" s="63" t="s">
        <v>139</v>
      </c>
      <c r="E44" s="63" t="s">
        <v>191</v>
      </c>
      <c r="F44" s="73" t="s">
        <v>75</v>
      </c>
      <c r="G44" s="73" t="s">
        <v>43</v>
      </c>
      <c r="H44" s="73" t="s">
        <v>45</v>
      </c>
      <c r="I44" s="79" t="s">
        <v>74</v>
      </c>
      <c r="J44" s="85">
        <v>150</v>
      </c>
      <c r="K44" s="32"/>
      <c r="L44" s="41">
        <f t="shared" si="0"/>
        <v>0</v>
      </c>
      <c r="M44" s="42" t="str">
        <f t="shared" si="1"/>
        <v>OK</v>
      </c>
      <c r="N44" s="82"/>
      <c r="O44" s="82"/>
      <c r="P44" s="82"/>
      <c r="Q44" s="82"/>
      <c r="R44" s="82"/>
      <c r="S44" s="82"/>
      <c r="T44" s="82"/>
      <c r="U44" s="82"/>
      <c r="V44" s="82"/>
      <c r="W44" s="82"/>
      <c r="X44" s="82"/>
      <c r="Y44" s="82"/>
      <c r="Z44" s="51"/>
      <c r="AA44" s="51"/>
      <c r="AB44" s="51"/>
      <c r="AC44" s="51"/>
      <c r="AD44" s="51"/>
      <c r="AE44" s="51"/>
    </row>
    <row r="45" spans="1:31" ht="50.1" customHeight="1">
      <c r="A45" s="107" t="s">
        <v>99</v>
      </c>
      <c r="B45" s="108">
        <v>5</v>
      </c>
      <c r="C45" s="53">
        <v>42</v>
      </c>
      <c r="D45" s="58" t="s">
        <v>140</v>
      </c>
      <c r="E45" s="58" t="s">
        <v>175</v>
      </c>
      <c r="F45" s="71" t="s">
        <v>77</v>
      </c>
      <c r="G45" s="71" t="s">
        <v>43</v>
      </c>
      <c r="H45" s="71" t="s">
        <v>45</v>
      </c>
      <c r="I45" s="80" t="s">
        <v>76</v>
      </c>
      <c r="J45" s="86">
        <v>115.29</v>
      </c>
      <c r="K45" s="32">
        <v>15</v>
      </c>
      <c r="L45" s="41">
        <f t="shared" si="0"/>
        <v>15</v>
      </c>
      <c r="M45" s="42" t="str">
        <f t="shared" si="1"/>
        <v>OK</v>
      </c>
      <c r="N45" s="82"/>
      <c r="O45" s="82"/>
      <c r="P45" s="82"/>
      <c r="Q45" s="82"/>
      <c r="R45" s="82"/>
      <c r="S45" s="82"/>
      <c r="T45" s="82"/>
      <c r="U45" s="82"/>
      <c r="V45" s="82"/>
      <c r="W45" s="82"/>
      <c r="X45" s="82"/>
      <c r="Y45" s="82"/>
      <c r="Z45" s="51"/>
      <c r="AA45" s="51"/>
      <c r="AB45" s="51"/>
      <c r="AC45" s="51"/>
      <c r="AD45" s="51"/>
      <c r="AE45" s="51"/>
    </row>
    <row r="46" spans="1:31" ht="50.1" customHeight="1">
      <c r="A46" s="107"/>
      <c r="B46" s="108"/>
      <c r="C46" s="53">
        <v>43</v>
      </c>
      <c r="D46" s="58" t="s">
        <v>141</v>
      </c>
      <c r="E46" s="58" t="s">
        <v>176</v>
      </c>
      <c r="F46" s="71" t="s">
        <v>78</v>
      </c>
      <c r="G46" s="71" t="s">
        <v>43</v>
      </c>
      <c r="H46" s="71" t="s">
        <v>45</v>
      </c>
      <c r="I46" s="80" t="s">
        <v>76</v>
      </c>
      <c r="J46" s="86">
        <v>88.75</v>
      </c>
      <c r="K46" s="32">
        <v>15</v>
      </c>
      <c r="L46" s="41">
        <f t="shared" si="0"/>
        <v>15</v>
      </c>
      <c r="M46" s="42" t="str">
        <f t="shared" si="1"/>
        <v>OK</v>
      </c>
      <c r="N46" s="82"/>
      <c r="O46" s="82"/>
      <c r="P46" s="82"/>
      <c r="Q46" s="82"/>
      <c r="R46" s="82"/>
      <c r="S46" s="82"/>
      <c r="T46" s="82"/>
      <c r="U46" s="82"/>
      <c r="V46" s="82"/>
      <c r="W46" s="82"/>
      <c r="X46" s="82"/>
      <c r="Y46" s="82"/>
      <c r="Z46" s="51"/>
      <c r="AA46" s="51"/>
      <c r="AB46" s="51"/>
      <c r="AC46" s="51"/>
      <c r="AD46" s="51"/>
      <c r="AE46" s="51"/>
    </row>
    <row r="47" spans="1:31" ht="50.1" customHeight="1">
      <c r="A47" s="107"/>
      <c r="B47" s="108"/>
      <c r="C47" s="53">
        <v>44</v>
      </c>
      <c r="D47" s="58" t="s">
        <v>142</v>
      </c>
      <c r="E47" s="58" t="s">
        <v>177</v>
      </c>
      <c r="F47" s="71" t="s">
        <v>79</v>
      </c>
      <c r="G47" s="71" t="s">
        <v>43</v>
      </c>
      <c r="H47" s="71" t="s">
        <v>45</v>
      </c>
      <c r="I47" s="80" t="s">
        <v>76</v>
      </c>
      <c r="J47" s="86">
        <v>91.58</v>
      </c>
      <c r="K47" s="32">
        <v>15</v>
      </c>
      <c r="L47" s="41">
        <f t="shared" si="0"/>
        <v>15</v>
      </c>
      <c r="M47" s="42" t="str">
        <f t="shared" si="1"/>
        <v>OK</v>
      </c>
      <c r="N47" s="82"/>
      <c r="O47" s="82"/>
      <c r="P47" s="82"/>
      <c r="Q47" s="82"/>
      <c r="R47" s="82"/>
      <c r="S47" s="82"/>
      <c r="T47" s="82"/>
      <c r="U47" s="82"/>
      <c r="V47" s="82"/>
      <c r="W47" s="82"/>
      <c r="X47" s="82"/>
      <c r="Y47" s="82"/>
      <c r="Z47" s="51"/>
      <c r="AA47" s="51"/>
      <c r="AB47" s="51"/>
      <c r="AC47" s="51"/>
      <c r="AD47" s="51"/>
      <c r="AE47" s="51"/>
    </row>
    <row r="48" spans="1:31" ht="50.1" customHeight="1">
      <c r="A48" s="107"/>
      <c r="B48" s="108"/>
      <c r="C48" s="53">
        <v>45</v>
      </c>
      <c r="D48" s="62" t="s">
        <v>80</v>
      </c>
      <c r="E48" s="58" t="s">
        <v>178</v>
      </c>
      <c r="F48" s="71" t="s">
        <v>82</v>
      </c>
      <c r="G48" s="71" t="s">
        <v>43</v>
      </c>
      <c r="H48" s="75" t="s">
        <v>46</v>
      </c>
      <c r="I48" s="80" t="s">
        <v>81</v>
      </c>
      <c r="J48" s="86">
        <v>83.69</v>
      </c>
      <c r="K48" s="32"/>
      <c r="L48" s="41">
        <f t="shared" si="0"/>
        <v>0</v>
      </c>
      <c r="M48" s="42" t="str">
        <f t="shared" si="1"/>
        <v>OK</v>
      </c>
      <c r="N48" s="82"/>
      <c r="O48" s="82"/>
      <c r="P48" s="82"/>
      <c r="Q48" s="82"/>
      <c r="R48" s="82"/>
      <c r="S48" s="82"/>
      <c r="T48" s="82"/>
      <c r="U48" s="82"/>
      <c r="V48" s="82"/>
      <c r="W48" s="82"/>
      <c r="X48" s="82"/>
      <c r="Y48" s="82"/>
      <c r="Z48" s="51"/>
      <c r="AA48" s="51"/>
      <c r="AB48" s="51"/>
      <c r="AC48" s="51"/>
      <c r="AD48" s="51"/>
      <c r="AE48" s="51"/>
    </row>
    <row r="49" spans="1:31" ht="50.1" customHeight="1">
      <c r="A49" s="56" t="s">
        <v>100</v>
      </c>
      <c r="B49" s="54">
        <v>6</v>
      </c>
      <c r="C49" s="54">
        <v>46</v>
      </c>
      <c r="D49" s="63" t="s">
        <v>143</v>
      </c>
      <c r="E49" s="63" t="s">
        <v>84</v>
      </c>
      <c r="F49" s="73" t="s">
        <v>83</v>
      </c>
      <c r="G49" s="73" t="s">
        <v>43</v>
      </c>
      <c r="H49" s="73" t="s">
        <v>45</v>
      </c>
      <c r="I49" s="79" t="s">
        <v>76</v>
      </c>
      <c r="J49" s="85">
        <v>115.09</v>
      </c>
      <c r="K49" s="32"/>
      <c r="L49" s="41">
        <f t="shared" si="0"/>
        <v>0</v>
      </c>
      <c r="M49" s="42" t="str">
        <f t="shared" si="1"/>
        <v>OK</v>
      </c>
      <c r="N49" s="82"/>
      <c r="O49" s="82"/>
      <c r="P49" s="82"/>
      <c r="Q49" s="82"/>
      <c r="R49" s="82"/>
      <c r="S49" s="82"/>
      <c r="T49" s="82"/>
      <c r="U49" s="82"/>
      <c r="V49" s="82"/>
      <c r="W49" s="82"/>
      <c r="X49" s="82"/>
      <c r="Y49" s="82"/>
      <c r="Z49" s="51"/>
      <c r="AA49" s="51"/>
      <c r="AB49" s="51"/>
      <c r="AC49" s="51"/>
      <c r="AD49" s="51"/>
      <c r="AE49" s="51"/>
    </row>
    <row r="50" spans="1:31" ht="50.1" customHeight="1">
      <c r="A50" s="107" t="s">
        <v>101</v>
      </c>
      <c r="B50" s="108">
        <v>7</v>
      </c>
      <c r="C50" s="53">
        <v>47</v>
      </c>
      <c r="D50" s="62" t="s">
        <v>85</v>
      </c>
      <c r="E50" s="58" t="s">
        <v>179</v>
      </c>
      <c r="F50" s="72" t="s">
        <v>86</v>
      </c>
      <c r="G50" s="72" t="s">
        <v>65</v>
      </c>
      <c r="H50" s="75" t="s">
        <v>45</v>
      </c>
      <c r="I50" s="78" t="s">
        <v>74</v>
      </c>
      <c r="J50" s="86">
        <v>3016.66</v>
      </c>
      <c r="K50" s="32"/>
      <c r="L50" s="41">
        <f t="shared" si="0"/>
        <v>0</v>
      </c>
      <c r="M50" s="42" t="str">
        <f t="shared" si="1"/>
        <v>OK</v>
      </c>
      <c r="N50" s="82"/>
      <c r="O50" s="82"/>
      <c r="P50" s="82"/>
      <c r="Q50" s="82"/>
      <c r="R50" s="82"/>
      <c r="S50" s="82"/>
      <c r="T50" s="82"/>
      <c r="U50" s="82"/>
      <c r="V50" s="82"/>
      <c r="W50" s="82"/>
      <c r="X50" s="82"/>
      <c r="Y50" s="82"/>
      <c r="Z50" s="51"/>
      <c r="AA50" s="51"/>
      <c r="AB50" s="51"/>
      <c r="AC50" s="51"/>
      <c r="AD50" s="51"/>
      <c r="AE50" s="51"/>
    </row>
    <row r="51" spans="1:31" ht="50.1" customHeight="1">
      <c r="A51" s="107"/>
      <c r="B51" s="108"/>
      <c r="C51" s="53">
        <v>48</v>
      </c>
      <c r="D51" s="61" t="s">
        <v>144</v>
      </c>
      <c r="E51" s="58" t="s">
        <v>179</v>
      </c>
      <c r="F51" s="72" t="s">
        <v>86</v>
      </c>
      <c r="G51" s="71" t="s">
        <v>65</v>
      </c>
      <c r="H51" s="75" t="s">
        <v>45</v>
      </c>
      <c r="I51" s="78" t="s">
        <v>74</v>
      </c>
      <c r="J51" s="86">
        <v>3016.66</v>
      </c>
      <c r="K51" s="32"/>
      <c r="L51" s="41">
        <f t="shared" si="0"/>
        <v>0</v>
      </c>
      <c r="M51" s="42" t="str">
        <f t="shared" si="1"/>
        <v>OK</v>
      </c>
      <c r="N51" s="82"/>
      <c r="O51" s="82"/>
      <c r="P51" s="82"/>
      <c r="Q51" s="82"/>
      <c r="R51" s="82"/>
      <c r="S51" s="82"/>
      <c r="T51" s="82"/>
      <c r="U51" s="82"/>
      <c r="V51" s="82"/>
      <c r="W51" s="82"/>
      <c r="X51" s="82"/>
      <c r="Y51" s="82"/>
      <c r="Z51" s="51"/>
      <c r="AA51" s="51"/>
      <c r="AB51" s="51"/>
      <c r="AC51" s="51"/>
      <c r="AD51" s="51"/>
      <c r="AE51" s="51"/>
    </row>
    <row r="52" spans="1:31" ht="50.1" customHeight="1">
      <c r="A52" s="107"/>
      <c r="B52" s="108"/>
      <c r="C52" s="53">
        <v>49</v>
      </c>
      <c r="D52" s="61" t="s">
        <v>145</v>
      </c>
      <c r="E52" s="58" t="s">
        <v>179</v>
      </c>
      <c r="F52" s="72" t="s">
        <v>86</v>
      </c>
      <c r="G52" s="71" t="s">
        <v>65</v>
      </c>
      <c r="H52" s="75" t="s">
        <v>45</v>
      </c>
      <c r="I52" s="78" t="s">
        <v>74</v>
      </c>
      <c r="J52" s="86">
        <v>3016.66</v>
      </c>
      <c r="K52" s="32"/>
      <c r="L52" s="41">
        <f t="shared" si="0"/>
        <v>0</v>
      </c>
      <c r="M52" s="42" t="str">
        <f t="shared" si="1"/>
        <v>OK</v>
      </c>
      <c r="N52" s="82"/>
      <c r="O52" s="82"/>
      <c r="P52" s="82"/>
      <c r="Q52" s="82"/>
      <c r="R52" s="82"/>
      <c r="S52" s="82"/>
      <c r="T52" s="82"/>
      <c r="U52" s="82"/>
      <c r="V52" s="82"/>
      <c r="W52" s="82"/>
      <c r="X52" s="82"/>
      <c r="Y52" s="82"/>
      <c r="Z52" s="51"/>
      <c r="AA52" s="51"/>
      <c r="AB52" s="51"/>
      <c r="AC52" s="51"/>
      <c r="AD52" s="51"/>
      <c r="AE52" s="51"/>
    </row>
    <row r="53" spans="1:31" ht="50.1" customHeight="1">
      <c r="A53" s="109" t="s">
        <v>102</v>
      </c>
      <c r="B53" s="110">
        <v>8</v>
      </c>
      <c r="C53" s="54">
        <v>50</v>
      </c>
      <c r="D53" s="66" t="s">
        <v>146</v>
      </c>
      <c r="E53" s="63" t="s">
        <v>180</v>
      </c>
      <c r="F53" s="74" t="s">
        <v>67</v>
      </c>
      <c r="G53" s="74" t="s">
        <v>43</v>
      </c>
      <c r="H53" s="67" t="s">
        <v>45</v>
      </c>
      <c r="I53" s="81" t="s">
        <v>58</v>
      </c>
      <c r="J53" s="85">
        <v>69.39</v>
      </c>
      <c r="K53" s="32"/>
      <c r="L53" s="41">
        <f t="shared" si="0"/>
        <v>0</v>
      </c>
      <c r="M53" s="42" t="str">
        <f t="shared" si="1"/>
        <v>OK</v>
      </c>
      <c r="N53" s="82"/>
      <c r="O53" s="82"/>
      <c r="P53" s="82"/>
      <c r="Q53" s="82"/>
      <c r="R53" s="82"/>
      <c r="S53" s="82"/>
      <c r="T53" s="82"/>
      <c r="U53" s="82"/>
      <c r="V53" s="82"/>
      <c r="W53" s="82"/>
      <c r="X53" s="82"/>
      <c r="Y53" s="82"/>
      <c r="Z53" s="51"/>
      <c r="AA53" s="51"/>
      <c r="AB53" s="51"/>
      <c r="AC53" s="51"/>
      <c r="AD53" s="51"/>
      <c r="AE53" s="51"/>
    </row>
    <row r="54" spans="1:31" ht="50.1" customHeight="1">
      <c r="A54" s="109"/>
      <c r="B54" s="110"/>
      <c r="C54" s="54">
        <v>51</v>
      </c>
      <c r="D54" s="63" t="s">
        <v>147</v>
      </c>
      <c r="E54" s="63" t="s">
        <v>180</v>
      </c>
      <c r="F54" s="73" t="s">
        <v>67</v>
      </c>
      <c r="G54" s="73" t="s">
        <v>43</v>
      </c>
      <c r="H54" s="77" t="s">
        <v>45</v>
      </c>
      <c r="I54" s="79" t="s">
        <v>58</v>
      </c>
      <c r="J54" s="85">
        <v>80.2</v>
      </c>
      <c r="K54" s="32">
        <v>10</v>
      </c>
      <c r="L54" s="41">
        <f t="shared" si="0"/>
        <v>10</v>
      </c>
      <c r="M54" s="42" t="str">
        <f t="shared" si="1"/>
        <v>OK</v>
      </c>
      <c r="N54" s="82"/>
      <c r="O54" s="82"/>
      <c r="P54" s="82"/>
      <c r="Q54" s="82"/>
      <c r="R54" s="82"/>
      <c r="S54" s="82"/>
      <c r="T54" s="82"/>
      <c r="U54" s="82"/>
      <c r="V54" s="82"/>
      <c r="W54" s="82"/>
      <c r="X54" s="82"/>
      <c r="Y54" s="82"/>
      <c r="Z54" s="51"/>
      <c r="AA54" s="51"/>
      <c r="AB54" s="51"/>
      <c r="AC54" s="51"/>
      <c r="AD54" s="51"/>
      <c r="AE54" s="51"/>
    </row>
    <row r="55" spans="1:31" ht="50.1" customHeight="1">
      <c r="A55" s="107" t="s">
        <v>95</v>
      </c>
      <c r="B55" s="108">
        <v>9</v>
      </c>
      <c r="C55" s="53">
        <v>52</v>
      </c>
      <c r="D55" s="62" t="s">
        <v>148</v>
      </c>
      <c r="E55" s="58" t="s">
        <v>181</v>
      </c>
      <c r="F55" s="71" t="s">
        <v>189</v>
      </c>
      <c r="G55" s="71" t="s">
        <v>44</v>
      </c>
      <c r="H55" s="75" t="s">
        <v>45</v>
      </c>
      <c r="I55" s="71" t="s">
        <v>72</v>
      </c>
      <c r="J55" s="86">
        <v>256.39999999999998</v>
      </c>
      <c r="K55" s="32"/>
      <c r="L55" s="41">
        <f t="shared" si="0"/>
        <v>0</v>
      </c>
      <c r="M55" s="42" t="str">
        <f t="shared" si="1"/>
        <v>OK</v>
      </c>
      <c r="N55" s="82"/>
      <c r="O55" s="82"/>
      <c r="P55" s="82"/>
      <c r="Q55" s="82"/>
      <c r="R55" s="82"/>
      <c r="S55" s="82"/>
      <c r="T55" s="82"/>
      <c r="U55" s="82"/>
      <c r="V55" s="82"/>
      <c r="W55" s="82"/>
      <c r="X55" s="82"/>
      <c r="Y55" s="82"/>
      <c r="Z55" s="51"/>
      <c r="AA55" s="51"/>
      <c r="AB55" s="51"/>
      <c r="AC55" s="51"/>
      <c r="AD55" s="51"/>
      <c r="AE55" s="51"/>
    </row>
    <row r="56" spans="1:31" ht="50.1" customHeight="1">
      <c r="A56" s="107"/>
      <c r="B56" s="108"/>
      <c r="C56" s="53">
        <v>53</v>
      </c>
      <c r="D56" s="62" t="s">
        <v>149</v>
      </c>
      <c r="E56" s="58" t="s">
        <v>182</v>
      </c>
      <c r="F56" s="71" t="s">
        <v>189</v>
      </c>
      <c r="G56" s="71" t="s">
        <v>44</v>
      </c>
      <c r="H56" s="75" t="s">
        <v>45</v>
      </c>
      <c r="I56" s="71" t="s">
        <v>72</v>
      </c>
      <c r="J56" s="86">
        <v>666.63</v>
      </c>
      <c r="K56" s="32"/>
      <c r="L56" s="41">
        <f t="shared" si="0"/>
        <v>0</v>
      </c>
      <c r="M56" s="42" t="str">
        <f t="shared" si="1"/>
        <v>OK</v>
      </c>
      <c r="N56" s="82"/>
      <c r="O56" s="82"/>
      <c r="P56" s="82"/>
      <c r="Q56" s="82"/>
      <c r="R56" s="82"/>
      <c r="S56" s="82"/>
      <c r="T56" s="82"/>
      <c r="U56" s="82"/>
      <c r="V56" s="82"/>
      <c r="W56" s="82"/>
      <c r="X56" s="82"/>
      <c r="Y56" s="82"/>
      <c r="Z56" s="51"/>
      <c r="AA56" s="51"/>
      <c r="AB56" s="51"/>
      <c r="AC56" s="51"/>
      <c r="AD56" s="51"/>
      <c r="AE56" s="51"/>
    </row>
    <row r="57" spans="1:31" ht="50.1" customHeight="1">
      <c r="A57" s="56" t="s">
        <v>99</v>
      </c>
      <c r="B57" s="54">
        <v>10</v>
      </c>
      <c r="C57" s="54">
        <v>54</v>
      </c>
      <c r="D57" s="63" t="s">
        <v>150</v>
      </c>
      <c r="E57" s="63" t="s">
        <v>183</v>
      </c>
      <c r="F57" s="73" t="s">
        <v>83</v>
      </c>
      <c r="G57" s="73" t="s">
        <v>43</v>
      </c>
      <c r="H57" s="73" t="s">
        <v>45</v>
      </c>
      <c r="I57" s="79" t="s">
        <v>76</v>
      </c>
      <c r="J57" s="85">
        <v>228.08</v>
      </c>
      <c r="K57" s="32"/>
      <c r="L57" s="41">
        <f t="shared" si="0"/>
        <v>0</v>
      </c>
      <c r="M57" s="42" t="str">
        <f t="shared" si="1"/>
        <v>OK</v>
      </c>
      <c r="N57" s="82"/>
      <c r="O57" s="82"/>
      <c r="P57" s="82"/>
      <c r="Q57" s="82"/>
      <c r="R57" s="82"/>
      <c r="S57" s="82"/>
      <c r="T57" s="82"/>
      <c r="U57" s="82"/>
      <c r="V57" s="82"/>
      <c r="W57" s="82"/>
      <c r="X57" s="82"/>
      <c r="Y57" s="82"/>
      <c r="Z57" s="51"/>
      <c r="AA57" s="51"/>
      <c r="AB57" s="51"/>
      <c r="AC57" s="51"/>
      <c r="AD57" s="51"/>
      <c r="AE57" s="51"/>
    </row>
  </sheetData>
  <mergeCells count="36">
    <mergeCell ref="A53:A54"/>
    <mergeCell ref="B53:B54"/>
    <mergeCell ref="A55:A56"/>
    <mergeCell ref="B55:B56"/>
    <mergeCell ref="A40:A44"/>
    <mergeCell ref="B40:B44"/>
    <mergeCell ref="A45:A48"/>
    <mergeCell ref="B45:B48"/>
    <mergeCell ref="A50:A52"/>
    <mergeCell ref="B50:B52"/>
    <mergeCell ref="AE1:AE2"/>
    <mergeCell ref="A4:A24"/>
    <mergeCell ref="B4:B24"/>
    <mergeCell ref="A25:A38"/>
    <mergeCell ref="B25:B38"/>
    <mergeCell ref="Z1:Z2"/>
    <mergeCell ref="AA1:AA2"/>
    <mergeCell ref="AB1:AB2"/>
    <mergeCell ref="AC1:AC2"/>
    <mergeCell ref="AD1:AD2"/>
    <mergeCell ref="V1:V2"/>
    <mergeCell ref="Q1:Q2"/>
    <mergeCell ref="A1:C1"/>
    <mergeCell ref="U1:U2"/>
    <mergeCell ref="N1:N2"/>
    <mergeCell ref="O1:O2"/>
    <mergeCell ref="P1:P2"/>
    <mergeCell ref="X1:X2"/>
    <mergeCell ref="Y1:Y2"/>
    <mergeCell ref="A2:M2"/>
    <mergeCell ref="R1:R2"/>
    <mergeCell ref="S1:S2"/>
    <mergeCell ref="T1:T2"/>
    <mergeCell ref="D1:J1"/>
    <mergeCell ref="K1:M1"/>
    <mergeCell ref="W1:W2"/>
  </mergeCells>
  <conditionalFormatting sqref="U5:W39">
    <cfRule type="cellIs" dxfId="14" priority="13" stopIfTrue="1" operator="greaterThan">
      <formula>0</formula>
    </cfRule>
    <cfRule type="cellIs" dxfId="13" priority="14" stopIfTrue="1" operator="greaterThan">
      <formula>0</formula>
    </cfRule>
    <cfRule type="cellIs" dxfId="12" priority="15" stopIfTrue="1" operator="greaterThan">
      <formula>0</formula>
    </cfRule>
  </conditionalFormatting>
  <conditionalFormatting sqref="P4:T39">
    <cfRule type="cellIs" dxfId="11" priority="10" stopIfTrue="1" operator="greaterThan">
      <formula>0</formula>
    </cfRule>
    <cfRule type="cellIs" dxfId="10" priority="11" stopIfTrue="1" operator="greaterThan">
      <formula>0</formula>
    </cfRule>
    <cfRule type="cellIs" dxfId="9" priority="12" stopIfTrue="1" operator="greaterThan">
      <formula>0</formula>
    </cfRule>
  </conditionalFormatting>
  <conditionalFormatting sqref="N5:N39">
    <cfRule type="cellIs" dxfId="8" priority="1" stopIfTrue="1" operator="greaterThan">
      <formula>0</formula>
    </cfRule>
    <cfRule type="cellIs" dxfId="7" priority="2" stopIfTrue="1" operator="greaterThan">
      <formula>0</formula>
    </cfRule>
    <cfRule type="cellIs" dxfId="6" priority="3" stopIfTrue="1" operator="greaterThan">
      <formula>0</formula>
    </cfRule>
  </conditionalFormatting>
  <conditionalFormatting sqref="U4:W4 X4:AE39">
    <cfRule type="cellIs" dxfId="5" priority="16" stopIfTrue="1" operator="greaterThan">
      <formula>0</formula>
    </cfRule>
    <cfRule type="cellIs" dxfId="4" priority="17" stopIfTrue="1" operator="greaterThan">
      <formula>0</formula>
    </cfRule>
    <cfRule type="cellIs" dxfId="3" priority="18" stopIfTrue="1" operator="greaterThan">
      <formula>0</formula>
    </cfRule>
  </conditionalFormatting>
  <conditionalFormatting sqref="N4 O4:O39">
    <cfRule type="cellIs" dxfId="2" priority="4" stopIfTrue="1" operator="greaterThan">
      <formula>0</formula>
    </cfRule>
    <cfRule type="cellIs" dxfId="1" priority="5" stopIfTrue="1" operator="greaterThan">
      <formula>0</formula>
    </cfRule>
    <cfRule type="cellIs" dxfId="0" priority="6" stopIfTrue="1" operator="greaterThan">
      <formula>0</formula>
    </cfRule>
  </conditionalFormatting>
  <pageMargins left="0.511811024" right="0.511811024" top="0.78740157499999996" bottom="0.78740157499999996" header="0.31496062000000002" footer="0.3149606200000000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7"/>
  <sheetViews>
    <sheetView zoomScale="80" zoomScaleNormal="80" workbookViewId="0">
      <selection activeCell="F42" sqref="F42"/>
    </sheetView>
  </sheetViews>
  <sheetFormatPr defaultColWidth="9.7109375" defaultRowHeight="36.75" customHeight="1"/>
  <cols>
    <col min="1" max="1" width="16.85546875" style="1" customWidth="1"/>
    <col min="2" max="2" width="6.85546875" style="1" customWidth="1"/>
    <col min="3" max="3" width="7.140625" style="43" customWidth="1"/>
    <col min="4" max="4" width="54.7109375" style="1" customWidth="1"/>
    <col min="5" max="5" width="12.5703125" style="1" customWidth="1"/>
    <col min="6" max="6" width="15.42578125" style="16" customWidth="1"/>
    <col min="7" max="7" width="15" style="17" customWidth="1"/>
    <col min="8" max="8" width="13.28515625" style="44" customWidth="1"/>
    <col min="9" max="9" width="15" style="18" bestFit="1" customWidth="1"/>
    <col min="10" max="10" width="17.5703125" style="15" customWidth="1"/>
    <col min="11" max="11" width="18.85546875" style="15" bestFit="1" customWidth="1"/>
    <col min="12" max="16384" width="9.7109375" style="15"/>
  </cols>
  <sheetData>
    <row r="1" spans="1:11" ht="36.75" customHeight="1">
      <c r="A1" s="112" t="s">
        <v>94</v>
      </c>
      <c r="B1" s="112"/>
      <c r="C1" s="112"/>
      <c r="D1" s="112" t="s">
        <v>39</v>
      </c>
      <c r="E1" s="112"/>
      <c r="F1" s="112"/>
      <c r="G1" s="119" t="s">
        <v>93</v>
      </c>
      <c r="H1" s="119"/>
      <c r="I1" s="119"/>
      <c r="J1" s="119"/>
      <c r="K1" s="119"/>
    </row>
    <row r="2" spans="1:11" ht="36.75" customHeight="1">
      <c r="A2" s="112" t="s">
        <v>37</v>
      </c>
      <c r="B2" s="112"/>
      <c r="C2" s="112"/>
      <c r="D2" s="112"/>
      <c r="E2" s="112"/>
      <c r="F2" s="112"/>
      <c r="G2" s="112"/>
      <c r="H2" s="112"/>
      <c r="I2" s="112"/>
      <c r="J2" s="112"/>
      <c r="K2" s="112"/>
    </row>
    <row r="3" spans="1:11" s="16" customFormat="1" ht="50.25" customHeight="1">
      <c r="A3" s="35" t="s">
        <v>3</v>
      </c>
      <c r="B3" s="35" t="s">
        <v>1</v>
      </c>
      <c r="C3" s="36" t="s">
        <v>4</v>
      </c>
      <c r="D3" s="36" t="s">
        <v>6</v>
      </c>
      <c r="E3" s="36" t="s">
        <v>40</v>
      </c>
      <c r="F3" s="37" t="s">
        <v>5</v>
      </c>
      <c r="G3" s="38" t="s">
        <v>29</v>
      </c>
      <c r="H3" s="39" t="s">
        <v>36</v>
      </c>
      <c r="I3" s="35" t="s">
        <v>28</v>
      </c>
      <c r="J3" s="45" t="s">
        <v>30</v>
      </c>
      <c r="K3" s="45" t="s">
        <v>31</v>
      </c>
    </row>
    <row r="4" spans="1:11" ht="39.950000000000003" customHeight="1">
      <c r="A4" s="107" t="s">
        <v>95</v>
      </c>
      <c r="B4" s="113">
        <v>1</v>
      </c>
      <c r="C4" s="53">
        <v>1</v>
      </c>
      <c r="D4" s="57" t="s">
        <v>103</v>
      </c>
      <c r="E4" s="68" t="s">
        <v>152</v>
      </c>
      <c r="F4" s="88">
        <v>265</v>
      </c>
      <c r="G4" s="31">
        <f>REITORIA_SEMS!K4+MUSEU!K4+ESAG!K4+CEART!K4+FAED!K4+CEAD!K4+CEFID!K4+CERES!K4+CEAVI!K4+CESFI!K4+CEO!K4</f>
        <v>107</v>
      </c>
      <c r="H4" s="41">
        <f>SUM((REITORIA_SEMS!K4-REITORIA_SEMS!L4)+(MUSEU!K4-MUSEU!L4)+(ESAG!K4-ESAG!L4)+(CEART!K4-CEART!L4)+(FAED!K4-FAED!L4)+(CEAD!K4-CEAD!L4)+(CEFID!K4-CEFID!L4)+(CERES!K4-CERES!L4)+(CEAVI!K4-CEAVI!L4)+(CESFI!K4-CESFI!L4)+(CEO!K4-CEO!L4))</f>
        <v>4</v>
      </c>
      <c r="I4" s="46">
        <f>G4-H4</f>
        <v>103</v>
      </c>
      <c r="J4" s="29">
        <f>G4*F4</f>
        <v>28355</v>
      </c>
      <c r="K4" s="30">
        <f>F4*H4</f>
        <v>1060</v>
      </c>
    </row>
    <row r="5" spans="1:11" ht="39.950000000000003" customHeight="1">
      <c r="A5" s="107"/>
      <c r="B5" s="113"/>
      <c r="C5" s="53">
        <v>2</v>
      </c>
      <c r="D5" s="58" t="s">
        <v>104</v>
      </c>
      <c r="E5" s="69" t="s">
        <v>153</v>
      </c>
      <c r="F5" s="88">
        <v>60</v>
      </c>
      <c r="G5" s="31">
        <f>REITORIA_SEMS!K5+MUSEU!K5+ESAG!K5+CEART!K5+FAED!K5+CEAD!K5+CEFID!K5+CERES!K5+CEAVI!K5+CESFI!K5+CEO!K5</f>
        <v>175</v>
      </c>
      <c r="H5" s="41">
        <f>SUM((REITORIA_SEMS!K5-REITORIA_SEMS!L5)+(MUSEU!K5-MUSEU!L5)+(ESAG!K5-ESAG!L5)+(CEART!K5-CEART!L5)+(FAED!K5-FAED!L5)+(CEAD!K5-CEAD!L5)+(CEFID!K5-CEFID!L5)+(CERES!K5-CERES!L5)+(CEAVI!K5-CEAVI!L5)+(CESFI!K5-CESFI!L5)+(CEO!K5-CEO!L5))</f>
        <v>0.21000000000000085</v>
      </c>
      <c r="I5" s="46">
        <f t="shared" ref="I5:I57" si="0">G5-H5</f>
        <v>174.79</v>
      </c>
      <c r="J5" s="29">
        <f t="shared" ref="J5:J57" si="1">G5*F5</f>
        <v>10500</v>
      </c>
      <c r="K5" s="30">
        <f t="shared" ref="K5:K57" si="2">F5*H5</f>
        <v>12.600000000000051</v>
      </c>
    </row>
    <row r="6" spans="1:11" ht="39.950000000000003" customHeight="1">
      <c r="A6" s="107"/>
      <c r="B6" s="113"/>
      <c r="C6" s="53">
        <v>3</v>
      </c>
      <c r="D6" s="57" t="s">
        <v>105</v>
      </c>
      <c r="E6" s="69" t="s">
        <v>154</v>
      </c>
      <c r="F6" s="88">
        <v>73</v>
      </c>
      <c r="G6" s="31">
        <f>REITORIA_SEMS!K6+MUSEU!K6+ESAG!K6+CEART!K6+FAED!K6+CEAD!K6+CEFID!K6+CERES!K6+CEAVI!K6+CESFI!K6+CEO!K6</f>
        <v>140</v>
      </c>
      <c r="H6" s="41">
        <f>SUM((REITORIA_SEMS!K6-REITORIA_SEMS!L6)+(MUSEU!K6-MUSEU!L6)+(ESAG!K6-ESAG!L6)+(CEART!K6-CEART!L6)+(FAED!K6-FAED!L6)+(CEAD!K6-CEAD!L6)+(CEFID!K6-CEFID!L6)+(CERES!K6-CERES!L6)+(CEAVI!K6-CEAVI!L6)+(CESFI!K6-CESFI!L6)+(CEO!K6-CEO!L6))</f>
        <v>10.624200000000002</v>
      </c>
      <c r="I6" s="46">
        <f t="shared" si="0"/>
        <v>129.3758</v>
      </c>
      <c r="J6" s="29">
        <f t="shared" si="1"/>
        <v>10220</v>
      </c>
      <c r="K6" s="30">
        <f t="shared" si="2"/>
        <v>775.56660000000011</v>
      </c>
    </row>
    <row r="7" spans="1:11" ht="39.950000000000003" customHeight="1">
      <c r="A7" s="107"/>
      <c r="B7" s="113"/>
      <c r="C7" s="53">
        <v>4</v>
      </c>
      <c r="D7" s="57" t="s">
        <v>106</v>
      </c>
      <c r="E7" s="69" t="s">
        <v>155</v>
      </c>
      <c r="F7" s="88">
        <v>70</v>
      </c>
      <c r="G7" s="31">
        <f>REITORIA_SEMS!K7+MUSEU!K7+ESAG!K7+CEART!K7+FAED!K7+CEAD!K7+CEFID!K7+CERES!K7+CEAVI!K7+CESFI!K7+CEO!K7</f>
        <v>205</v>
      </c>
      <c r="H7" s="41">
        <f>SUM((REITORIA_SEMS!K7-REITORIA_SEMS!L7)+(MUSEU!K7-MUSEU!L7)+(ESAG!K7-ESAG!L7)+(CEART!K7-CEART!L7)+(FAED!K7-FAED!L7)+(CEAD!K7-CEAD!L7)+(CEFID!K7-CEFID!L7)+(CERES!K7-CERES!L7)+(CEAVI!K7-CEAVI!L7)+(CESFI!K7-CESFI!L7)+(CEO!K7-CEO!L7))</f>
        <v>39</v>
      </c>
      <c r="I7" s="46">
        <f t="shared" si="0"/>
        <v>166</v>
      </c>
      <c r="J7" s="29">
        <f t="shared" si="1"/>
        <v>14350</v>
      </c>
      <c r="K7" s="30">
        <f t="shared" si="2"/>
        <v>2730</v>
      </c>
    </row>
    <row r="8" spans="1:11" ht="39.950000000000003" customHeight="1">
      <c r="A8" s="107"/>
      <c r="B8" s="113"/>
      <c r="C8" s="53">
        <v>5</v>
      </c>
      <c r="D8" s="57" t="s">
        <v>107</v>
      </c>
      <c r="E8" s="69" t="s">
        <v>156</v>
      </c>
      <c r="F8" s="88">
        <v>84.86</v>
      </c>
      <c r="G8" s="31">
        <f>REITORIA_SEMS!K8+MUSEU!K8+ESAG!K8+CEART!K8+FAED!K8+CEAD!K8+CEFID!K8+CERES!K8+CEAVI!K8+CESFI!K8+CEO!K8</f>
        <v>100</v>
      </c>
      <c r="H8" s="41">
        <f>SUM((REITORIA_SEMS!K8-REITORIA_SEMS!L8)+(MUSEU!K8-MUSEU!L8)+(ESAG!K8-ESAG!L8)+(CEART!K8-CEART!L8)+(FAED!K8-FAED!L8)+(CEAD!K8-CEAD!L8)+(CEFID!K8-CEFID!L8)+(CERES!K8-CERES!L8)+(CEAVI!K8-CEAVI!L8)+(CESFI!K8-CESFI!L8)+(CEO!K8-CEO!L8))</f>
        <v>0</v>
      </c>
      <c r="I8" s="46">
        <f t="shared" si="0"/>
        <v>100</v>
      </c>
      <c r="J8" s="29">
        <f t="shared" si="1"/>
        <v>8486</v>
      </c>
      <c r="K8" s="30">
        <f t="shared" si="2"/>
        <v>0</v>
      </c>
    </row>
    <row r="9" spans="1:11" ht="39.950000000000003" customHeight="1">
      <c r="A9" s="107"/>
      <c r="B9" s="113"/>
      <c r="C9" s="53">
        <v>6</v>
      </c>
      <c r="D9" s="59" t="s">
        <v>108</v>
      </c>
      <c r="E9" s="69" t="s">
        <v>157</v>
      </c>
      <c r="F9" s="88">
        <v>1597.23</v>
      </c>
      <c r="G9" s="31">
        <f>REITORIA_SEMS!K9+MUSEU!K9+ESAG!K9+CEART!K9+FAED!K9+CEAD!K9+CEFID!K9+CERES!K9+CEAVI!K9+CESFI!K9+CEO!K9</f>
        <v>1</v>
      </c>
      <c r="H9" s="41">
        <f>SUM((REITORIA_SEMS!K9-REITORIA_SEMS!L9)+(MUSEU!K9-MUSEU!L9)+(ESAG!K9-ESAG!L9)+(CEART!K9-CEART!L9)+(FAED!K9-FAED!L9)+(CEAD!K9-CEAD!L9)+(CEFID!K9-CEFID!L9)+(CERES!K9-CERES!L9)+(CEAVI!K9-CEAVI!L9)+(CESFI!K9-CESFI!L9)+(CEO!K9-CEO!L9))</f>
        <v>1</v>
      </c>
      <c r="I9" s="46">
        <f t="shared" si="0"/>
        <v>0</v>
      </c>
      <c r="J9" s="29">
        <f t="shared" si="1"/>
        <v>1597.23</v>
      </c>
      <c r="K9" s="30">
        <f t="shared" si="2"/>
        <v>1597.23</v>
      </c>
    </row>
    <row r="10" spans="1:11" ht="39.950000000000003" customHeight="1">
      <c r="A10" s="107"/>
      <c r="B10" s="113"/>
      <c r="C10" s="53">
        <v>7</v>
      </c>
      <c r="D10" s="60" t="s">
        <v>109</v>
      </c>
      <c r="E10" s="69" t="s">
        <v>158</v>
      </c>
      <c r="F10" s="88">
        <v>1230.92</v>
      </c>
      <c r="G10" s="31">
        <f>REITORIA_SEMS!K10+MUSEU!K10+ESAG!K10+CEART!K10+FAED!K10+CEAD!K10+CEFID!K10+CERES!K10+CEAVI!K10+CESFI!K10+CEO!K10</f>
        <v>1</v>
      </c>
      <c r="H10" s="41">
        <f>SUM((REITORIA_SEMS!K10-REITORIA_SEMS!L10)+(MUSEU!K10-MUSEU!L10)+(ESAG!K10-ESAG!L10)+(CEART!K10-CEART!L10)+(FAED!K10-FAED!L10)+(CEAD!K10-CEAD!L10)+(CEFID!K10-CEFID!L10)+(CERES!K10-CERES!L10)+(CEAVI!K10-CEAVI!L10)+(CESFI!K10-CESFI!L10)+(CEO!K10-CEO!L10))</f>
        <v>1</v>
      </c>
      <c r="I10" s="46">
        <f t="shared" si="0"/>
        <v>0</v>
      </c>
      <c r="J10" s="29">
        <f t="shared" si="1"/>
        <v>1230.92</v>
      </c>
      <c r="K10" s="30">
        <f t="shared" si="2"/>
        <v>1230.92</v>
      </c>
    </row>
    <row r="11" spans="1:11" ht="39.950000000000003" customHeight="1">
      <c r="A11" s="107"/>
      <c r="B11" s="113"/>
      <c r="C11" s="53">
        <v>8</v>
      </c>
      <c r="D11" s="58" t="s">
        <v>110</v>
      </c>
      <c r="E11" s="69" t="s">
        <v>159</v>
      </c>
      <c r="F11" s="88">
        <v>158.38999999999999</v>
      </c>
      <c r="G11" s="31">
        <f>REITORIA_SEMS!K11+MUSEU!K11+ESAG!K11+CEART!K11+FAED!K11+CEAD!K11+CEFID!K11+CERES!K11+CEAVI!K11+CESFI!K11+CEO!K11</f>
        <v>2</v>
      </c>
      <c r="H11" s="41">
        <f>SUM((REITORIA_SEMS!K11-REITORIA_SEMS!L11)+(MUSEU!K11-MUSEU!L11)+(ESAG!K11-ESAG!L11)+(CEART!K11-CEART!L11)+(FAED!K11-FAED!L11)+(CEAD!K11-CEAD!L11)+(CEFID!K11-CEFID!L11)+(CERES!K11-CERES!L11)+(CEAVI!K11-CEAVI!L11)+(CESFI!K11-CESFI!L11)+(CEO!K11-CEO!L11))</f>
        <v>2</v>
      </c>
      <c r="I11" s="46">
        <f t="shared" si="0"/>
        <v>0</v>
      </c>
      <c r="J11" s="29">
        <f t="shared" si="1"/>
        <v>316.77999999999997</v>
      </c>
      <c r="K11" s="30">
        <f t="shared" si="2"/>
        <v>316.77999999999997</v>
      </c>
    </row>
    <row r="12" spans="1:11" ht="39.950000000000003" customHeight="1">
      <c r="A12" s="107"/>
      <c r="B12" s="113"/>
      <c r="C12" s="53">
        <v>9</v>
      </c>
      <c r="D12" s="61" t="s">
        <v>111</v>
      </c>
      <c r="E12" s="69" t="s">
        <v>160</v>
      </c>
      <c r="F12" s="88">
        <v>874</v>
      </c>
      <c r="G12" s="31">
        <f>REITORIA_SEMS!K12+MUSEU!K12+ESAG!K12+CEART!K12+FAED!K12+CEAD!K12+CEFID!K12+CERES!K12+CEAVI!K12+CESFI!K12+CEO!K12</f>
        <v>2</v>
      </c>
      <c r="H12" s="41">
        <f>SUM((REITORIA_SEMS!K12-REITORIA_SEMS!L12)+(MUSEU!K12-MUSEU!L12)+(ESAG!K12-ESAG!L12)+(CEART!K12-CEART!L12)+(FAED!K12-FAED!L12)+(CEAD!K12-CEAD!L12)+(CEFID!K12-CEFID!L12)+(CERES!K12-CERES!L12)+(CEAVI!K12-CEAVI!L12)+(CESFI!K12-CESFI!L12)+(CEO!K12-CEO!L12))</f>
        <v>0</v>
      </c>
      <c r="I12" s="46">
        <f t="shared" si="0"/>
        <v>2</v>
      </c>
      <c r="J12" s="29">
        <f t="shared" si="1"/>
        <v>1748</v>
      </c>
      <c r="K12" s="30">
        <f t="shared" si="2"/>
        <v>0</v>
      </c>
    </row>
    <row r="13" spans="1:11" ht="39.950000000000003" customHeight="1">
      <c r="A13" s="107"/>
      <c r="B13" s="113"/>
      <c r="C13" s="53">
        <v>10</v>
      </c>
      <c r="D13" s="61" t="s">
        <v>112</v>
      </c>
      <c r="E13" s="69" t="s">
        <v>161</v>
      </c>
      <c r="F13" s="88">
        <v>2430.66</v>
      </c>
      <c r="G13" s="31">
        <f>REITORIA_SEMS!K13+MUSEU!K13+ESAG!K13+CEART!K13+FAED!K13+CEAD!K13+CEFID!K13+CERES!K13+CEAVI!K13+CESFI!K13+CEO!K13</f>
        <v>1</v>
      </c>
      <c r="H13" s="41">
        <f>SUM((REITORIA_SEMS!K13-REITORIA_SEMS!L13)+(MUSEU!K13-MUSEU!L13)+(ESAG!K13-ESAG!L13)+(CEART!K13-CEART!L13)+(FAED!K13-FAED!L13)+(CEAD!K13-CEAD!L13)+(CEFID!K13-CEFID!L13)+(CERES!K13-CERES!L13)+(CEAVI!K13-CEAVI!L13)+(CESFI!K13-CESFI!L13)+(CEO!K13-CEO!L13))</f>
        <v>0</v>
      </c>
      <c r="I13" s="46">
        <f t="shared" si="0"/>
        <v>1</v>
      </c>
      <c r="J13" s="29">
        <f t="shared" si="1"/>
        <v>2430.66</v>
      </c>
      <c r="K13" s="30">
        <f t="shared" si="2"/>
        <v>0</v>
      </c>
    </row>
    <row r="14" spans="1:11" ht="39.950000000000003" customHeight="1">
      <c r="A14" s="107"/>
      <c r="B14" s="113"/>
      <c r="C14" s="53">
        <v>11</v>
      </c>
      <c r="D14" s="61" t="s">
        <v>113</v>
      </c>
      <c r="E14" s="69" t="s">
        <v>162</v>
      </c>
      <c r="F14" s="88">
        <v>8190</v>
      </c>
      <c r="G14" s="31">
        <f>REITORIA_SEMS!K14+MUSEU!K14+ESAG!K14+CEART!K14+FAED!K14+CEAD!K14+CEFID!K14+CERES!K14+CEAVI!K14+CESFI!K14+CEO!K14</f>
        <v>1</v>
      </c>
      <c r="H14" s="41">
        <f>SUM((REITORIA_SEMS!K14-REITORIA_SEMS!L14)+(MUSEU!K14-MUSEU!L14)+(ESAG!K14-ESAG!L14)+(CEART!K14-CEART!L14)+(FAED!K14-FAED!L14)+(CEAD!K14-CEAD!L14)+(CEFID!K14-CEFID!L14)+(CERES!K14-CERES!L14)+(CEAVI!K14-CEAVI!L14)+(CESFI!K14-CESFI!L14)+(CEO!K14-CEO!L14))</f>
        <v>0</v>
      </c>
      <c r="I14" s="46">
        <f t="shared" si="0"/>
        <v>1</v>
      </c>
      <c r="J14" s="29">
        <f t="shared" si="1"/>
        <v>8190</v>
      </c>
      <c r="K14" s="30">
        <f t="shared" si="2"/>
        <v>0</v>
      </c>
    </row>
    <row r="15" spans="1:11" ht="39.950000000000003" customHeight="1">
      <c r="A15" s="107"/>
      <c r="B15" s="113"/>
      <c r="C15" s="53">
        <v>12</v>
      </c>
      <c r="D15" s="61" t="s">
        <v>114</v>
      </c>
      <c r="E15" s="69" t="s">
        <v>162</v>
      </c>
      <c r="F15" s="88">
        <v>6878.66</v>
      </c>
      <c r="G15" s="31">
        <f>REITORIA_SEMS!K15+MUSEU!K15+ESAG!K15+CEART!K15+FAED!K15+CEAD!K15+CEFID!K15+CERES!K15+CEAVI!K15+CESFI!K15+CEO!K15</f>
        <v>1</v>
      </c>
      <c r="H15" s="41">
        <f>SUM((REITORIA_SEMS!K15-REITORIA_SEMS!L15)+(MUSEU!K15-MUSEU!L15)+(ESAG!K15-ESAG!L15)+(CEART!K15-CEART!L15)+(FAED!K15-FAED!L15)+(CEAD!K15-CEAD!L15)+(CEFID!K15-CEFID!L15)+(CERES!K15-CERES!L15)+(CEAVI!K15-CEAVI!L15)+(CESFI!K15-CESFI!L15)+(CEO!K15-CEO!L15))</f>
        <v>0</v>
      </c>
      <c r="I15" s="46">
        <f t="shared" si="0"/>
        <v>1</v>
      </c>
      <c r="J15" s="29">
        <f t="shared" si="1"/>
        <v>6878.66</v>
      </c>
      <c r="K15" s="30">
        <f t="shared" si="2"/>
        <v>0</v>
      </c>
    </row>
    <row r="16" spans="1:11" ht="39.950000000000003" customHeight="1">
      <c r="A16" s="107"/>
      <c r="B16" s="113"/>
      <c r="C16" s="53">
        <v>13</v>
      </c>
      <c r="D16" s="61" t="s">
        <v>115</v>
      </c>
      <c r="E16" s="69" t="s">
        <v>163</v>
      </c>
      <c r="F16" s="88">
        <v>5599.33</v>
      </c>
      <c r="G16" s="31">
        <f>REITORIA_SEMS!K16+MUSEU!K16+ESAG!K16+CEART!K16+FAED!K16+CEAD!K16+CEFID!K16+CERES!K16+CEAVI!K16+CESFI!K16+CEO!K16</f>
        <v>2</v>
      </c>
      <c r="H16" s="41">
        <f>SUM((REITORIA_SEMS!K16-REITORIA_SEMS!L16)+(MUSEU!K16-MUSEU!L16)+(ESAG!K16-ESAG!L16)+(CEART!K16-CEART!L16)+(FAED!K16-FAED!L16)+(CEAD!K16-CEAD!L16)+(CEFID!K16-CEFID!L16)+(CERES!K16-CERES!L16)+(CEAVI!K16-CEAVI!L16)+(CESFI!K16-CESFI!L16)+(CEO!K16-CEO!L16))</f>
        <v>0</v>
      </c>
      <c r="I16" s="46">
        <f t="shared" si="0"/>
        <v>2</v>
      </c>
      <c r="J16" s="29">
        <f t="shared" si="1"/>
        <v>11198.66</v>
      </c>
      <c r="K16" s="30">
        <f t="shared" si="2"/>
        <v>0</v>
      </c>
    </row>
    <row r="17" spans="1:11" ht="39.950000000000003" customHeight="1">
      <c r="A17" s="107"/>
      <c r="B17" s="113"/>
      <c r="C17" s="53">
        <v>14</v>
      </c>
      <c r="D17" s="61" t="s">
        <v>116</v>
      </c>
      <c r="E17" s="69" t="s">
        <v>164</v>
      </c>
      <c r="F17" s="88">
        <v>3476</v>
      </c>
      <c r="G17" s="31">
        <f>REITORIA_SEMS!K17+MUSEU!K17+ESAG!K17+CEART!K17+FAED!K17+CEAD!K17+CEFID!K17+CERES!K17+CEAVI!K17+CESFI!K17+CEO!K17</f>
        <v>1</v>
      </c>
      <c r="H17" s="41">
        <f>SUM((REITORIA_SEMS!K17-REITORIA_SEMS!L17)+(MUSEU!K17-MUSEU!L17)+(ESAG!K17-ESAG!L17)+(CEART!K17-CEART!L17)+(FAED!K17-FAED!L17)+(CEAD!K17-CEAD!L17)+(CEFID!K17-CEFID!L17)+(CERES!K17-CERES!L17)+(CEAVI!K17-CEAVI!L17)+(CESFI!K17-CESFI!L17)+(CEO!K17-CEO!L17))</f>
        <v>0</v>
      </c>
      <c r="I17" s="46">
        <f t="shared" si="0"/>
        <v>1</v>
      </c>
      <c r="J17" s="29">
        <f t="shared" si="1"/>
        <v>3476</v>
      </c>
      <c r="K17" s="30">
        <f t="shared" si="2"/>
        <v>0</v>
      </c>
    </row>
    <row r="18" spans="1:11" ht="39.950000000000003" customHeight="1">
      <c r="A18" s="107"/>
      <c r="B18" s="113"/>
      <c r="C18" s="53">
        <v>15</v>
      </c>
      <c r="D18" s="62" t="s">
        <v>117</v>
      </c>
      <c r="E18" s="69" t="s">
        <v>165</v>
      </c>
      <c r="F18" s="88">
        <v>1200</v>
      </c>
      <c r="G18" s="31">
        <f>REITORIA_SEMS!K18+MUSEU!K18+ESAG!K18+CEART!K18+FAED!K18+CEAD!K18+CEFID!K18+CERES!K18+CEAVI!K18+CESFI!K18+CEO!K18</f>
        <v>23</v>
      </c>
      <c r="H18" s="41">
        <f>SUM((REITORIA_SEMS!K18-REITORIA_SEMS!L18)+(MUSEU!K18-MUSEU!L18)+(ESAG!K18-ESAG!L18)+(CEART!K18-CEART!L18)+(FAED!K18-FAED!L18)+(CEAD!K18-CEAD!L18)+(CEFID!K18-CEFID!L18)+(CERES!K18-CERES!L18)+(CEAVI!K18-CEAVI!L18)+(CESFI!K18-CESFI!L18)+(CEO!K18-CEO!L18))</f>
        <v>0</v>
      </c>
      <c r="I18" s="46">
        <f t="shared" si="0"/>
        <v>23</v>
      </c>
      <c r="J18" s="29">
        <f t="shared" si="1"/>
        <v>27600</v>
      </c>
      <c r="K18" s="30">
        <f t="shared" si="2"/>
        <v>0</v>
      </c>
    </row>
    <row r="19" spans="1:11" ht="39.950000000000003" customHeight="1">
      <c r="A19" s="107"/>
      <c r="B19" s="113"/>
      <c r="C19" s="53">
        <v>16</v>
      </c>
      <c r="D19" s="62" t="s">
        <v>118</v>
      </c>
      <c r="E19" s="69" t="s">
        <v>166</v>
      </c>
      <c r="F19" s="88">
        <v>451.07</v>
      </c>
      <c r="G19" s="31">
        <f>REITORIA_SEMS!K19+MUSEU!K19+ESAG!K19+CEART!K19+FAED!K19+CEAD!K19+CEFID!K19+CERES!K19+CEAVI!K19+CESFI!K19+CEO!K19</f>
        <v>9</v>
      </c>
      <c r="H19" s="41">
        <f>SUM((REITORIA_SEMS!K19-REITORIA_SEMS!L19)+(MUSEU!K19-MUSEU!L19)+(ESAG!K19-ESAG!L19)+(CEART!K19-CEART!L19)+(FAED!K19-FAED!L19)+(CEAD!K19-CEAD!L19)+(CEFID!K19-CEFID!L19)+(CERES!K19-CERES!L19)+(CEAVI!K19-CEAVI!L19)+(CESFI!K19-CESFI!L19)+(CEO!K19-CEO!L19))</f>
        <v>0</v>
      </c>
      <c r="I19" s="46">
        <f t="shared" si="0"/>
        <v>9</v>
      </c>
      <c r="J19" s="29">
        <f t="shared" si="1"/>
        <v>4059.63</v>
      </c>
      <c r="K19" s="30">
        <f t="shared" si="2"/>
        <v>0</v>
      </c>
    </row>
    <row r="20" spans="1:11" ht="39.950000000000003" customHeight="1">
      <c r="A20" s="107"/>
      <c r="B20" s="113"/>
      <c r="C20" s="53">
        <v>17</v>
      </c>
      <c r="D20" s="62" t="s">
        <v>119</v>
      </c>
      <c r="E20" s="69" t="s">
        <v>167</v>
      </c>
      <c r="F20" s="88">
        <v>1242.7</v>
      </c>
      <c r="G20" s="31">
        <f>REITORIA_SEMS!K20+MUSEU!K20+ESAG!K20+CEART!K20+FAED!K20+CEAD!K20+CEFID!K20+CERES!K20+CEAVI!K20+CESFI!K20+CEO!K20</f>
        <v>3</v>
      </c>
      <c r="H20" s="41">
        <f>SUM((REITORIA_SEMS!K20-REITORIA_SEMS!L20)+(MUSEU!K20-MUSEU!L20)+(ESAG!K20-ESAG!L20)+(CEART!K20-CEART!L20)+(FAED!K20-FAED!L20)+(CEAD!K20-CEAD!L20)+(CEFID!K20-CEFID!L20)+(CERES!K20-CERES!L20)+(CEAVI!K20-CEAVI!L20)+(CESFI!K20-CESFI!L20)+(CEO!K20-CEO!L20))</f>
        <v>0</v>
      </c>
      <c r="I20" s="46">
        <f t="shared" si="0"/>
        <v>3</v>
      </c>
      <c r="J20" s="29">
        <f t="shared" si="1"/>
        <v>3728.1000000000004</v>
      </c>
      <c r="K20" s="30">
        <f t="shared" si="2"/>
        <v>0</v>
      </c>
    </row>
    <row r="21" spans="1:11" ht="39.950000000000003" customHeight="1">
      <c r="A21" s="107"/>
      <c r="B21" s="113"/>
      <c r="C21" s="53">
        <v>18</v>
      </c>
      <c r="D21" s="62" t="s">
        <v>120</v>
      </c>
      <c r="E21" s="69" t="s">
        <v>167</v>
      </c>
      <c r="F21" s="88">
        <v>916.25</v>
      </c>
      <c r="G21" s="31">
        <f>REITORIA_SEMS!K21+MUSEU!K21+ESAG!K21+CEART!K21+FAED!K21+CEAD!K21+CEFID!K21+CERES!K21+CEAVI!K21+CESFI!K21+CEO!K21</f>
        <v>3</v>
      </c>
      <c r="H21" s="41">
        <f>SUM((REITORIA_SEMS!K21-REITORIA_SEMS!L21)+(MUSEU!K21-MUSEU!L21)+(ESAG!K21-ESAG!L21)+(CEART!K21-CEART!L21)+(FAED!K21-FAED!L21)+(CEAD!K21-CEAD!L21)+(CEFID!K21-CEFID!L21)+(CERES!K21-CERES!L21)+(CEAVI!K21-CEAVI!L21)+(CESFI!K21-CESFI!L21)+(CEO!K21-CEO!L21))</f>
        <v>1</v>
      </c>
      <c r="I21" s="46">
        <f t="shared" si="0"/>
        <v>2</v>
      </c>
      <c r="J21" s="29">
        <f t="shared" si="1"/>
        <v>2748.75</v>
      </c>
      <c r="K21" s="30">
        <f t="shared" si="2"/>
        <v>916.25</v>
      </c>
    </row>
    <row r="22" spans="1:11" ht="39.950000000000003" customHeight="1">
      <c r="A22" s="107"/>
      <c r="B22" s="113"/>
      <c r="C22" s="53">
        <v>19</v>
      </c>
      <c r="D22" s="62" t="s">
        <v>121</v>
      </c>
      <c r="E22" s="58" t="s">
        <v>168</v>
      </c>
      <c r="F22" s="88">
        <v>1043.5</v>
      </c>
      <c r="G22" s="31">
        <f>REITORIA_SEMS!K22+MUSEU!K22+ESAG!K22+CEART!K22+FAED!K22+CEAD!K22+CEFID!K22+CERES!K22+CEAVI!K22+CESFI!K22+CEO!K22</f>
        <v>1</v>
      </c>
      <c r="H22" s="41">
        <f>SUM((REITORIA_SEMS!K22-REITORIA_SEMS!L22)+(MUSEU!K22-MUSEU!L22)+(ESAG!K22-ESAG!L22)+(CEART!K22-CEART!L22)+(FAED!K22-FAED!L22)+(CEAD!K22-CEAD!L22)+(CEFID!K22-CEFID!L22)+(CERES!K22-CERES!L22)+(CEAVI!K22-CEAVI!L22)+(CESFI!K22-CESFI!L22)+(CEO!K22-CEO!L22))</f>
        <v>1</v>
      </c>
      <c r="I22" s="46">
        <f t="shared" si="0"/>
        <v>0</v>
      </c>
      <c r="J22" s="29">
        <f t="shared" si="1"/>
        <v>1043.5</v>
      </c>
      <c r="K22" s="30">
        <f t="shared" si="2"/>
        <v>1043.5</v>
      </c>
    </row>
    <row r="23" spans="1:11" ht="39.950000000000003" customHeight="1">
      <c r="A23" s="107"/>
      <c r="B23" s="113"/>
      <c r="C23" s="53">
        <v>20</v>
      </c>
      <c r="D23" s="61" t="s">
        <v>122</v>
      </c>
      <c r="E23" s="69" t="s">
        <v>169</v>
      </c>
      <c r="F23" s="88">
        <v>187.5</v>
      </c>
      <c r="G23" s="31">
        <f>REITORIA_SEMS!K23+MUSEU!K23+ESAG!K23+CEART!K23+FAED!K23+CEAD!K23+CEFID!K23+CERES!K23+CEAVI!K23+CESFI!K23+CEO!K23</f>
        <v>2</v>
      </c>
      <c r="H23" s="41">
        <f>SUM((REITORIA_SEMS!K23-REITORIA_SEMS!L23)+(MUSEU!K23-MUSEU!L23)+(ESAG!K23-ESAG!L23)+(CEART!K23-CEART!L23)+(FAED!K23-FAED!L23)+(CEAD!K23-CEAD!L23)+(CEFID!K23-CEFID!L23)+(CERES!K23-CERES!L23)+(CEAVI!K23-CEAVI!L23)+(CESFI!K23-CESFI!L23)+(CEO!K23-CEO!L23))</f>
        <v>0</v>
      </c>
      <c r="I23" s="46">
        <f t="shared" si="0"/>
        <v>2</v>
      </c>
      <c r="J23" s="29">
        <f t="shared" si="1"/>
        <v>375</v>
      </c>
      <c r="K23" s="30">
        <f t="shared" si="2"/>
        <v>0</v>
      </c>
    </row>
    <row r="24" spans="1:11" ht="39.950000000000003" customHeight="1">
      <c r="A24" s="107"/>
      <c r="B24" s="113"/>
      <c r="C24" s="53">
        <v>21</v>
      </c>
      <c r="D24" s="61" t="s">
        <v>123</v>
      </c>
      <c r="E24" s="69" t="s">
        <v>170</v>
      </c>
      <c r="F24" s="88">
        <v>7466.66</v>
      </c>
      <c r="G24" s="31">
        <f>REITORIA_SEMS!K24+MUSEU!K24+ESAG!K24+CEART!K24+FAED!K24+CEAD!K24+CEFID!K24+CERES!K24+CEAVI!K24+CESFI!K24+CEO!K24</f>
        <v>1</v>
      </c>
      <c r="H24" s="41">
        <f>SUM((REITORIA_SEMS!K24-REITORIA_SEMS!L24)+(MUSEU!K24-MUSEU!L24)+(ESAG!K24-ESAG!L24)+(CEART!K24-CEART!L24)+(FAED!K24-FAED!L24)+(CEAD!K24-CEAD!L24)+(CEFID!K24-CEFID!L24)+(CERES!K24-CERES!L24)+(CEAVI!K24-CEAVI!L24)+(CESFI!K24-CESFI!L24)+(CEO!K24-CEO!L24))</f>
        <v>0</v>
      </c>
      <c r="I24" s="46">
        <f t="shared" si="0"/>
        <v>1</v>
      </c>
      <c r="J24" s="29">
        <f t="shared" si="1"/>
        <v>7466.66</v>
      </c>
      <c r="K24" s="30">
        <f t="shared" si="2"/>
        <v>0</v>
      </c>
    </row>
    <row r="25" spans="1:11" ht="39.950000000000003" customHeight="1">
      <c r="A25" s="109" t="s">
        <v>96</v>
      </c>
      <c r="B25" s="110">
        <v>2</v>
      </c>
      <c r="C25" s="54">
        <v>22</v>
      </c>
      <c r="D25" s="63" t="s">
        <v>124</v>
      </c>
      <c r="E25" s="63" t="s">
        <v>57</v>
      </c>
      <c r="F25" s="88">
        <v>60</v>
      </c>
      <c r="G25" s="31">
        <f>REITORIA_SEMS!K25+MUSEU!K25+ESAG!K25+CEART!K25+FAED!K25+CEAD!K25+CEFID!K25+CERES!K25+CEAVI!K25+CESFI!K25+CEO!K25</f>
        <v>1210</v>
      </c>
      <c r="H25" s="41">
        <f>SUM((REITORIA_SEMS!K25-REITORIA_SEMS!L25)+(MUSEU!K25-MUSEU!L25)+(ESAG!K25-ESAG!L25)+(CEART!K25-CEART!L25)+(FAED!K25-FAED!L25)+(CEAD!K25-CEAD!L25)+(CEFID!K25-CEFID!L25)+(CERES!K25-CERES!L25)+(CEAVI!K25-CEAVI!L25)+(CESFI!K25-CESFI!L25)+(CEO!K25-CEO!L25))</f>
        <v>468.98</v>
      </c>
      <c r="I25" s="46">
        <f t="shared" si="0"/>
        <v>741.02</v>
      </c>
      <c r="J25" s="29">
        <f t="shared" si="1"/>
        <v>72600</v>
      </c>
      <c r="K25" s="30">
        <f t="shared" si="2"/>
        <v>28138.800000000003</v>
      </c>
    </row>
    <row r="26" spans="1:11" ht="39.950000000000003" customHeight="1">
      <c r="A26" s="109"/>
      <c r="B26" s="110"/>
      <c r="C26" s="54">
        <v>23</v>
      </c>
      <c r="D26" s="63" t="s">
        <v>125</v>
      </c>
      <c r="E26" s="63" t="s">
        <v>57</v>
      </c>
      <c r="F26" s="88">
        <v>85.91</v>
      </c>
      <c r="G26" s="31">
        <f>REITORIA_SEMS!K26+MUSEU!K26+ESAG!K26+CEART!K26+FAED!K26+CEAD!K26+CEFID!K26+CERES!K26+CEAVI!K26+CESFI!K26+CEO!K26</f>
        <v>580</v>
      </c>
      <c r="H26" s="41">
        <f>SUM((REITORIA_SEMS!K26-REITORIA_SEMS!L26)+(MUSEU!K26-MUSEU!L26)+(ESAG!K26-ESAG!L26)+(CEART!K26-CEART!L26)+(FAED!K26-FAED!L26)+(CEAD!K26-CEAD!L26)+(CEFID!K26-CEFID!L26)+(CERES!K26-CERES!L26)+(CEAVI!K26-CEAVI!L26)+(CESFI!K26-CESFI!L26)+(CEO!K26-CEO!L26))</f>
        <v>167</v>
      </c>
      <c r="I26" s="46">
        <f t="shared" si="0"/>
        <v>413</v>
      </c>
      <c r="J26" s="29">
        <f t="shared" si="1"/>
        <v>49827.799999999996</v>
      </c>
      <c r="K26" s="30">
        <f t="shared" si="2"/>
        <v>14346.97</v>
      </c>
    </row>
    <row r="27" spans="1:11" ht="39.950000000000003" customHeight="1">
      <c r="A27" s="109"/>
      <c r="B27" s="110"/>
      <c r="C27" s="54">
        <v>24</v>
      </c>
      <c r="D27" s="63" t="s">
        <v>126</v>
      </c>
      <c r="E27" s="63" t="s">
        <v>60</v>
      </c>
      <c r="F27" s="88">
        <v>34.69</v>
      </c>
      <c r="G27" s="31">
        <f>REITORIA_SEMS!K27+MUSEU!K27+ESAG!K27+CEART!K27+FAED!K27+CEAD!K27+CEFID!K27+CERES!K27+CEAVI!K27+CESFI!K27+CEO!K27</f>
        <v>480</v>
      </c>
      <c r="H27" s="41">
        <f>SUM((REITORIA_SEMS!K27-REITORIA_SEMS!L27)+(MUSEU!K27-MUSEU!L27)+(ESAG!K27-ESAG!L27)+(CEART!K27-CEART!L27)+(FAED!K27-FAED!L27)+(CEAD!K27-CEAD!L27)+(CEFID!K27-CEFID!L27)+(CERES!K27-CERES!L27)+(CEAVI!K27-CEAVI!L27)+(CESFI!K27-CESFI!L27)+(CEO!K27-CEO!L27))</f>
        <v>8</v>
      </c>
      <c r="I27" s="46">
        <f t="shared" si="0"/>
        <v>472</v>
      </c>
      <c r="J27" s="29">
        <f t="shared" si="1"/>
        <v>16651.199999999997</v>
      </c>
      <c r="K27" s="30">
        <f t="shared" si="2"/>
        <v>277.52</v>
      </c>
    </row>
    <row r="28" spans="1:11" ht="39.950000000000003" customHeight="1">
      <c r="A28" s="109"/>
      <c r="B28" s="110"/>
      <c r="C28" s="54">
        <v>25</v>
      </c>
      <c r="D28" s="64" t="s">
        <v>127</v>
      </c>
      <c r="E28" s="64" t="s">
        <v>57</v>
      </c>
      <c r="F28" s="88">
        <v>150</v>
      </c>
      <c r="G28" s="31">
        <f>REITORIA_SEMS!K28+MUSEU!K28+ESAG!K28+CEART!K28+FAED!K28+CEAD!K28+CEFID!K28+CERES!K28+CEAVI!K28+CESFI!K28+CEO!K28</f>
        <v>66</v>
      </c>
      <c r="H28" s="41">
        <f>SUM((REITORIA_SEMS!K28-REITORIA_SEMS!L28)+(MUSEU!K28-MUSEU!L28)+(ESAG!K28-ESAG!L28)+(CEART!K28-CEART!L28)+(FAED!K28-FAED!L28)+(CEAD!K28-CEAD!L28)+(CEFID!K28-CEFID!L28)+(CERES!K28-CERES!L28)+(CEAVI!K28-CEAVI!L28)+(CESFI!K28-CESFI!L28)+(CEO!K28-CEO!L28))</f>
        <v>26</v>
      </c>
      <c r="I28" s="46">
        <f t="shared" si="0"/>
        <v>40</v>
      </c>
      <c r="J28" s="29">
        <f t="shared" si="1"/>
        <v>9900</v>
      </c>
      <c r="K28" s="30">
        <f t="shared" si="2"/>
        <v>3900</v>
      </c>
    </row>
    <row r="29" spans="1:11" ht="39.950000000000003" customHeight="1">
      <c r="A29" s="109"/>
      <c r="B29" s="110"/>
      <c r="C29" s="54">
        <v>26</v>
      </c>
      <c r="D29" s="64" t="s">
        <v>128</v>
      </c>
      <c r="E29" s="64" t="s">
        <v>57</v>
      </c>
      <c r="F29" s="88">
        <v>150</v>
      </c>
      <c r="G29" s="31">
        <f>REITORIA_SEMS!K29+MUSEU!K29+ESAG!K29+CEART!K29+FAED!K29+CEAD!K29+CEFID!K29+CERES!K29+CEAVI!K29+CESFI!K29+CEO!K29</f>
        <v>23</v>
      </c>
      <c r="H29" s="41">
        <f>SUM((REITORIA_SEMS!K29-REITORIA_SEMS!L29)+(MUSEU!K29-MUSEU!L29)+(ESAG!K29-ESAG!L29)+(CEART!K29-CEART!L29)+(FAED!K29-FAED!L29)+(CEAD!K29-CEAD!L29)+(CEFID!K29-CEFID!L29)+(CERES!K29-CERES!L29)+(CEAVI!K29-CEAVI!L29)+(CESFI!K29-CESFI!L29)+(CEO!K29-CEO!L29))</f>
        <v>0</v>
      </c>
      <c r="I29" s="46">
        <f t="shared" si="0"/>
        <v>23</v>
      </c>
      <c r="J29" s="29">
        <f t="shared" si="1"/>
        <v>3450</v>
      </c>
      <c r="K29" s="30">
        <f t="shared" si="2"/>
        <v>0</v>
      </c>
    </row>
    <row r="30" spans="1:11" ht="39.950000000000003" customHeight="1">
      <c r="A30" s="109"/>
      <c r="B30" s="110"/>
      <c r="C30" s="54">
        <v>27</v>
      </c>
      <c r="D30" s="63" t="s">
        <v>129</v>
      </c>
      <c r="E30" s="63" t="s">
        <v>171</v>
      </c>
      <c r="F30" s="88">
        <v>1005.45</v>
      </c>
      <c r="G30" s="31">
        <f>REITORIA_SEMS!K30+MUSEU!K30+ESAG!K30+CEART!K30+FAED!K30+CEAD!K30+CEFID!K30+CERES!K30+CEAVI!K30+CESFI!K30+CEO!K30</f>
        <v>36</v>
      </c>
      <c r="H30" s="41">
        <f>SUM((REITORIA_SEMS!K30-REITORIA_SEMS!L30)+(MUSEU!K30-MUSEU!L30)+(ESAG!K30-ESAG!L30)+(CEART!K30-CEART!L30)+(FAED!K30-FAED!L30)+(CEAD!K30-CEAD!L30)+(CEFID!K30-CEFID!L30)+(CERES!K30-CERES!L30)+(CEAVI!K30-CEAVI!L30)+(CESFI!K30-CESFI!L30)+(CEO!K30-CEO!L30))</f>
        <v>4</v>
      </c>
      <c r="I30" s="46">
        <f t="shared" si="0"/>
        <v>32</v>
      </c>
      <c r="J30" s="29">
        <f t="shared" si="1"/>
        <v>36196.200000000004</v>
      </c>
      <c r="K30" s="30">
        <f t="shared" si="2"/>
        <v>4021.8</v>
      </c>
    </row>
    <row r="31" spans="1:11" ht="39.950000000000003" customHeight="1">
      <c r="A31" s="109"/>
      <c r="B31" s="110"/>
      <c r="C31" s="54">
        <v>28</v>
      </c>
      <c r="D31" s="65" t="s">
        <v>130</v>
      </c>
      <c r="E31" s="65" t="s">
        <v>171</v>
      </c>
      <c r="F31" s="88">
        <v>824.99</v>
      </c>
      <c r="G31" s="31">
        <f>REITORIA_SEMS!K31+MUSEU!K31+ESAG!K31+CEART!K31+FAED!K31+CEAD!K31+CEFID!K31+CERES!K31+CEAVI!K31+CESFI!K31+CEO!K31</f>
        <v>3</v>
      </c>
      <c r="H31" s="41">
        <f>SUM((REITORIA_SEMS!K31-REITORIA_SEMS!L31)+(MUSEU!K31-MUSEU!L31)+(ESAG!K31-ESAG!L31)+(CEART!K31-CEART!L31)+(FAED!K31-FAED!L31)+(CEAD!K31-CEAD!L31)+(CEFID!K31-CEFID!L31)+(CERES!K31-CERES!L31)+(CEAVI!K31-CEAVI!L31)+(CESFI!K31-CESFI!L31)+(CEO!K31-CEO!L31))</f>
        <v>1</v>
      </c>
      <c r="I31" s="46">
        <f t="shared" si="0"/>
        <v>2</v>
      </c>
      <c r="J31" s="29">
        <f t="shared" si="1"/>
        <v>2474.9700000000003</v>
      </c>
      <c r="K31" s="30">
        <f t="shared" si="2"/>
        <v>824.99</v>
      </c>
    </row>
    <row r="32" spans="1:11" ht="39.950000000000003" customHeight="1">
      <c r="A32" s="109"/>
      <c r="B32" s="110"/>
      <c r="C32" s="54">
        <v>29</v>
      </c>
      <c r="D32" s="65" t="s">
        <v>131</v>
      </c>
      <c r="E32" s="65" t="s">
        <v>172</v>
      </c>
      <c r="F32" s="88">
        <v>525</v>
      </c>
      <c r="G32" s="31">
        <f>REITORIA_SEMS!K32+MUSEU!K32+ESAG!K32+CEART!K32+FAED!K32+CEAD!K32+CEFID!K32+CERES!K32+CEAVI!K32+CESFI!K32+CEO!K32</f>
        <v>20</v>
      </c>
      <c r="H32" s="41">
        <f>SUM((REITORIA_SEMS!K32-REITORIA_SEMS!L32)+(MUSEU!K32-MUSEU!L32)+(ESAG!K32-ESAG!L32)+(CEART!K32-CEART!L32)+(FAED!K32-FAED!L32)+(CEAD!K32-CEAD!L32)+(CEFID!K32-CEFID!L32)+(CERES!K32-CERES!L32)+(CEAVI!K32-CEAVI!L32)+(CESFI!K32-CESFI!L32)+(CEO!K32-CEO!L32))</f>
        <v>4</v>
      </c>
      <c r="I32" s="46">
        <f t="shared" si="0"/>
        <v>16</v>
      </c>
      <c r="J32" s="29">
        <f t="shared" si="1"/>
        <v>10500</v>
      </c>
      <c r="K32" s="30">
        <f t="shared" si="2"/>
        <v>2100</v>
      </c>
    </row>
    <row r="33" spans="1:11" ht="39.950000000000003" customHeight="1">
      <c r="A33" s="109"/>
      <c r="B33" s="110"/>
      <c r="C33" s="54">
        <v>30</v>
      </c>
      <c r="D33" s="65" t="s">
        <v>132</v>
      </c>
      <c r="E33" s="65" t="s">
        <v>172</v>
      </c>
      <c r="F33" s="88">
        <v>799.66</v>
      </c>
      <c r="G33" s="31">
        <f>REITORIA_SEMS!K33+MUSEU!K33+ESAG!K33+CEART!K33+FAED!K33+CEAD!K33+CEFID!K33+CERES!K33+CEAVI!K33+CESFI!K33+CEO!K33</f>
        <v>3</v>
      </c>
      <c r="H33" s="41">
        <f>SUM((REITORIA_SEMS!K33-REITORIA_SEMS!L33)+(MUSEU!K33-MUSEU!L33)+(ESAG!K33-ESAG!L33)+(CEART!K33-CEART!L33)+(FAED!K33-FAED!L33)+(CEAD!K33-CEAD!L33)+(CEFID!K33-CEFID!L33)+(CERES!K33-CERES!L33)+(CEAVI!K33-CEAVI!L33)+(CESFI!K33-CESFI!L33)+(CEO!K33-CEO!L33))</f>
        <v>3</v>
      </c>
      <c r="I33" s="46">
        <f t="shared" si="0"/>
        <v>0</v>
      </c>
      <c r="J33" s="29">
        <f t="shared" si="1"/>
        <v>2398.98</v>
      </c>
      <c r="K33" s="30">
        <f t="shared" si="2"/>
        <v>2398.98</v>
      </c>
    </row>
    <row r="34" spans="1:11" ht="39.950000000000003" customHeight="1">
      <c r="A34" s="109"/>
      <c r="B34" s="110"/>
      <c r="C34" s="54">
        <v>31</v>
      </c>
      <c r="D34" s="63" t="s">
        <v>133</v>
      </c>
      <c r="E34" s="63" t="s">
        <v>173</v>
      </c>
      <c r="F34" s="88">
        <v>62.97</v>
      </c>
      <c r="G34" s="31">
        <f>REITORIA_SEMS!K34+MUSEU!K34+ESAG!K34+CEART!K34+FAED!K34+CEAD!K34+CEFID!K34+CERES!K34+CEAVI!K34+CESFI!K34+CEO!K34</f>
        <v>260</v>
      </c>
      <c r="H34" s="41">
        <f>SUM((REITORIA_SEMS!K34-REITORIA_SEMS!L34)+(MUSEU!K34-MUSEU!L34)+(ESAG!K34-ESAG!L34)+(CEART!K34-CEART!L34)+(FAED!K34-FAED!L34)+(CEAD!K34-CEAD!L34)+(CEFID!K34-CEFID!L34)+(CERES!K34-CERES!L34)+(CEAVI!K34-CEAVI!L34)+(CESFI!K34-CESFI!L34)+(CEO!K34-CEO!L34))</f>
        <v>94</v>
      </c>
      <c r="I34" s="46">
        <f t="shared" si="0"/>
        <v>166</v>
      </c>
      <c r="J34" s="29">
        <f t="shared" si="1"/>
        <v>16372.199999999999</v>
      </c>
      <c r="K34" s="30">
        <f t="shared" si="2"/>
        <v>5919.18</v>
      </c>
    </row>
    <row r="35" spans="1:11" ht="39.950000000000003" customHeight="1">
      <c r="A35" s="109"/>
      <c r="B35" s="110"/>
      <c r="C35" s="54">
        <v>32</v>
      </c>
      <c r="D35" s="63" t="s">
        <v>134</v>
      </c>
      <c r="E35" s="63" t="s">
        <v>69</v>
      </c>
      <c r="F35" s="88">
        <v>184.65</v>
      </c>
      <c r="G35" s="31">
        <f>REITORIA_SEMS!K35+MUSEU!K35+ESAG!K35+CEART!K35+FAED!K35+CEAD!K35+CEFID!K35+CERES!K35+CEAVI!K35+CESFI!K35+CEO!K35</f>
        <v>775</v>
      </c>
      <c r="H35" s="41">
        <f>SUM((REITORIA_SEMS!K35-REITORIA_SEMS!L35)+(MUSEU!K35-MUSEU!L35)+(ESAG!K35-ESAG!L35)+(CEART!K35-CEART!L35)+(FAED!K35-FAED!L35)+(CEAD!K35-CEAD!L35)+(CEFID!K35-CEFID!L35)+(CERES!K35-CERES!L35)+(CEAVI!K35-CEAVI!L35)+(CESFI!K35-CESFI!L35)+(CEO!K35-CEO!L35))</f>
        <v>19</v>
      </c>
      <c r="I35" s="46">
        <f t="shared" si="0"/>
        <v>756</v>
      </c>
      <c r="J35" s="29">
        <f t="shared" si="1"/>
        <v>143103.75</v>
      </c>
      <c r="K35" s="30">
        <f t="shared" si="2"/>
        <v>3508.35</v>
      </c>
    </row>
    <row r="36" spans="1:11" ht="39.950000000000003" customHeight="1">
      <c r="A36" s="109"/>
      <c r="B36" s="110"/>
      <c r="C36" s="54">
        <v>33</v>
      </c>
      <c r="D36" s="63" t="s">
        <v>135</v>
      </c>
      <c r="E36" s="63" t="s">
        <v>69</v>
      </c>
      <c r="F36" s="88">
        <v>98.83</v>
      </c>
      <c r="G36" s="31">
        <f>REITORIA_SEMS!K36+MUSEU!K36+ESAG!K36+CEART!K36+FAED!K36+CEAD!K36+CEFID!K36+CERES!K36+CEAVI!K36+CESFI!K36+CEO!K36</f>
        <v>1270</v>
      </c>
      <c r="H36" s="41">
        <f>SUM((REITORIA_SEMS!K36-REITORIA_SEMS!L36)+(MUSEU!K36-MUSEU!L36)+(ESAG!K36-ESAG!L36)+(CEART!K36-CEART!L36)+(FAED!K36-FAED!L36)+(CEAD!K36-CEAD!L36)+(CEFID!K36-CEFID!L36)+(CERES!K36-CERES!L36)+(CEAVI!K36-CEAVI!L36)+(CESFI!K36-CESFI!L36)+(CEO!K36-CEO!L36))</f>
        <v>0</v>
      </c>
      <c r="I36" s="46">
        <f t="shared" si="0"/>
        <v>1270</v>
      </c>
      <c r="J36" s="29">
        <f t="shared" si="1"/>
        <v>125514.09999999999</v>
      </c>
      <c r="K36" s="30">
        <f t="shared" si="2"/>
        <v>0</v>
      </c>
    </row>
    <row r="37" spans="1:11" ht="39.950000000000003" customHeight="1">
      <c r="A37" s="109"/>
      <c r="B37" s="110"/>
      <c r="C37" s="54">
        <v>34</v>
      </c>
      <c r="D37" s="63" t="s">
        <v>41</v>
      </c>
      <c r="E37" s="63" t="s">
        <v>57</v>
      </c>
      <c r="F37" s="88">
        <v>4.83</v>
      </c>
      <c r="G37" s="31">
        <f>REITORIA_SEMS!K37+MUSEU!K37+ESAG!K37+CEART!K37+FAED!K37+CEAD!K37+CEFID!K37+CERES!K37+CEAVI!K37+CESFI!K37+CEO!K37</f>
        <v>760</v>
      </c>
      <c r="H37" s="41">
        <f>SUM((REITORIA_SEMS!K37-REITORIA_SEMS!L37)+(MUSEU!K37-MUSEU!L37)+(ESAG!K37-ESAG!L37)+(CEART!K37-CEART!L37)+(FAED!K37-FAED!L37)+(CEAD!K37-CEAD!L37)+(CEFID!K37-CEFID!L37)+(CERES!K37-CERES!L37)+(CEAVI!K37-CEAVI!L37)+(CESFI!K37-CESFI!L37)+(CEO!K37-CEO!L37))</f>
        <v>147</v>
      </c>
      <c r="I37" s="46">
        <f t="shared" si="0"/>
        <v>613</v>
      </c>
      <c r="J37" s="29">
        <f t="shared" si="1"/>
        <v>3670.8</v>
      </c>
      <c r="K37" s="30">
        <f t="shared" si="2"/>
        <v>710.01</v>
      </c>
    </row>
    <row r="38" spans="1:11" ht="39.950000000000003" customHeight="1">
      <c r="A38" s="109"/>
      <c r="B38" s="110"/>
      <c r="C38" s="54">
        <v>35</v>
      </c>
      <c r="D38" s="63" t="s">
        <v>42</v>
      </c>
      <c r="E38" s="63" t="s">
        <v>57</v>
      </c>
      <c r="F38" s="88">
        <v>11</v>
      </c>
      <c r="G38" s="31">
        <f>REITORIA_SEMS!K38+MUSEU!K38+ESAG!K38+CEART!K38+FAED!K38+CEAD!K38+CEFID!K38+CERES!K38+CEAVI!K38+CESFI!K38+CEO!K38</f>
        <v>1140</v>
      </c>
      <c r="H38" s="41">
        <f>SUM((REITORIA_SEMS!K38-REITORIA_SEMS!L38)+(MUSEU!K38-MUSEU!L38)+(ESAG!K38-ESAG!L38)+(CEART!K38-CEART!L38)+(FAED!K38-FAED!L38)+(CEAD!K38-CEAD!L38)+(CEFID!K38-CEFID!L38)+(CERES!K38-CERES!L38)+(CEAVI!K38-CEAVI!L38)+(CESFI!K38-CESFI!L38)+(CEO!K38-CEO!L38))</f>
        <v>90</v>
      </c>
      <c r="I38" s="46">
        <f t="shared" si="0"/>
        <v>1050</v>
      </c>
      <c r="J38" s="29">
        <f t="shared" si="1"/>
        <v>12540</v>
      </c>
      <c r="K38" s="30">
        <f t="shared" si="2"/>
        <v>990</v>
      </c>
    </row>
    <row r="39" spans="1:11" ht="39.950000000000003" customHeight="1">
      <c r="A39" s="55" t="s">
        <v>97</v>
      </c>
      <c r="B39" s="53">
        <v>3</v>
      </c>
      <c r="C39" s="53">
        <v>36</v>
      </c>
      <c r="D39" s="58" t="s">
        <v>136</v>
      </c>
      <c r="E39" s="58" t="s">
        <v>174</v>
      </c>
      <c r="F39" s="88">
        <v>51.25</v>
      </c>
      <c r="G39" s="31">
        <f>REITORIA_SEMS!K39+MUSEU!K39+ESAG!K39+CEART!K39+FAED!K39+CEAD!K39+CEFID!K39+CERES!K39+CEAVI!K39+CESFI!K39+CEO!K39</f>
        <v>1040</v>
      </c>
      <c r="H39" s="41">
        <f>SUM((REITORIA_SEMS!K39-REITORIA_SEMS!L39)+(MUSEU!K39-MUSEU!L39)+(ESAG!K39-ESAG!L39)+(CEART!K39-CEART!L39)+(FAED!K39-FAED!L39)+(CEAD!K39-CEAD!L39)+(CEFID!K39-CEFID!L39)+(CERES!K39-CERES!L39)+(CEAVI!K39-CEAVI!L39)+(CESFI!K39-CESFI!L39)+(CEO!K39-CEO!L39))</f>
        <v>292.31</v>
      </c>
      <c r="I39" s="46">
        <f t="shared" si="0"/>
        <v>747.69</v>
      </c>
      <c r="J39" s="29">
        <f t="shared" si="1"/>
        <v>53300</v>
      </c>
      <c r="K39" s="30">
        <f t="shared" si="2"/>
        <v>14980.887500000001</v>
      </c>
    </row>
    <row r="40" spans="1:11" ht="36.75" customHeight="1">
      <c r="A40" s="109" t="s">
        <v>98</v>
      </c>
      <c r="B40" s="110">
        <v>4</v>
      </c>
      <c r="C40" s="54">
        <v>37</v>
      </c>
      <c r="D40" s="63" t="s">
        <v>137</v>
      </c>
      <c r="E40" s="63" t="s">
        <v>190</v>
      </c>
      <c r="F40" s="89">
        <v>74</v>
      </c>
      <c r="G40" s="31">
        <f>REITORIA_SEMS!K40+MUSEU!K40+ESAG!K40+CEART!K40+FAED!K40+CEAD!K40+CEFID!K40+CERES!K40+CEAVI!K40+CESFI!K40+CEO!K40</f>
        <v>745</v>
      </c>
      <c r="H40" s="41">
        <f>SUM((REITORIA_SEMS!K40-REITORIA_SEMS!L40)+(MUSEU!K40-MUSEU!L40)+(ESAG!K40-ESAG!L40)+(CEART!K40-CEART!L40)+(FAED!K40-FAED!L40)+(CEAD!K40-CEAD!L40)+(CEFID!K40-CEFID!L40)+(CERES!K40-CERES!L40)+(CEAVI!K40-CEAVI!L40)+(CESFI!K40-CESFI!L40)+(CEO!K40-CEO!L40))</f>
        <v>405</v>
      </c>
      <c r="I40" s="46">
        <f t="shared" si="0"/>
        <v>340</v>
      </c>
      <c r="J40" s="29">
        <f t="shared" si="1"/>
        <v>55130</v>
      </c>
      <c r="K40" s="30">
        <f t="shared" si="2"/>
        <v>29970</v>
      </c>
    </row>
    <row r="41" spans="1:11" ht="36.75" customHeight="1">
      <c r="A41" s="109"/>
      <c r="B41" s="110"/>
      <c r="C41" s="54">
        <v>38</v>
      </c>
      <c r="D41" s="63" t="s">
        <v>138</v>
      </c>
      <c r="E41" s="63" t="s">
        <v>190</v>
      </c>
      <c r="F41" s="89">
        <v>54.54</v>
      </c>
      <c r="G41" s="31">
        <f>REITORIA_SEMS!K41+MUSEU!K41+ESAG!K41+CEART!K41+FAED!K41+CEAD!K41+CEFID!K41+CERES!K41+CEAVI!K41+CESFI!K41+CEO!K41</f>
        <v>655</v>
      </c>
      <c r="H41" s="41">
        <f>SUM((REITORIA_SEMS!K41-REITORIA_SEMS!L41)+(MUSEU!K41-MUSEU!L41)+(ESAG!K41-ESAG!L41)+(CEART!K41-CEART!L41)+(FAED!K41-FAED!L41)+(CEAD!K41-CEAD!L41)+(CEFID!K41-CEFID!L41)+(CERES!K41-CERES!L41)+(CEAVI!K41-CEAVI!L41)+(CESFI!K41-CESFI!L41)+(CEO!K41-CEO!L41))</f>
        <v>159.13</v>
      </c>
      <c r="I41" s="46">
        <f t="shared" si="0"/>
        <v>495.87</v>
      </c>
      <c r="J41" s="29">
        <f t="shared" si="1"/>
        <v>35723.699999999997</v>
      </c>
      <c r="K41" s="30">
        <f t="shared" si="2"/>
        <v>8678.9501999999993</v>
      </c>
    </row>
    <row r="42" spans="1:11" ht="69">
      <c r="A42" s="109"/>
      <c r="B42" s="110"/>
      <c r="C42" s="54">
        <v>39</v>
      </c>
      <c r="D42" s="63" t="s">
        <v>90</v>
      </c>
      <c r="E42" s="63" t="s">
        <v>191</v>
      </c>
      <c r="F42" s="89">
        <v>123</v>
      </c>
      <c r="G42" s="31">
        <f>REITORIA_SEMS!K42+MUSEU!K42+ESAG!K42+CEART!K42+FAED!K42+CEAD!K42+CEFID!K42+CERES!K42+CEAVI!K42+CESFI!K42+CEO!K42</f>
        <v>65</v>
      </c>
      <c r="H42" s="41">
        <f>SUM((REITORIA_SEMS!K42-REITORIA_SEMS!L42)+(MUSEU!K42-MUSEU!L42)+(ESAG!K42-ESAG!L42)+(CEART!K42-CEART!L42)+(FAED!K42-FAED!L42)+(CEAD!K42-CEAD!L42)+(CEFID!K42-CEFID!L42)+(CERES!K42-CERES!L42)+(CEAVI!K42-CEAVI!L42)+(CESFI!K42-CESFI!L42)+(CEO!K42-CEO!L42))</f>
        <v>0</v>
      </c>
      <c r="I42" s="46">
        <f t="shared" si="0"/>
        <v>65</v>
      </c>
      <c r="J42" s="29">
        <f t="shared" si="1"/>
        <v>7995</v>
      </c>
      <c r="K42" s="30">
        <f t="shared" si="2"/>
        <v>0</v>
      </c>
    </row>
    <row r="43" spans="1:11" ht="66">
      <c r="A43" s="109"/>
      <c r="B43" s="110"/>
      <c r="C43" s="54">
        <v>40</v>
      </c>
      <c r="D43" s="63" t="s">
        <v>91</v>
      </c>
      <c r="E43" s="63" t="s">
        <v>191</v>
      </c>
      <c r="F43" s="89">
        <v>133</v>
      </c>
      <c r="G43" s="31">
        <f>REITORIA_SEMS!K43+MUSEU!K43+ESAG!K43+CEART!K43+FAED!K43+CEAD!K43+CEFID!K43+CERES!K43+CEAVI!K43+CESFI!K43+CEO!K43</f>
        <v>115</v>
      </c>
      <c r="H43" s="41">
        <f>SUM((REITORIA_SEMS!K43-REITORIA_SEMS!L43)+(MUSEU!K43-MUSEU!L43)+(ESAG!K43-ESAG!L43)+(CEART!K43-CEART!L43)+(FAED!K43-FAED!L43)+(CEAD!K43-CEAD!L43)+(CEFID!K43-CEFID!L43)+(CERES!K43-CERES!L43)+(CEAVI!K43-CEAVI!L43)+(CESFI!K43-CESFI!L43)+(CEO!K43-CEO!L43))</f>
        <v>0</v>
      </c>
      <c r="I43" s="46">
        <f t="shared" si="0"/>
        <v>115</v>
      </c>
      <c r="J43" s="29">
        <f t="shared" si="1"/>
        <v>15295</v>
      </c>
      <c r="K43" s="30">
        <f t="shared" si="2"/>
        <v>0</v>
      </c>
    </row>
    <row r="44" spans="1:11" ht="63.75">
      <c r="A44" s="109"/>
      <c r="B44" s="110"/>
      <c r="C44" s="54">
        <v>41</v>
      </c>
      <c r="D44" s="63" t="s">
        <v>139</v>
      </c>
      <c r="E44" s="63" t="s">
        <v>191</v>
      </c>
      <c r="F44" s="89">
        <v>150</v>
      </c>
      <c r="G44" s="31">
        <f>REITORIA_SEMS!K44+MUSEU!K44+ESAG!K44+CEART!K44+FAED!K44+CEAD!K44+CEFID!K44+CERES!K44+CEAVI!K44+CESFI!K44+CEO!K44</f>
        <v>60</v>
      </c>
      <c r="H44" s="41">
        <f>SUM((REITORIA_SEMS!K44-REITORIA_SEMS!L44)+(MUSEU!K44-MUSEU!L44)+(ESAG!K44-ESAG!L44)+(CEART!K44-CEART!L44)+(FAED!K44-FAED!L44)+(CEAD!K44-CEAD!L44)+(CEFID!K44-CEFID!L44)+(CERES!K44-CERES!L44)+(CEAVI!K44-CEAVI!L44)+(CESFI!K44-CESFI!L44)+(CEO!K44-CEO!L44))</f>
        <v>0</v>
      </c>
      <c r="I44" s="46">
        <f t="shared" si="0"/>
        <v>60</v>
      </c>
      <c r="J44" s="29">
        <f t="shared" si="1"/>
        <v>9000</v>
      </c>
      <c r="K44" s="30">
        <f t="shared" si="2"/>
        <v>0</v>
      </c>
    </row>
    <row r="45" spans="1:11" ht="72.75">
      <c r="A45" s="107" t="s">
        <v>99</v>
      </c>
      <c r="B45" s="108">
        <v>5</v>
      </c>
      <c r="C45" s="53">
        <v>42</v>
      </c>
      <c r="D45" s="58" t="s">
        <v>140</v>
      </c>
      <c r="E45" s="58" t="s">
        <v>175</v>
      </c>
      <c r="F45" s="89">
        <v>115.29</v>
      </c>
      <c r="G45" s="31">
        <f>REITORIA_SEMS!K45+MUSEU!K45+ESAG!K45+CEART!K45+FAED!K45+CEAD!K45+CEFID!K45+CERES!K45+CEAVI!K45+CESFI!K45+CEO!K45</f>
        <v>400</v>
      </c>
      <c r="H45" s="41">
        <f>SUM((REITORIA_SEMS!K45-REITORIA_SEMS!L45)+(MUSEU!K45-MUSEU!L45)+(ESAG!K45-ESAG!L45)+(CEART!K45-CEART!L45)+(FAED!K45-FAED!L45)+(CEAD!K45-CEAD!L45)+(CEFID!K45-CEFID!L45)+(CERES!K45-CERES!L45)+(CEAVI!K45-CEAVI!L45)+(CESFI!K45-CESFI!L45)+(CEO!K45-CEO!L45))</f>
        <v>0</v>
      </c>
      <c r="I45" s="46">
        <f t="shared" si="0"/>
        <v>400</v>
      </c>
      <c r="J45" s="29">
        <f t="shared" si="1"/>
        <v>46116</v>
      </c>
      <c r="K45" s="30">
        <f t="shared" si="2"/>
        <v>0</v>
      </c>
    </row>
    <row r="46" spans="1:11" ht="45">
      <c r="A46" s="107"/>
      <c r="B46" s="108"/>
      <c r="C46" s="53">
        <v>43</v>
      </c>
      <c r="D46" s="58" t="s">
        <v>141</v>
      </c>
      <c r="E46" s="58" t="s">
        <v>176</v>
      </c>
      <c r="F46" s="89">
        <v>88.75</v>
      </c>
      <c r="G46" s="31">
        <f>REITORIA_SEMS!K46+MUSEU!K46+ESAG!K46+CEART!K46+FAED!K46+CEAD!K46+CEFID!K46+CERES!K46+CEAVI!K46+CESFI!K46+CEO!K46</f>
        <v>75</v>
      </c>
      <c r="H46" s="41">
        <f>SUM((REITORIA_SEMS!K46-REITORIA_SEMS!L46)+(MUSEU!K46-MUSEU!L46)+(ESAG!K46-ESAG!L46)+(CEART!K46-CEART!L46)+(FAED!K46-FAED!L46)+(CEAD!K46-CEAD!L46)+(CEFID!K46-CEFID!L46)+(CERES!K46-CERES!L46)+(CEAVI!K46-CEAVI!L46)+(CESFI!K46-CESFI!L46)+(CEO!K46-CEO!L46))</f>
        <v>0</v>
      </c>
      <c r="I46" s="46">
        <f t="shared" si="0"/>
        <v>75</v>
      </c>
      <c r="J46" s="29">
        <f t="shared" si="1"/>
        <v>6656.25</v>
      </c>
      <c r="K46" s="30">
        <f t="shared" si="2"/>
        <v>0</v>
      </c>
    </row>
    <row r="47" spans="1:11" ht="45">
      <c r="A47" s="107"/>
      <c r="B47" s="108"/>
      <c r="C47" s="53">
        <v>44</v>
      </c>
      <c r="D47" s="58" t="s">
        <v>142</v>
      </c>
      <c r="E47" s="58" t="s">
        <v>177</v>
      </c>
      <c r="F47" s="89">
        <v>91.58</v>
      </c>
      <c r="G47" s="31">
        <f>REITORIA_SEMS!K47+MUSEU!K47+ESAG!K47+CEART!K47+FAED!K47+CEAD!K47+CEFID!K47+CERES!K47+CEAVI!K47+CESFI!K47+CEO!K47</f>
        <v>250</v>
      </c>
      <c r="H47" s="41">
        <f>SUM((REITORIA_SEMS!K47-REITORIA_SEMS!L47)+(MUSEU!K47-MUSEU!L47)+(ESAG!K47-ESAG!L47)+(CEART!K47-CEART!L47)+(FAED!K47-FAED!L47)+(CEAD!K47-CEAD!L47)+(CEFID!K47-CEFID!L47)+(CERES!K47-CERES!L47)+(CEAVI!K47-CEAVI!L47)+(CESFI!K47-CESFI!L47)+(CEO!K47-CEO!L47))</f>
        <v>72</v>
      </c>
      <c r="I47" s="46">
        <f t="shared" si="0"/>
        <v>178</v>
      </c>
      <c r="J47" s="29">
        <f t="shared" si="1"/>
        <v>22895</v>
      </c>
      <c r="K47" s="30">
        <f t="shared" si="2"/>
        <v>6593.76</v>
      </c>
    </row>
    <row r="48" spans="1:11" ht="51">
      <c r="A48" s="107"/>
      <c r="B48" s="108"/>
      <c r="C48" s="53">
        <v>45</v>
      </c>
      <c r="D48" s="62" t="s">
        <v>80</v>
      </c>
      <c r="E48" s="58" t="s">
        <v>178</v>
      </c>
      <c r="F48" s="89">
        <v>83.69</v>
      </c>
      <c r="G48" s="31">
        <f>REITORIA_SEMS!K48+MUSEU!K48+ESAG!K48+CEART!K48+FAED!K48+CEAD!K48+CEFID!K48+CERES!K48+CEAVI!K48+CESFI!K48+CEO!K48</f>
        <v>685</v>
      </c>
      <c r="H48" s="41">
        <f>SUM((REITORIA_SEMS!K48-REITORIA_SEMS!L48)+(MUSEU!K48-MUSEU!L48)+(ESAG!K48-ESAG!L48)+(CEART!K48-CEART!L48)+(FAED!K48-FAED!L48)+(CEAD!K48-CEAD!L48)+(CEFID!K48-CEFID!L48)+(CERES!K48-CERES!L48)+(CEAVI!K48-CEAVI!L48)+(CESFI!K48-CESFI!L48)+(CEO!K48-CEO!L48))</f>
        <v>243</v>
      </c>
      <c r="I48" s="46">
        <f t="shared" si="0"/>
        <v>442</v>
      </c>
      <c r="J48" s="29">
        <f t="shared" si="1"/>
        <v>57327.65</v>
      </c>
      <c r="K48" s="30">
        <f t="shared" si="2"/>
        <v>20336.669999999998</v>
      </c>
    </row>
    <row r="49" spans="1:11" ht="180.75">
      <c r="A49" s="56" t="s">
        <v>100</v>
      </c>
      <c r="B49" s="54">
        <v>6</v>
      </c>
      <c r="C49" s="54">
        <v>46</v>
      </c>
      <c r="D49" s="63" t="s">
        <v>143</v>
      </c>
      <c r="E49" s="63" t="s">
        <v>84</v>
      </c>
      <c r="F49" s="89">
        <v>115.09</v>
      </c>
      <c r="G49" s="31">
        <f>REITORIA_SEMS!K49+MUSEU!K49+ESAG!K49+CEART!K49+FAED!K49+CEAD!K49+CEFID!K49+CERES!K49+CEAVI!K49+CESFI!K49+CEO!K49</f>
        <v>1745</v>
      </c>
      <c r="H49" s="41">
        <f>SUM((REITORIA_SEMS!K49-REITORIA_SEMS!L49)+(MUSEU!K49-MUSEU!L49)+(ESAG!K49-ESAG!L49)+(CEART!K49-CEART!L49)+(FAED!K49-FAED!L49)+(CEAD!K49-CEAD!L49)+(CEFID!K49-CEFID!L49)+(CERES!K49-CERES!L49)+(CEAVI!K49-CEAVI!L49)+(CESFI!K49-CESFI!L49)+(CEO!K49-CEO!L49))</f>
        <v>0</v>
      </c>
      <c r="I49" s="46">
        <f t="shared" si="0"/>
        <v>1745</v>
      </c>
      <c r="J49" s="29">
        <f t="shared" si="1"/>
        <v>200832.05000000002</v>
      </c>
      <c r="K49" s="30">
        <f t="shared" si="2"/>
        <v>0</v>
      </c>
    </row>
    <row r="50" spans="1:11" ht="36.75" customHeight="1">
      <c r="A50" s="107" t="s">
        <v>101</v>
      </c>
      <c r="B50" s="108">
        <v>7</v>
      </c>
      <c r="C50" s="53">
        <v>47</v>
      </c>
      <c r="D50" s="62" t="s">
        <v>85</v>
      </c>
      <c r="E50" s="58" t="s">
        <v>179</v>
      </c>
      <c r="F50" s="89">
        <v>3016.66</v>
      </c>
      <c r="G50" s="31">
        <f>REITORIA_SEMS!K50+MUSEU!K50+ESAG!K50+CEART!K50+FAED!K50+CEAD!K50+CEFID!K50+CERES!K50+CEAVI!K50+CESFI!K50+CEO!K50</f>
        <v>2</v>
      </c>
      <c r="H50" s="41">
        <f>SUM((REITORIA_SEMS!K50-REITORIA_SEMS!L50)+(MUSEU!K50-MUSEU!L50)+(ESAG!K50-ESAG!L50)+(CEART!K50-CEART!L50)+(FAED!K50-FAED!L50)+(CEAD!K50-CEAD!L50)+(CEFID!K50-CEFID!L50)+(CERES!K50-CERES!L50)+(CEAVI!K50-CEAVI!L50)+(CESFI!K50-CESFI!L50)+(CEO!K50-CEO!L50))</f>
        <v>0</v>
      </c>
      <c r="I50" s="46">
        <f t="shared" si="0"/>
        <v>2</v>
      </c>
      <c r="J50" s="29">
        <f t="shared" si="1"/>
        <v>6033.32</v>
      </c>
      <c r="K50" s="30">
        <f t="shared" si="2"/>
        <v>0</v>
      </c>
    </row>
    <row r="51" spans="1:11" ht="36.75" customHeight="1">
      <c r="A51" s="107"/>
      <c r="B51" s="108"/>
      <c r="C51" s="53">
        <v>48</v>
      </c>
      <c r="D51" s="61" t="s">
        <v>144</v>
      </c>
      <c r="E51" s="58" t="s">
        <v>179</v>
      </c>
      <c r="F51" s="89">
        <v>3016.66</v>
      </c>
      <c r="G51" s="31">
        <f>REITORIA_SEMS!K51+MUSEU!K51+ESAG!K51+CEART!K51+FAED!K51+CEAD!K51+CEFID!K51+CERES!K51+CEAVI!K51+CESFI!K51+CEO!K51</f>
        <v>2</v>
      </c>
      <c r="H51" s="41">
        <f>SUM((REITORIA_SEMS!K51-REITORIA_SEMS!L51)+(MUSEU!K51-MUSEU!L51)+(ESAG!K51-ESAG!L51)+(CEART!K51-CEART!L51)+(FAED!K51-FAED!L51)+(CEAD!K51-CEAD!L51)+(CEFID!K51-CEFID!L51)+(CERES!K51-CERES!L51)+(CEAVI!K51-CEAVI!L51)+(CESFI!K51-CESFI!L51)+(CEO!K51-CEO!L51))</f>
        <v>0</v>
      </c>
      <c r="I51" s="46">
        <f t="shared" si="0"/>
        <v>2</v>
      </c>
      <c r="J51" s="29">
        <f t="shared" si="1"/>
        <v>6033.32</v>
      </c>
      <c r="K51" s="30">
        <f t="shared" si="2"/>
        <v>0</v>
      </c>
    </row>
    <row r="52" spans="1:11" ht="36.75" customHeight="1">
      <c r="A52" s="107"/>
      <c r="B52" s="108"/>
      <c r="C52" s="53">
        <v>49</v>
      </c>
      <c r="D52" s="61" t="s">
        <v>145</v>
      </c>
      <c r="E52" s="58" t="s">
        <v>179</v>
      </c>
      <c r="F52" s="89">
        <v>3016.66</v>
      </c>
      <c r="G52" s="31">
        <f>REITORIA_SEMS!K52+MUSEU!K52+ESAG!K52+CEART!K52+FAED!K52+CEAD!K52+CEFID!K52+CERES!K52+CEAVI!K52+CESFI!K52+CEO!K52</f>
        <v>2</v>
      </c>
      <c r="H52" s="41">
        <f>SUM((REITORIA_SEMS!K52-REITORIA_SEMS!L52)+(MUSEU!K52-MUSEU!L52)+(ESAG!K52-ESAG!L52)+(CEART!K52-CEART!L52)+(FAED!K52-FAED!L52)+(CEAD!K52-CEAD!L52)+(CEFID!K52-CEFID!L52)+(CERES!K52-CERES!L52)+(CEAVI!K52-CEAVI!L52)+(CESFI!K52-CESFI!L52)+(CEO!K52-CEO!L52))</f>
        <v>0</v>
      </c>
      <c r="I52" s="46">
        <f t="shared" si="0"/>
        <v>2</v>
      </c>
      <c r="J52" s="29">
        <f t="shared" si="1"/>
        <v>6033.32</v>
      </c>
      <c r="K52" s="30">
        <f t="shared" si="2"/>
        <v>0</v>
      </c>
    </row>
    <row r="53" spans="1:11" ht="36.75" customHeight="1">
      <c r="A53" s="109" t="s">
        <v>102</v>
      </c>
      <c r="B53" s="110">
        <v>8</v>
      </c>
      <c r="C53" s="54">
        <v>50</v>
      </c>
      <c r="D53" s="66" t="s">
        <v>146</v>
      </c>
      <c r="E53" s="63" t="s">
        <v>180</v>
      </c>
      <c r="F53" s="89">
        <v>69.39</v>
      </c>
      <c r="G53" s="31">
        <f>REITORIA_SEMS!K53+MUSEU!K53+ESAG!K53+CEART!K53+FAED!K53+CEAD!K53+CEFID!K53+CERES!K53+CEAVI!K53+CESFI!K53+CEO!K53</f>
        <v>364</v>
      </c>
      <c r="H53" s="41">
        <f>SUM((REITORIA_SEMS!K53-REITORIA_SEMS!L53)+(MUSEU!K53-MUSEU!L53)+(ESAG!K53-ESAG!L53)+(CEART!K53-CEART!L53)+(FAED!K53-FAED!L53)+(CEAD!K53-CEAD!L53)+(CEFID!K53-CEFID!L53)+(CERES!K53-CERES!L53)+(CEAVI!K53-CEAVI!L53)+(CESFI!K53-CESFI!L53)+(CEO!K53-CEO!L53))</f>
        <v>64</v>
      </c>
      <c r="I53" s="46">
        <f t="shared" si="0"/>
        <v>300</v>
      </c>
      <c r="J53" s="29">
        <f t="shared" si="1"/>
        <v>25257.96</v>
      </c>
      <c r="K53" s="30">
        <f t="shared" si="2"/>
        <v>4440.96</v>
      </c>
    </row>
    <row r="54" spans="1:11" ht="36.75" customHeight="1">
      <c r="A54" s="109"/>
      <c r="B54" s="110"/>
      <c r="C54" s="54">
        <v>51</v>
      </c>
      <c r="D54" s="63" t="s">
        <v>147</v>
      </c>
      <c r="E54" s="63" t="s">
        <v>180</v>
      </c>
      <c r="F54" s="89">
        <v>80.2</v>
      </c>
      <c r="G54" s="31">
        <f>REITORIA_SEMS!K54+MUSEU!K54+ESAG!K54+CEART!K54+FAED!K54+CEAD!K54+CEFID!K54+CERES!K54+CEAVI!K54+CESFI!K54+CEO!K54</f>
        <v>1200</v>
      </c>
      <c r="H54" s="41">
        <f>SUM((REITORIA_SEMS!K54-REITORIA_SEMS!L54)+(MUSEU!K54-MUSEU!L54)+(ESAG!K54-ESAG!L54)+(CEART!K54-CEART!L54)+(FAED!K54-FAED!L54)+(CEAD!K54-CEAD!L54)+(CEFID!K54-CEFID!L54)+(CERES!K54-CERES!L54)+(CEAVI!K54-CEAVI!L54)+(CESFI!K54-CESFI!L54)+(CEO!K54-CEO!L54))</f>
        <v>237</v>
      </c>
      <c r="I54" s="46">
        <f t="shared" si="0"/>
        <v>963</v>
      </c>
      <c r="J54" s="29">
        <f t="shared" si="1"/>
        <v>96240</v>
      </c>
      <c r="K54" s="30">
        <f t="shared" si="2"/>
        <v>19007.400000000001</v>
      </c>
    </row>
    <row r="55" spans="1:11" ht="36.75" customHeight="1">
      <c r="A55" s="107" t="s">
        <v>95</v>
      </c>
      <c r="B55" s="108">
        <v>9</v>
      </c>
      <c r="C55" s="53">
        <v>52</v>
      </c>
      <c r="D55" s="62" t="s">
        <v>148</v>
      </c>
      <c r="E55" s="58" t="s">
        <v>181</v>
      </c>
      <c r="F55" s="89">
        <v>256.39999999999998</v>
      </c>
      <c r="G55" s="31">
        <f>REITORIA_SEMS!K55+MUSEU!K55+ESAG!K55+CEART!K55+FAED!K55+CEAD!K55+CEFID!K55+CERES!K55+CEAVI!K55+CESFI!K55+CEO!K55</f>
        <v>3</v>
      </c>
      <c r="H55" s="41">
        <f>SUM((REITORIA_SEMS!K55-REITORIA_SEMS!L55)+(MUSEU!K55-MUSEU!L55)+(ESAG!K55-ESAG!L55)+(CEART!K55-CEART!L55)+(FAED!K55-FAED!L55)+(CEAD!K55-CEAD!L55)+(CEFID!K55-CEFID!L55)+(CERES!K55-CERES!L55)+(CEAVI!K55-CEAVI!L55)+(CESFI!K55-CESFI!L55)+(CEO!K55-CEO!L55))</f>
        <v>0</v>
      </c>
      <c r="I55" s="46">
        <f t="shared" si="0"/>
        <v>3</v>
      </c>
      <c r="J55" s="29">
        <f t="shared" si="1"/>
        <v>769.19999999999993</v>
      </c>
      <c r="K55" s="30">
        <f t="shared" si="2"/>
        <v>0</v>
      </c>
    </row>
    <row r="56" spans="1:11" ht="36.75" customHeight="1">
      <c r="A56" s="107"/>
      <c r="B56" s="108"/>
      <c r="C56" s="53">
        <v>53</v>
      </c>
      <c r="D56" s="62" t="s">
        <v>149</v>
      </c>
      <c r="E56" s="58" t="s">
        <v>182</v>
      </c>
      <c r="F56" s="89">
        <v>666.63</v>
      </c>
      <c r="G56" s="31">
        <f>REITORIA_SEMS!K56+MUSEU!K56+ESAG!K56+CEART!K56+FAED!K56+CEAD!K56+CEFID!K56+CERES!K56+CEAVI!K56+CESFI!K56+CEO!K56</f>
        <v>6</v>
      </c>
      <c r="H56" s="41">
        <f>SUM((REITORIA_SEMS!K56-REITORIA_SEMS!L56)+(MUSEU!K56-MUSEU!L56)+(ESAG!K56-ESAG!L56)+(CEART!K56-CEART!L56)+(FAED!K56-FAED!L56)+(CEAD!K56-CEAD!L56)+(CEFID!K56-CEFID!L56)+(CERES!K56-CERES!L56)+(CEAVI!K56-CEAVI!L56)+(CESFI!K56-CESFI!L56)+(CEO!K56-CEO!L56))</f>
        <v>0</v>
      </c>
      <c r="I56" s="46">
        <f t="shared" si="0"/>
        <v>6</v>
      </c>
      <c r="J56" s="29">
        <f t="shared" si="1"/>
        <v>3999.7799999999997</v>
      </c>
      <c r="K56" s="30">
        <f t="shared" si="2"/>
        <v>0</v>
      </c>
    </row>
    <row r="57" spans="1:11" ht="36.75" customHeight="1">
      <c r="A57" s="56" t="s">
        <v>99</v>
      </c>
      <c r="B57" s="54">
        <v>10</v>
      </c>
      <c r="C57" s="54">
        <v>54</v>
      </c>
      <c r="D57" s="63" t="s">
        <v>150</v>
      </c>
      <c r="E57" s="63" t="s">
        <v>183</v>
      </c>
      <c r="F57" s="89">
        <v>228.08</v>
      </c>
      <c r="G57" s="31">
        <f>REITORIA_SEMS!K57+MUSEU!K57+ESAG!K57+CEART!K57+FAED!K57+CEAD!K57+CEFID!K57+CERES!K57+CEAVI!K57+CESFI!K57+CEO!K57</f>
        <v>385</v>
      </c>
      <c r="H57" s="41">
        <f>SUM((REITORIA_SEMS!K57-REITORIA_SEMS!L57)+(MUSEU!K57-MUSEU!L57)+(ESAG!K57-ESAG!L57)+(CEART!K57-CEART!L57)+(FAED!K57-FAED!L57)+(CEAD!K57-CEAD!L57)+(CEFID!K57-CEFID!L57)+(CERES!K57-CERES!L57)+(CEAVI!K57-CEAVI!L57)+(CESFI!K57-CESFI!L57)+(CEO!K57-CEO!L57))</f>
        <v>0</v>
      </c>
      <c r="I57" s="46">
        <f t="shared" si="0"/>
        <v>385</v>
      </c>
      <c r="J57" s="29">
        <f t="shared" si="1"/>
        <v>87810.8</v>
      </c>
      <c r="K57" s="30">
        <f t="shared" si="2"/>
        <v>0</v>
      </c>
    </row>
    <row r="58" spans="1:11" ht="36.75" customHeight="1">
      <c r="G58" s="17">
        <f>SUM(G4:G57)</f>
        <v>15206</v>
      </c>
      <c r="H58" s="17">
        <f t="shared" ref="H58:I58" si="3">SUM(H4:H57)</f>
        <v>2564.2541999999999</v>
      </c>
      <c r="I58" s="17">
        <f t="shared" si="3"/>
        <v>12641.745800000001</v>
      </c>
      <c r="J58" s="90">
        <f>SUM(J4:J57)</f>
        <v>1403647.9000000001</v>
      </c>
      <c r="K58" s="90">
        <f>SUM(K4:K57)</f>
        <v>180828.07429999998</v>
      </c>
    </row>
    <row r="60" spans="1:11" ht="36.75" customHeight="1">
      <c r="G60" s="123" t="str">
        <f>A1</f>
        <v>PROCESSO: 0970/2018/UDESC</v>
      </c>
      <c r="H60" s="124"/>
      <c r="I60" s="124"/>
      <c r="J60" s="124"/>
      <c r="K60" s="125"/>
    </row>
    <row r="61" spans="1:11" ht="36.75" customHeight="1">
      <c r="G61" s="126" t="s">
        <v>47</v>
      </c>
      <c r="H61" s="127"/>
      <c r="I61" s="127"/>
      <c r="J61" s="127"/>
      <c r="K61" s="128"/>
    </row>
    <row r="62" spans="1:11" ht="36.75" customHeight="1">
      <c r="G62" s="120" t="str">
        <f>G1</f>
        <v>VIGÊNCIA DA ATA: 20/09/2018 até 19/09/2019</v>
      </c>
      <c r="H62" s="121"/>
      <c r="I62" s="121"/>
      <c r="J62" s="121"/>
      <c r="K62" s="122"/>
    </row>
    <row r="63" spans="1:11" ht="36.75" customHeight="1">
      <c r="G63" s="23" t="s">
        <v>32</v>
      </c>
      <c r="H63" s="24"/>
      <c r="I63" s="24"/>
      <c r="J63" s="24"/>
      <c r="K63" s="20"/>
    </row>
    <row r="64" spans="1:11" ht="36.75" customHeight="1">
      <c r="G64" s="25" t="s">
        <v>33</v>
      </c>
      <c r="H64" s="26"/>
      <c r="I64" s="26"/>
      <c r="J64" s="26"/>
      <c r="K64" s="21">
        <f>K58</f>
        <v>180828.07429999998</v>
      </c>
    </row>
    <row r="65" spans="7:11" ht="36.75" customHeight="1">
      <c r="G65" s="25" t="s">
        <v>34</v>
      </c>
      <c r="H65" s="26"/>
      <c r="I65" s="26"/>
      <c r="J65" s="26"/>
      <c r="K65" s="22"/>
    </row>
    <row r="66" spans="7:11" ht="36.75" customHeight="1">
      <c r="G66" s="27" t="s">
        <v>35</v>
      </c>
      <c r="H66" s="28"/>
      <c r="I66" s="28"/>
      <c r="J66" s="28"/>
      <c r="K66" s="50" t="e">
        <f>K64/K63</f>
        <v>#DIV/0!</v>
      </c>
    </row>
    <row r="67" spans="7:11" ht="36.75" customHeight="1">
      <c r="G67" s="116" t="s">
        <v>192</v>
      </c>
      <c r="H67" s="117"/>
      <c r="I67" s="117"/>
      <c r="J67" s="117"/>
      <c r="K67" s="118"/>
    </row>
  </sheetData>
  <mergeCells count="22">
    <mergeCell ref="G62:K62"/>
    <mergeCell ref="B53:B54"/>
    <mergeCell ref="A55:A56"/>
    <mergeCell ref="B55:B56"/>
    <mergeCell ref="G60:K60"/>
    <mergeCell ref="G61:K61"/>
    <mergeCell ref="G67:K67"/>
    <mergeCell ref="A1:C1"/>
    <mergeCell ref="A2:K2"/>
    <mergeCell ref="D1:F1"/>
    <mergeCell ref="G1:K1"/>
    <mergeCell ref="A4:A24"/>
    <mergeCell ref="B4:B24"/>
    <mergeCell ref="A25:A38"/>
    <mergeCell ref="B25:B38"/>
    <mergeCell ref="A40:A44"/>
    <mergeCell ref="B40:B44"/>
    <mergeCell ref="A45:A48"/>
    <mergeCell ref="B45:B48"/>
    <mergeCell ref="A50:A52"/>
    <mergeCell ref="B50:B52"/>
    <mergeCell ref="A53:A54"/>
  </mergeCells>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zoomScaleNormal="100" workbookViewId="0">
      <selection activeCell="A19" sqref="A19:H19"/>
    </sheetView>
  </sheetViews>
  <sheetFormatPr defaultRowHeight="12.75"/>
  <cols>
    <col min="1" max="1" width="4.5703125" style="2" customWidth="1"/>
    <col min="2" max="2" width="6.85546875" style="2" customWidth="1"/>
    <col min="3" max="3" width="31" style="2" customWidth="1"/>
    <col min="4" max="4" width="8.5703125" style="2" bestFit="1" customWidth="1"/>
    <col min="5" max="5" width="9.5703125" style="2" customWidth="1"/>
    <col min="6" max="6" width="14.7109375" style="2" customWidth="1"/>
    <col min="7" max="7" width="16" style="2" customWidth="1"/>
    <col min="8" max="8" width="11.140625" style="2" customWidth="1"/>
    <col min="9" max="16384" width="9.140625" style="2"/>
  </cols>
  <sheetData>
    <row r="1" spans="1:8" ht="20.25" customHeight="1">
      <c r="A1" s="130" t="s">
        <v>11</v>
      </c>
      <c r="B1" s="130"/>
      <c r="C1" s="130"/>
      <c r="D1" s="130"/>
      <c r="E1" s="130"/>
      <c r="F1" s="130"/>
      <c r="G1" s="130"/>
      <c r="H1" s="130"/>
    </row>
    <row r="2" spans="1:8" ht="20.25">
      <c r="B2" s="3"/>
    </row>
    <row r="3" spans="1:8" ht="47.25" customHeight="1">
      <c r="A3" s="131" t="s">
        <v>12</v>
      </c>
      <c r="B3" s="131"/>
      <c r="C3" s="131"/>
      <c r="D3" s="131"/>
      <c r="E3" s="131"/>
      <c r="F3" s="131"/>
      <c r="G3" s="131"/>
      <c r="H3" s="131"/>
    </row>
    <row r="4" spans="1:8" ht="35.25" customHeight="1">
      <c r="B4" s="4"/>
    </row>
    <row r="5" spans="1:8" ht="15" customHeight="1">
      <c r="A5" s="132" t="s">
        <v>13</v>
      </c>
      <c r="B5" s="132"/>
      <c r="C5" s="132"/>
      <c r="D5" s="132"/>
      <c r="E5" s="132"/>
      <c r="F5" s="132"/>
      <c r="G5" s="132"/>
      <c r="H5" s="132"/>
    </row>
    <row r="6" spans="1:8" ht="15" customHeight="1">
      <c r="A6" s="132" t="s">
        <v>14</v>
      </c>
      <c r="B6" s="132"/>
      <c r="C6" s="132"/>
      <c r="D6" s="132"/>
      <c r="E6" s="132"/>
      <c r="F6" s="132"/>
      <c r="G6" s="132"/>
      <c r="H6" s="132"/>
    </row>
    <row r="7" spans="1:8" ht="15" customHeight="1">
      <c r="A7" s="132" t="s">
        <v>15</v>
      </c>
      <c r="B7" s="132"/>
      <c r="C7" s="132"/>
      <c r="D7" s="132"/>
      <c r="E7" s="132"/>
      <c r="F7" s="132"/>
      <c r="G7" s="132"/>
      <c r="H7" s="132"/>
    </row>
    <row r="8" spans="1:8" ht="15" customHeight="1">
      <c r="A8" s="132" t="s">
        <v>16</v>
      </c>
      <c r="B8" s="132"/>
      <c r="C8" s="132"/>
      <c r="D8" s="132"/>
      <c r="E8" s="132"/>
      <c r="F8" s="132"/>
      <c r="G8" s="132"/>
      <c r="H8" s="132"/>
    </row>
    <row r="9" spans="1:8" ht="30" customHeight="1">
      <c r="B9" s="5"/>
    </row>
    <row r="10" spans="1:8" ht="105" customHeight="1">
      <c r="A10" s="133" t="s">
        <v>17</v>
      </c>
      <c r="B10" s="133"/>
      <c r="C10" s="133"/>
      <c r="D10" s="133"/>
      <c r="E10" s="133"/>
      <c r="F10" s="133"/>
      <c r="G10" s="133"/>
      <c r="H10" s="133"/>
    </row>
    <row r="11" spans="1:8" ht="15.75" thickBot="1">
      <c r="B11" s="6"/>
    </row>
    <row r="12" spans="1:8" ht="48.75" thickBot="1">
      <c r="A12" s="7" t="s">
        <v>10</v>
      </c>
      <c r="B12" s="7" t="s">
        <v>8</v>
      </c>
      <c r="C12" s="8" t="s">
        <v>18</v>
      </c>
      <c r="D12" s="8" t="s">
        <v>9</v>
      </c>
      <c r="E12" s="8" t="s">
        <v>19</v>
      </c>
      <c r="F12" s="8" t="s">
        <v>20</v>
      </c>
      <c r="G12" s="8" t="s">
        <v>21</v>
      </c>
      <c r="H12" s="8" t="s">
        <v>22</v>
      </c>
    </row>
    <row r="13" spans="1:8" ht="15.75" thickBot="1">
      <c r="A13" s="9"/>
      <c r="B13" s="9"/>
      <c r="C13" s="10"/>
      <c r="D13" s="10"/>
      <c r="E13" s="10"/>
      <c r="F13" s="10"/>
      <c r="G13" s="10"/>
      <c r="H13" s="10"/>
    </row>
    <row r="14" spans="1:8" ht="15.75" thickBot="1">
      <c r="A14" s="9"/>
      <c r="B14" s="9"/>
      <c r="C14" s="10"/>
      <c r="D14" s="10"/>
      <c r="E14" s="10"/>
      <c r="F14" s="10"/>
      <c r="G14" s="10"/>
      <c r="H14" s="10"/>
    </row>
    <row r="15" spans="1:8" ht="15.75" thickBot="1">
      <c r="A15" s="9"/>
      <c r="B15" s="9"/>
      <c r="C15" s="10"/>
      <c r="D15" s="10"/>
      <c r="E15" s="10"/>
      <c r="F15" s="10"/>
      <c r="G15" s="10"/>
      <c r="H15" s="10"/>
    </row>
    <row r="16" spans="1:8" ht="15.75" thickBot="1">
      <c r="A16" s="9"/>
      <c r="B16" s="9"/>
      <c r="C16" s="10"/>
      <c r="D16" s="10"/>
      <c r="E16" s="10"/>
      <c r="F16" s="10"/>
      <c r="G16" s="10"/>
      <c r="H16" s="10"/>
    </row>
    <row r="17" spans="1:8" ht="15.75" thickBot="1">
      <c r="A17" s="11"/>
      <c r="B17" s="11"/>
      <c r="C17" s="12"/>
      <c r="D17" s="12"/>
      <c r="E17" s="12"/>
      <c r="F17" s="12"/>
      <c r="G17" s="12"/>
      <c r="H17" s="12"/>
    </row>
    <row r="18" spans="1:8" ht="42" customHeight="1">
      <c r="B18" s="13"/>
      <c r="C18" s="14"/>
      <c r="D18" s="14"/>
      <c r="E18" s="14"/>
      <c r="F18" s="14"/>
      <c r="G18" s="14"/>
      <c r="H18" s="14"/>
    </row>
    <row r="19" spans="1:8" ht="15" customHeight="1">
      <c r="A19" s="134" t="s">
        <v>23</v>
      </c>
      <c r="B19" s="134"/>
      <c r="C19" s="134"/>
      <c r="D19" s="134"/>
      <c r="E19" s="134"/>
      <c r="F19" s="134"/>
      <c r="G19" s="134"/>
      <c r="H19" s="134"/>
    </row>
    <row r="20" spans="1:8" ht="14.25">
      <c r="A20" s="135" t="s">
        <v>24</v>
      </c>
      <c r="B20" s="135"/>
      <c r="C20" s="135"/>
      <c r="D20" s="135"/>
      <c r="E20" s="135"/>
      <c r="F20" s="135"/>
      <c r="G20" s="135"/>
      <c r="H20" s="135"/>
    </row>
    <row r="21" spans="1:8" ht="15">
      <c r="B21" s="6"/>
    </row>
    <row r="22" spans="1:8" ht="15">
      <c r="B22" s="6"/>
    </row>
    <row r="23" spans="1:8" ht="15">
      <c r="B23" s="6"/>
    </row>
    <row r="24" spans="1:8" ht="15" customHeight="1">
      <c r="A24" s="136" t="s">
        <v>25</v>
      </c>
      <c r="B24" s="136"/>
      <c r="C24" s="136"/>
      <c r="D24" s="136"/>
      <c r="E24" s="136"/>
      <c r="F24" s="136"/>
      <c r="G24" s="136"/>
      <c r="H24" s="136"/>
    </row>
    <row r="25" spans="1:8" ht="15" customHeight="1">
      <c r="A25" s="136" t="s">
        <v>26</v>
      </c>
      <c r="B25" s="136"/>
      <c r="C25" s="136"/>
      <c r="D25" s="136"/>
      <c r="E25" s="136"/>
      <c r="F25" s="136"/>
      <c r="G25" s="136"/>
      <c r="H25" s="136"/>
    </row>
    <row r="26" spans="1:8" ht="15" customHeight="1">
      <c r="A26" s="129" t="s">
        <v>27</v>
      </c>
      <c r="B26" s="129"/>
      <c r="C26" s="129"/>
      <c r="D26" s="129"/>
      <c r="E26" s="129"/>
      <c r="F26" s="129"/>
      <c r="G26" s="129"/>
      <c r="H26" s="129"/>
    </row>
  </sheetData>
  <mergeCells count="12">
    <mergeCell ref="A26:H26"/>
    <mergeCell ref="A1:H1"/>
    <mergeCell ref="A3:H3"/>
    <mergeCell ref="A5:H5"/>
    <mergeCell ref="A6:H6"/>
    <mergeCell ref="A7:H7"/>
    <mergeCell ref="A8:H8"/>
    <mergeCell ref="A10:H10"/>
    <mergeCell ref="A19:H19"/>
    <mergeCell ref="A20:H20"/>
    <mergeCell ref="A24:H24"/>
    <mergeCell ref="A25:H25"/>
  </mergeCells>
  <pageMargins left="0.511811024" right="0.511811024" top="0.78740157499999996" bottom="0.78740157499999996" header="0.31496062000000002" footer="0.31496062000000002"/>
  <pageSetup paperSize="9" scale="92"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58"/>
  <sheetViews>
    <sheetView tabSelected="1" topLeftCell="A28" zoomScale="80" zoomScaleNormal="80" workbookViewId="0">
      <selection activeCell="R37" sqref="R37"/>
    </sheetView>
  </sheetViews>
  <sheetFormatPr defaultColWidth="9.7109375" defaultRowHeight="15"/>
  <cols>
    <col min="1" max="1" width="22.5703125" style="1" customWidth="1"/>
    <col min="2" max="2" width="5.5703125" style="1" bestFit="1" customWidth="1"/>
    <col min="3" max="3" width="6" style="43" bestFit="1" customWidth="1"/>
    <col min="4" max="4" width="60.28515625" style="1" customWidth="1"/>
    <col min="5" max="5" width="15.140625" style="52" customWidth="1"/>
    <col min="6" max="6" width="12.42578125" style="1" customWidth="1"/>
    <col min="7" max="7" width="10.140625" style="1" customWidth="1"/>
    <col min="8" max="9" width="16.7109375" style="1" customWidth="1"/>
    <col min="10" max="10" width="12.7109375" style="87" bestFit="1" customWidth="1"/>
    <col min="11" max="11" width="12.7109375" style="17" customWidth="1"/>
    <col min="12" max="12" width="13.28515625" style="44" customWidth="1"/>
    <col min="13" max="13" width="12.5703125" style="18" customWidth="1"/>
    <col min="14" max="14" width="13.140625" style="19" customWidth="1"/>
    <col min="15" max="15" width="12.7109375" style="19" customWidth="1"/>
    <col min="16" max="16" width="14.85546875" style="19" customWidth="1"/>
    <col min="17" max="17" width="14.140625" style="19" customWidth="1"/>
    <col min="18" max="18" width="17.28515625" style="19" customWidth="1"/>
    <col min="19" max="19" width="15.42578125" style="19" customWidth="1"/>
    <col min="20" max="20" width="17.85546875" style="19" customWidth="1"/>
    <col min="21" max="24" width="12" style="19" customWidth="1"/>
    <col min="25" max="25" width="12.7109375" style="19" customWidth="1"/>
    <col min="26" max="31" width="12.7109375" style="15" customWidth="1"/>
    <col min="32" max="16384" width="9.7109375" style="15"/>
  </cols>
  <sheetData>
    <row r="1" spans="1:31" ht="31.5" customHeight="1">
      <c r="A1" s="112" t="s">
        <v>94</v>
      </c>
      <c r="B1" s="112"/>
      <c r="C1" s="112"/>
      <c r="D1" s="112" t="s">
        <v>39</v>
      </c>
      <c r="E1" s="112"/>
      <c r="F1" s="112"/>
      <c r="G1" s="112"/>
      <c r="H1" s="112"/>
      <c r="I1" s="112"/>
      <c r="J1" s="112"/>
      <c r="K1" s="112" t="s">
        <v>93</v>
      </c>
      <c r="L1" s="112"/>
      <c r="M1" s="112"/>
      <c r="N1" s="111" t="s">
        <v>196</v>
      </c>
      <c r="O1" s="111" t="s">
        <v>197</v>
      </c>
      <c r="P1" s="114" t="s">
        <v>198</v>
      </c>
      <c r="Q1" s="115" t="s">
        <v>199</v>
      </c>
      <c r="R1" s="115" t="s">
        <v>200</v>
      </c>
      <c r="S1" s="115" t="s">
        <v>201</v>
      </c>
      <c r="T1" s="114" t="s">
        <v>202</v>
      </c>
      <c r="U1" s="111" t="s">
        <v>92</v>
      </c>
      <c r="V1" s="111" t="s">
        <v>92</v>
      </c>
      <c r="W1" s="111" t="s">
        <v>92</v>
      </c>
      <c r="X1" s="111" t="s">
        <v>92</v>
      </c>
      <c r="Y1" s="111" t="s">
        <v>92</v>
      </c>
      <c r="Z1" s="111" t="s">
        <v>92</v>
      </c>
      <c r="AA1" s="111" t="s">
        <v>92</v>
      </c>
      <c r="AB1" s="111" t="s">
        <v>92</v>
      </c>
      <c r="AC1" s="111" t="s">
        <v>92</v>
      </c>
      <c r="AD1" s="111" t="s">
        <v>92</v>
      </c>
      <c r="AE1" s="111" t="s">
        <v>92</v>
      </c>
    </row>
    <row r="2" spans="1:31" ht="24" customHeight="1">
      <c r="A2" s="112" t="s">
        <v>48</v>
      </c>
      <c r="B2" s="112"/>
      <c r="C2" s="112"/>
      <c r="D2" s="112"/>
      <c r="E2" s="112"/>
      <c r="F2" s="112"/>
      <c r="G2" s="112"/>
      <c r="H2" s="112"/>
      <c r="I2" s="112"/>
      <c r="J2" s="112"/>
      <c r="K2" s="112"/>
      <c r="L2" s="112"/>
      <c r="M2" s="112"/>
      <c r="N2" s="111"/>
      <c r="O2" s="111"/>
      <c r="P2" s="114"/>
      <c r="Q2" s="115"/>
      <c r="R2" s="115"/>
      <c r="S2" s="115"/>
      <c r="T2" s="114"/>
      <c r="U2" s="111"/>
      <c r="V2" s="111"/>
      <c r="W2" s="111"/>
      <c r="X2" s="111"/>
      <c r="Y2" s="111"/>
      <c r="Z2" s="111"/>
      <c r="AA2" s="111"/>
      <c r="AB2" s="111"/>
      <c r="AC2" s="111"/>
      <c r="AD2" s="111"/>
      <c r="AE2" s="111"/>
    </row>
    <row r="3" spans="1:31" s="16" customFormat="1" ht="45">
      <c r="A3" s="35" t="s">
        <v>3</v>
      </c>
      <c r="B3" s="35" t="s">
        <v>1</v>
      </c>
      <c r="C3" s="36" t="s">
        <v>4</v>
      </c>
      <c r="D3" s="36" t="s">
        <v>6</v>
      </c>
      <c r="E3" s="36" t="s">
        <v>151</v>
      </c>
      <c r="F3" s="36" t="s">
        <v>50</v>
      </c>
      <c r="G3" s="36" t="s">
        <v>51</v>
      </c>
      <c r="H3" s="36" t="s">
        <v>38</v>
      </c>
      <c r="I3" s="36" t="s">
        <v>49</v>
      </c>
      <c r="J3" s="84" t="s">
        <v>5</v>
      </c>
      <c r="K3" s="38" t="s">
        <v>29</v>
      </c>
      <c r="L3" s="39" t="s">
        <v>0</v>
      </c>
      <c r="M3" s="35" t="s">
        <v>7</v>
      </c>
      <c r="N3" s="95">
        <v>43409</v>
      </c>
      <c r="O3" s="95">
        <v>43411</v>
      </c>
      <c r="P3" s="96">
        <v>43413</v>
      </c>
      <c r="Q3" s="96">
        <v>43413</v>
      </c>
      <c r="R3" s="97">
        <v>43413</v>
      </c>
      <c r="S3" s="97">
        <v>43413</v>
      </c>
      <c r="T3" s="96">
        <v>43413</v>
      </c>
      <c r="U3" s="40" t="s">
        <v>2</v>
      </c>
      <c r="V3" s="40" t="s">
        <v>2</v>
      </c>
      <c r="W3" s="40" t="s">
        <v>2</v>
      </c>
      <c r="X3" s="40" t="s">
        <v>2</v>
      </c>
      <c r="Y3" s="40" t="s">
        <v>2</v>
      </c>
      <c r="Z3" s="40" t="s">
        <v>2</v>
      </c>
      <c r="AA3" s="40" t="s">
        <v>2</v>
      </c>
      <c r="AB3" s="40" t="s">
        <v>2</v>
      </c>
      <c r="AC3" s="40" t="s">
        <v>2</v>
      </c>
      <c r="AD3" s="40" t="s">
        <v>2</v>
      </c>
      <c r="AE3" s="40" t="s">
        <v>2</v>
      </c>
    </row>
    <row r="4" spans="1:31" ht="50.1" customHeight="1">
      <c r="A4" s="107" t="s">
        <v>95</v>
      </c>
      <c r="B4" s="113">
        <v>1</v>
      </c>
      <c r="C4" s="53">
        <v>1</v>
      </c>
      <c r="D4" s="57" t="s">
        <v>103</v>
      </c>
      <c r="E4" s="68" t="s">
        <v>152</v>
      </c>
      <c r="F4" s="70" t="s">
        <v>53</v>
      </c>
      <c r="G4" s="70" t="s">
        <v>43</v>
      </c>
      <c r="H4" s="70" t="s">
        <v>45</v>
      </c>
      <c r="I4" s="70" t="s">
        <v>52</v>
      </c>
      <c r="J4" s="47">
        <v>265</v>
      </c>
      <c r="K4" s="32">
        <v>10</v>
      </c>
      <c r="L4" s="41">
        <f>K4-(SUM(N4:AE4))</f>
        <v>10</v>
      </c>
      <c r="M4" s="42" t="str">
        <f>IF(L4&lt;0,"ATENÇÃO","OK")</f>
        <v>OK</v>
      </c>
      <c r="N4" s="49"/>
      <c r="O4" s="49"/>
      <c r="P4" s="49"/>
      <c r="Q4" s="49"/>
      <c r="R4" s="49"/>
      <c r="S4" s="49"/>
      <c r="T4" s="49"/>
      <c r="U4" s="49"/>
      <c r="V4" s="49"/>
      <c r="W4" s="49"/>
      <c r="X4" s="49"/>
      <c r="Y4" s="49"/>
      <c r="Z4" s="49"/>
      <c r="AA4" s="49"/>
      <c r="AB4" s="49"/>
      <c r="AC4" s="49"/>
      <c r="AD4" s="49"/>
      <c r="AE4" s="49"/>
    </row>
    <row r="5" spans="1:31" ht="50.1" customHeight="1">
      <c r="A5" s="107"/>
      <c r="B5" s="113"/>
      <c r="C5" s="53">
        <v>2</v>
      </c>
      <c r="D5" s="58" t="s">
        <v>104</v>
      </c>
      <c r="E5" s="69" t="s">
        <v>153</v>
      </c>
      <c r="F5" s="71" t="s">
        <v>54</v>
      </c>
      <c r="G5" s="71" t="s">
        <v>43</v>
      </c>
      <c r="H5" s="70" t="s">
        <v>45</v>
      </c>
      <c r="I5" s="71" t="s">
        <v>52</v>
      </c>
      <c r="J5" s="47">
        <v>60</v>
      </c>
      <c r="K5" s="32">
        <v>10</v>
      </c>
      <c r="L5" s="41">
        <f t="shared" ref="L5:L57" si="0">K5-(SUM(N5:AE5))</f>
        <v>10</v>
      </c>
      <c r="M5" s="42" t="str">
        <f t="shared" ref="M5:M57" si="1">IF(L5&lt;0,"ATENÇÃO","OK")</f>
        <v>OK</v>
      </c>
      <c r="N5" s="49"/>
      <c r="O5" s="49"/>
      <c r="P5" s="49"/>
      <c r="Q5" s="48"/>
      <c r="R5" s="49"/>
      <c r="S5" s="49"/>
      <c r="T5" s="49"/>
      <c r="U5" s="49"/>
      <c r="V5" s="49"/>
      <c r="W5" s="49"/>
      <c r="X5" s="49"/>
      <c r="Y5" s="49"/>
      <c r="Z5" s="49"/>
      <c r="AA5" s="49"/>
      <c r="AB5" s="49"/>
      <c r="AC5" s="49"/>
      <c r="AD5" s="49"/>
      <c r="AE5" s="49"/>
    </row>
    <row r="6" spans="1:31" ht="50.1" customHeight="1">
      <c r="A6" s="107"/>
      <c r="B6" s="113"/>
      <c r="C6" s="53">
        <v>3</v>
      </c>
      <c r="D6" s="57" t="s">
        <v>105</v>
      </c>
      <c r="E6" s="69" t="s">
        <v>154</v>
      </c>
      <c r="F6" s="70" t="s">
        <v>61</v>
      </c>
      <c r="G6" s="70" t="s">
        <v>43</v>
      </c>
      <c r="H6" s="70" t="s">
        <v>45</v>
      </c>
      <c r="I6" s="70" t="s">
        <v>52</v>
      </c>
      <c r="J6" s="47">
        <v>73</v>
      </c>
      <c r="K6" s="32">
        <v>50</v>
      </c>
      <c r="L6" s="41">
        <f t="shared" si="0"/>
        <v>44</v>
      </c>
      <c r="M6" s="42" t="str">
        <f t="shared" si="1"/>
        <v>OK</v>
      </c>
      <c r="N6" s="49"/>
      <c r="O6" s="49"/>
      <c r="P6" s="49"/>
      <c r="Q6" s="49"/>
      <c r="R6" s="49">
        <v>6</v>
      </c>
      <c r="S6" s="49"/>
      <c r="T6" s="49"/>
      <c r="U6" s="49"/>
      <c r="V6" s="49"/>
      <c r="W6" s="49"/>
      <c r="X6" s="49"/>
      <c r="Y6" s="49"/>
      <c r="Z6" s="49"/>
      <c r="AA6" s="49"/>
      <c r="AB6" s="49"/>
      <c r="AC6" s="49"/>
      <c r="AD6" s="49"/>
      <c r="AE6" s="49"/>
    </row>
    <row r="7" spans="1:31" ht="50.1" customHeight="1">
      <c r="A7" s="107"/>
      <c r="B7" s="113"/>
      <c r="C7" s="53">
        <v>4</v>
      </c>
      <c r="D7" s="57" t="s">
        <v>106</v>
      </c>
      <c r="E7" s="69" t="s">
        <v>155</v>
      </c>
      <c r="F7" s="70" t="s">
        <v>62</v>
      </c>
      <c r="G7" s="70" t="s">
        <v>43</v>
      </c>
      <c r="H7" s="70" t="s">
        <v>45</v>
      </c>
      <c r="I7" s="70" t="s">
        <v>52</v>
      </c>
      <c r="J7" s="47">
        <v>70</v>
      </c>
      <c r="K7" s="32">
        <v>50</v>
      </c>
      <c r="L7" s="41">
        <f t="shared" si="0"/>
        <v>50</v>
      </c>
      <c r="M7" s="42" t="str">
        <f t="shared" si="1"/>
        <v>OK</v>
      </c>
      <c r="N7" s="49"/>
      <c r="O7" s="49"/>
      <c r="P7" s="49"/>
      <c r="Q7" s="49"/>
      <c r="R7" s="49"/>
      <c r="S7" s="49"/>
      <c r="T7" s="49"/>
      <c r="U7" s="49"/>
      <c r="V7" s="49"/>
      <c r="W7" s="49"/>
      <c r="X7" s="49"/>
      <c r="Y7" s="49"/>
      <c r="Z7" s="49"/>
      <c r="AA7" s="49"/>
      <c r="AB7" s="49"/>
      <c r="AC7" s="49"/>
      <c r="AD7" s="49"/>
      <c r="AE7" s="49"/>
    </row>
    <row r="8" spans="1:31" ht="50.1" customHeight="1">
      <c r="A8" s="107"/>
      <c r="B8" s="113"/>
      <c r="C8" s="53">
        <v>5</v>
      </c>
      <c r="D8" s="57" t="s">
        <v>107</v>
      </c>
      <c r="E8" s="69" t="s">
        <v>156</v>
      </c>
      <c r="F8" s="70" t="s">
        <v>63</v>
      </c>
      <c r="G8" s="70" t="s">
        <v>43</v>
      </c>
      <c r="H8" s="70" t="s">
        <v>45</v>
      </c>
      <c r="I8" s="70" t="s">
        <v>52</v>
      </c>
      <c r="J8" s="47">
        <v>84.86</v>
      </c>
      <c r="K8" s="32"/>
      <c r="L8" s="41">
        <f t="shared" si="0"/>
        <v>0</v>
      </c>
      <c r="M8" s="42" t="str">
        <f t="shared" si="1"/>
        <v>OK</v>
      </c>
      <c r="N8" s="49"/>
      <c r="O8" s="49"/>
      <c r="P8" s="49"/>
      <c r="Q8" s="49"/>
      <c r="R8" s="49"/>
      <c r="S8" s="49"/>
      <c r="T8" s="49"/>
      <c r="U8" s="49"/>
      <c r="V8" s="49"/>
      <c r="W8" s="49"/>
      <c r="X8" s="49"/>
      <c r="Y8" s="49"/>
      <c r="Z8" s="49"/>
      <c r="AA8" s="49"/>
      <c r="AB8" s="49"/>
      <c r="AC8" s="49"/>
      <c r="AD8" s="49"/>
      <c r="AE8" s="49"/>
    </row>
    <row r="9" spans="1:31" ht="50.1" customHeight="1">
      <c r="A9" s="107"/>
      <c r="B9" s="113"/>
      <c r="C9" s="53">
        <v>6</v>
      </c>
      <c r="D9" s="59" t="s">
        <v>108</v>
      </c>
      <c r="E9" s="69" t="s">
        <v>157</v>
      </c>
      <c r="F9" s="71" t="s">
        <v>184</v>
      </c>
      <c r="G9" s="71" t="s">
        <v>65</v>
      </c>
      <c r="H9" s="75" t="s">
        <v>45</v>
      </c>
      <c r="I9" s="71" t="s">
        <v>58</v>
      </c>
      <c r="J9" s="47">
        <v>1597.23</v>
      </c>
      <c r="K9" s="32">
        <v>1</v>
      </c>
      <c r="L9" s="41">
        <f t="shared" si="0"/>
        <v>0</v>
      </c>
      <c r="M9" s="42" t="str">
        <f t="shared" si="1"/>
        <v>OK</v>
      </c>
      <c r="N9" s="49">
        <v>1</v>
      </c>
      <c r="O9" s="49"/>
      <c r="P9" s="49"/>
      <c r="Q9" s="49"/>
      <c r="R9" s="49"/>
      <c r="S9" s="49"/>
      <c r="T9" s="49"/>
      <c r="U9" s="49"/>
      <c r="V9" s="49"/>
      <c r="W9" s="49"/>
      <c r="X9" s="49"/>
      <c r="Y9" s="49"/>
      <c r="Z9" s="49"/>
      <c r="AA9" s="49"/>
      <c r="AB9" s="49"/>
      <c r="AC9" s="49"/>
      <c r="AD9" s="49"/>
      <c r="AE9" s="49"/>
    </row>
    <row r="10" spans="1:31" ht="50.1" customHeight="1">
      <c r="A10" s="107"/>
      <c r="B10" s="113"/>
      <c r="C10" s="53">
        <v>7</v>
      </c>
      <c r="D10" s="60" t="s">
        <v>109</v>
      </c>
      <c r="E10" s="69" t="s">
        <v>158</v>
      </c>
      <c r="F10" s="71" t="s">
        <v>184</v>
      </c>
      <c r="G10" s="71" t="s">
        <v>65</v>
      </c>
      <c r="H10" s="75" t="s">
        <v>45</v>
      </c>
      <c r="I10" s="71" t="s">
        <v>58</v>
      </c>
      <c r="J10" s="47">
        <v>1230.92</v>
      </c>
      <c r="K10" s="32">
        <v>1</v>
      </c>
      <c r="L10" s="41">
        <f t="shared" si="0"/>
        <v>0</v>
      </c>
      <c r="M10" s="42" t="str">
        <f t="shared" si="1"/>
        <v>OK</v>
      </c>
      <c r="N10" s="49">
        <v>1</v>
      </c>
      <c r="O10" s="49"/>
      <c r="P10" s="49"/>
      <c r="Q10" s="49"/>
      <c r="R10" s="49"/>
      <c r="S10" s="49"/>
      <c r="T10" s="49"/>
      <c r="U10" s="49"/>
      <c r="V10" s="49"/>
      <c r="W10" s="49"/>
      <c r="X10" s="49"/>
      <c r="Y10" s="49"/>
      <c r="Z10" s="49"/>
      <c r="AA10" s="49"/>
      <c r="AB10" s="49"/>
      <c r="AC10" s="49"/>
      <c r="AD10" s="49"/>
      <c r="AE10" s="49"/>
    </row>
    <row r="11" spans="1:31" ht="50.1" customHeight="1">
      <c r="A11" s="107"/>
      <c r="B11" s="113"/>
      <c r="C11" s="53">
        <v>8</v>
      </c>
      <c r="D11" s="58" t="s">
        <v>110</v>
      </c>
      <c r="E11" s="69" t="s">
        <v>159</v>
      </c>
      <c r="F11" s="71" t="s">
        <v>185</v>
      </c>
      <c r="G11" s="71" t="s">
        <v>65</v>
      </c>
      <c r="H11" s="75" t="s">
        <v>45</v>
      </c>
      <c r="I11" s="71" t="s">
        <v>52</v>
      </c>
      <c r="J11" s="47">
        <v>158.38999999999999</v>
      </c>
      <c r="K11" s="32"/>
      <c r="L11" s="41">
        <f t="shared" si="0"/>
        <v>0</v>
      </c>
      <c r="M11" s="42" t="str">
        <f t="shared" si="1"/>
        <v>OK</v>
      </c>
      <c r="N11" s="49"/>
      <c r="O11" s="49"/>
      <c r="P11" s="49"/>
      <c r="Q11" s="49"/>
      <c r="R11" s="49"/>
      <c r="S11" s="49"/>
      <c r="T11" s="49"/>
      <c r="U11" s="49"/>
      <c r="V11" s="49"/>
      <c r="W11" s="49"/>
      <c r="X11" s="49"/>
      <c r="Y11" s="49"/>
      <c r="Z11" s="49"/>
      <c r="AA11" s="49"/>
      <c r="AB11" s="49"/>
      <c r="AC11" s="49"/>
      <c r="AD11" s="49"/>
      <c r="AE11" s="49"/>
    </row>
    <row r="12" spans="1:31" ht="50.1" customHeight="1">
      <c r="A12" s="107"/>
      <c r="B12" s="113"/>
      <c r="C12" s="53">
        <v>9</v>
      </c>
      <c r="D12" s="61" t="s">
        <v>111</v>
      </c>
      <c r="E12" s="69" t="s">
        <v>160</v>
      </c>
      <c r="F12" s="71" t="s">
        <v>184</v>
      </c>
      <c r="G12" s="71" t="s">
        <v>65</v>
      </c>
      <c r="H12" s="75" t="s">
        <v>45</v>
      </c>
      <c r="I12" s="71" t="s">
        <v>58</v>
      </c>
      <c r="J12" s="47">
        <v>874</v>
      </c>
      <c r="K12" s="32"/>
      <c r="L12" s="41">
        <f t="shared" si="0"/>
        <v>0</v>
      </c>
      <c r="M12" s="42" t="str">
        <f t="shared" si="1"/>
        <v>OK</v>
      </c>
      <c r="N12" s="49"/>
      <c r="O12" s="49"/>
      <c r="P12" s="49"/>
      <c r="Q12" s="49"/>
      <c r="R12" s="49"/>
      <c r="S12" s="49"/>
      <c r="T12" s="49"/>
      <c r="U12" s="49"/>
      <c r="V12" s="49"/>
      <c r="W12" s="49"/>
      <c r="X12" s="49"/>
      <c r="Y12" s="49"/>
      <c r="Z12" s="49"/>
      <c r="AA12" s="49"/>
      <c r="AB12" s="49"/>
      <c r="AC12" s="49"/>
      <c r="AD12" s="49"/>
      <c r="AE12" s="49"/>
    </row>
    <row r="13" spans="1:31" ht="50.1" customHeight="1">
      <c r="A13" s="107"/>
      <c r="B13" s="113"/>
      <c r="C13" s="53">
        <v>10</v>
      </c>
      <c r="D13" s="61" t="s">
        <v>112</v>
      </c>
      <c r="E13" s="69" t="s">
        <v>161</v>
      </c>
      <c r="F13" s="71" t="s">
        <v>184</v>
      </c>
      <c r="G13" s="71" t="s">
        <v>65</v>
      </c>
      <c r="H13" s="75" t="s">
        <v>45</v>
      </c>
      <c r="I13" s="71" t="s">
        <v>58</v>
      </c>
      <c r="J13" s="47">
        <v>2430.66</v>
      </c>
      <c r="K13" s="32"/>
      <c r="L13" s="41">
        <f t="shared" si="0"/>
        <v>0</v>
      </c>
      <c r="M13" s="42" t="str">
        <f t="shared" si="1"/>
        <v>OK</v>
      </c>
      <c r="N13" s="49"/>
      <c r="O13" s="49"/>
      <c r="P13" s="49"/>
      <c r="Q13" s="49"/>
      <c r="R13" s="49"/>
      <c r="S13" s="49"/>
      <c r="T13" s="49"/>
      <c r="U13" s="49"/>
      <c r="V13" s="49"/>
      <c r="W13" s="49"/>
      <c r="X13" s="49"/>
      <c r="Y13" s="49"/>
      <c r="Z13" s="49"/>
      <c r="AA13" s="49"/>
      <c r="AB13" s="49"/>
      <c r="AC13" s="49"/>
      <c r="AD13" s="49"/>
      <c r="AE13" s="49"/>
    </row>
    <row r="14" spans="1:31" ht="50.1" customHeight="1">
      <c r="A14" s="107"/>
      <c r="B14" s="113"/>
      <c r="C14" s="53">
        <v>11</v>
      </c>
      <c r="D14" s="61" t="s">
        <v>113</v>
      </c>
      <c r="E14" s="69" t="s">
        <v>162</v>
      </c>
      <c r="F14" s="71" t="s">
        <v>186</v>
      </c>
      <c r="G14" s="71" t="s">
        <v>65</v>
      </c>
      <c r="H14" s="75" t="s">
        <v>45</v>
      </c>
      <c r="I14" s="71" t="s">
        <v>52</v>
      </c>
      <c r="J14" s="47">
        <v>8190</v>
      </c>
      <c r="K14" s="32"/>
      <c r="L14" s="41">
        <f t="shared" si="0"/>
        <v>0</v>
      </c>
      <c r="M14" s="42" t="str">
        <f t="shared" si="1"/>
        <v>OK</v>
      </c>
      <c r="N14" s="49"/>
      <c r="O14" s="49"/>
      <c r="P14" s="49"/>
      <c r="Q14" s="49"/>
      <c r="R14" s="49"/>
      <c r="S14" s="49"/>
      <c r="T14" s="49"/>
      <c r="U14" s="49"/>
      <c r="V14" s="49"/>
      <c r="W14" s="49"/>
      <c r="X14" s="49"/>
      <c r="Y14" s="49"/>
      <c r="Z14" s="49"/>
      <c r="AA14" s="49"/>
      <c r="AB14" s="49"/>
      <c r="AC14" s="49"/>
      <c r="AD14" s="49"/>
      <c r="AE14" s="49"/>
    </row>
    <row r="15" spans="1:31" ht="50.1" customHeight="1">
      <c r="A15" s="107"/>
      <c r="B15" s="113"/>
      <c r="C15" s="53">
        <v>12</v>
      </c>
      <c r="D15" s="61" t="s">
        <v>114</v>
      </c>
      <c r="E15" s="69" t="s">
        <v>162</v>
      </c>
      <c r="F15" s="71" t="s">
        <v>186</v>
      </c>
      <c r="G15" s="71" t="s">
        <v>65</v>
      </c>
      <c r="H15" s="75" t="s">
        <v>45</v>
      </c>
      <c r="I15" s="71" t="s">
        <v>52</v>
      </c>
      <c r="J15" s="47">
        <v>6878.66</v>
      </c>
      <c r="K15" s="32"/>
      <c r="L15" s="41">
        <f t="shared" si="0"/>
        <v>0</v>
      </c>
      <c r="M15" s="42" t="str">
        <f t="shared" si="1"/>
        <v>OK</v>
      </c>
      <c r="N15" s="49"/>
      <c r="O15" s="49"/>
      <c r="P15" s="49"/>
      <c r="Q15" s="49"/>
      <c r="R15" s="49"/>
      <c r="S15" s="49"/>
      <c r="T15" s="49"/>
      <c r="U15" s="49"/>
      <c r="V15" s="49"/>
      <c r="W15" s="49"/>
      <c r="X15" s="49"/>
      <c r="Y15" s="49"/>
      <c r="Z15" s="49"/>
      <c r="AA15" s="49"/>
      <c r="AB15" s="49"/>
      <c r="AC15" s="49"/>
      <c r="AD15" s="49"/>
      <c r="AE15" s="49"/>
    </row>
    <row r="16" spans="1:31" ht="50.1" customHeight="1">
      <c r="A16" s="107"/>
      <c r="B16" s="113"/>
      <c r="C16" s="53">
        <v>13</v>
      </c>
      <c r="D16" s="61" t="s">
        <v>115</v>
      </c>
      <c r="E16" s="69" t="s">
        <v>163</v>
      </c>
      <c r="F16" s="71" t="s">
        <v>186</v>
      </c>
      <c r="G16" s="71" t="s">
        <v>65</v>
      </c>
      <c r="H16" s="75" t="s">
        <v>45</v>
      </c>
      <c r="I16" s="71" t="s">
        <v>52</v>
      </c>
      <c r="J16" s="47">
        <v>5599.33</v>
      </c>
      <c r="K16" s="32"/>
      <c r="L16" s="41">
        <f t="shared" si="0"/>
        <v>0</v>
      </c>
      <c r="M16" s="42" t="str">
        <f t="shared" si="1"/>
        <v>OK</v>
      </c>
      <c r="N16" s="49"/>
      <c r="O16" s="49"/>
      <c r="P16" s="49"/>
      <c r="Q16" s="49"/>
      <c r="R16" s="49"/>
      <c r="S16" s="49"/>
      <c r="T16" s="49"/>
      <c r="U16" s="49"/>
      <c r="V16" s="49"/>
      <c r="W16" s="49"/>
      <c r="X16" s="49"/>
      <c r="Y16" s="49"/>
      <c r="Z16" s="49"/>
      <c r="AA16" s="49"/>
      <c r="AB16" s="49"/>
      <c r="AC16" s="49"/>
      <c r="AD16" s="49"/>
      <c r="AE16" s="49"/>
    </row>
    <row r="17" spans="1:31" ht="50.1" customHeight="1">
      <c r="A17" s="107"/>
      <c r="B17" s="113"/>
      <c r="C17" s="53">
        <v>14</v>
      </c>
      <c r="D17" s="61" t="s">
        <v>116</v>
      </c>
      <c r="E17" s="69" t="s">
        <v>164</v>
      </c>
      <c r="F17" s="71" t="s">
        <v>186</v>
      </c>
      <c r="G17" s="71" t="s">
        <v>65</v>
      </c>
      <c r="H17" s="75" t="s">
        <v>45</v>
      </c>
      <c r="I17" s="71" t="s">
        <v>52</v>
      </c>
      <c r="J17" s="47">
        <v>3476</v>
      </c>
      <c r="K17" s="32"/>
      <c r="L17" s="41">
        <f t="shared" si="0"/>
        <v>0</v>
      </c>
      <c r="M17" s="42" t="str">
        <f t="shared" si="1"/>
        <v>OK</v>
      </c>
      <c r="N17" s="49"/>
      <c r="O17" s="49"/>
      <c r="P17" s="49"/>
      <c r="Q17" s="49"/>
      <c r="R17" s="49"/>
      <c r="S17" s="49"/>
      <c r="T17" s="49"/>
      <c r="U17" s="49"/>
      <c r="V17" s="49"/>
      <c r="W17" s="49"/>
      <c r="X17" s="49"/>
      <c r="Y17" s="49"/>
      <c r="Z17" s="49"/>
      <c r="AA17" s="49"/>
      <c r="AB17" s="49"/>
      <c r="AC17" s="49"/>
      <c r="AD17" s="49"/>
      <c r="AE17" s="49"/>
    </row>
    <row r="18" spans="1:31" ht="50.1" customHeight="1">
      <c r="A18" s="107"/>
      <c r="B18" s="113"/>
      <c r="C18" s="53">
        <v>15</v>
      </c>
      <c r="D18" s="62" t="s">
        <v>117</v>
      </c>
      <c r="E18" s="69" t="s">
        <v>165</v>
      </c>
      <c r="F18" s="72" t="s">
        <v>87</v>
      </c>
      <c r="G18" s="72" t="s">
        <v>65</v>
      </c>
      <c r="H18" s="75" t="s">
        <v>45</v>
      </c>
      <c r="I18" s="78" t="s">
        <v>72</v>
      </c>
      <c r="J18" s="47">
        <v>1200</v>
      </c>
      <c r="K18" s="32"/>
      <c r="L18" s="41">
        <f t="shared" si="0"/>
        <v>0</v>
      </c>
      <c r="M18" s="42" t="str">
        <f t="shared" si="1"/>
        <v>OK</v>
      </c>
      <c r="N18" s="49"/>
      <c r="O18" s="49"/>
      <c r="P18" s="49"/>
      <c r="Q18" s="49"/>
      <c r="R18" s="49"/>
      <c r="S18" s="49"/>
      <c r="T18" s="49"/>
      <c r="U18" s="49"/>
      <c r="V18" s="49"/>
      <c r="W18" s="49"/>
      <c r="X18" s="49"/>
      <c r="Y18" s="49"/>
      <c r="Z18" s="49"/>
      <c r="AA18" s="49"/>
      <c r="AB18" s="49"/>
      <c r="AC18" s="49"/>
      <c r="AD18" s="49"/>
      <c r="AE18" s="49"/>
    </row>
    <row r="19" spans="1:31" ht="50.1" customHeight="1">
      <c r="A19" s="107"/>
      <c r="B19" s="113"/>
      <c r="C19" s="53">
        <v>16</v>
      </c>
      <c r="D19" s="62" t="s">
        <v>118</v>
      </c>
      <c r="E19" s="69" t="s">
        <v>166</v>
      </c>
      <c r="F19" s="72" t="s">
        <v>88</v>
      </c>
      <c r="G19" s="72" t="s">
        <v>65</v>
      </c>
      <c r="H19" s="75" t="s">
        <v>45</v>
      </c>
      <c r="I19" s="78" t="s">
        <v>72</v>
      </c>
      <c r="J19" s="47">
        <v>451.07</v>
      </c>
      <c r="K19" s="32">
        <v>5</v>
      </c>
      <c r="L19" s="41">
        <f t="shared" si="0"/>
        <v>5</v>
      </c>
      <c r="M19" s="42" t="str">
        <f t="shared" si="1"/>
        <v>OK</v>
      </c>
      <c r="N19" s="49"/>
      <c r="O19" s="49"/>
      <c r="P19" s="49"/>
      <c r="Q19" s="49"/>
      <c r="R19" s="49"/>
      <c r="S19" s="49"/>
      <c r="T19" s="49"/>
      <c r="U19" s="49"/>
      <c r="V19" s="49"/>
      <c r="W19" s="49"/>
      <c r="X19" s="49"/>
      <c r="Y19" s="49"/>
      <c r="Z19" s="49"/>
      <c r="AA19" s="49"/>
      <c r="AB19" s="49"/>
      <c r="AC19" s="49"/>
      <c r="AD19" s="49"/>
      <c r="AE19" s="49"/>
    </row>
    <row r="20" spans="1:31" ht="50.1" customHeight="1">
      <c r="A20" s="107"/>
      <c r="B20" s="113"/>
      <c r="C20" s="53">
        <v>17</v>
      </c>
      <c r="D20" s="62" t="s">
        <v>119</v>
      </c>
      <c r="E20" s="69" t="s">
        <v>167</v>
      </c>
      <c r="F20" s="72" t="s">
        <v>89</v>
      </c>
      <c r="G20" s="72" t="s">
        <v>65</v>
      </c>
      <c r="H20" s="75" t="s">
        <v>45</v>
      </c>
      <c r="I20" s="78" t="s">
        <v>72</v>
      </c>
      <c r="J20" s="47">
        <v>1242.7</v>
      </c>
      <c r="K20" s="32">
        <v>1</v>
      </c>
      <c r="L20" s="41">
        <f t="shared" si="0"/>
        <v>1</v>
      </c>
      <c r="M20" s="42" t="str">
        <f t="shared" si="1"/>
        <v>OK</v>
      </c>
      <c r="N20" s="49"/>
      <c r="O20" s="49"/>
      <c r="P20" s="49"/>
      <c r="Q20" s="49"/>
      <c r="R20" s="49"/>
      <c r="S20" s="49"/>
      <c r="T20" s="49"/>
      <c r="U20" s="49"/>
      <c r="V20" s="49"/>
      <c r="W20" s="49"/>
      <c r="X20" s="49"/>
      <c r="Y20" s="49"/>
      <c r="Z20" s="49"/>
      <c r="AA20" s="49"/>
      <c r="AB20" s="49"/>
      <c r="AC20" s="49"/>
      <c r="AD20" s="49"/>
      <c r="AE20" s="49"/>
    </row>
    <row r="21" spans="1:31" ht="50.1" customHeight="1">
      <c r="A21" s="107"/>
      <c r="B21" s="113"/>
      <c r="C21" s="53">
        <v>18</v>
      </c>
      <c r="D21" s="62" t="s">
        <v>120</v>
      </c>
      <c r="E21" s="69" t="s">
        <v>167</v>
      </c>
      <c r="F21" s="72" t="s">
        <v>89</v>
      </c>
      <c r="G21" s="72" t="s">
        <v>65</v>
      </c>
      <c r="H21" s="75" t="s">
        <v>45</v>
      </c>
      <c r="I21" s="78" t="s">
        <v>72</v>
      </c>
      <c r="J21" s="47">
        <v>916.25</v>
      </c>
      <c r="K21" s="32">
        <f>1-1</f>
        <v>0</v>
      </c>
      <c r="L21" s="41">
        <f t="shared" si="0"/>
        <v>0</v>
      </c>
      <c r="M21" s="42" t="str">
        <f t="shared" si="1"/>
        <v>OK</v>
      </c>
      <c r="N21" s="49"/>
      <c r="O21" s="49"/>
      <c r="P21" s="49"/>
      <c r="Q21" s="49"/>
      <c r="R21" s="49"/>
      <c r="S21" s="49"/>
      <c r="T21" s="49"/>
      <c r="U21" s="49"/>
      <c r="V21" s="49"/>
      <c r="W21" s="49"/>
      <c r="X21" s="49"/>
      <c r="Y21" s="49"/>
      <c r="Z21" s="49"/>
      <c r="AA21" s="49"/>
      <c r="AB21" s="49"/>
      <c r="AC21" s="49"/>
      <c r="AD21" s="49"/>
      <c r="AE21" s="49"/>
    </row>
    <row r="22" spans="1:31" ht="50.1" customHeight="1">
      <c r="A22" s="107"/>
      <c r="B22" s="113"/>
      <c r="C22" s="53">
        <v>19</v>
      </c>
      <c r="D22" s="62" t="s">
        <v>121</v>
      </c>
      <c r="E22" s="58" t="s">
        <v>168</v>
      </c>
      <c r="F22" s="72" t="s">
        <v>89</v>
      </c>
      <c r="G22" s="72" t="s">
        <v>65</v>
      </c>
      <c r="H22" s="75" t="s">
        <v>45</v>
      </c>
      <c r="I22" s="78" t="s">
        <v>72</v>
      </c>
      <c r="J22" s="47">
        <v>1043.5</v>
      </c>
      <c r="K22" s="32">
        <f>1-1</f>
        <v>0</v>
      </c>
      <c r="L22" s="41">
        <f t="shared" si="0"/>
        <v>0</v>
      </c>
      <c r="M22" s="42" t="str">
        <f t="shared" si="1"/>
        <v>OK</v>
      </c>
      <c r="N22" s="49"/>
      <c r="O22" s="49"/>
      <c r="P22" s="49"/>
      <c r="Q22" s="49"/>
      <c r="R22" s="49"/>
      <c r="S22" s="49"/>
      <c r="T22" s="49"/>
      <c r="U22" s="49"/>
      <c r="V22" s="49"/>
      <c r="W22" s="49"/>
      <c r="X22" s="49"/>
      <c r="Y22" s="49"/>
      <c r="Z22" s="49"/>
      <c r="AA22" s="49"/>
      <c r="AB22" s="49"/>
      <c r="AC22" s="49"/>
      <c r="AD22" s="49"/>
      <c r="AE22" s="49"/>
    </row>
    <row r="23" spans="1:31" ht="50.1" customHeight="1">
      <c r="A23" s="107"/>
      <c r="B23" s="113"/>
      <c r="C23" s="53">
        <v>20</v>
      </c>
      <c r="D23" s="61" t="s">
        <v>122</v>
      </c>
      <c r="E23" s="69" t="s">
        <v>169</v>
      </c>
      <c r="F23" s="71" t="s">
        <v>89</v>
      </c>
      <c r="G23" s="71" t="s">
        <v>65</v>
      </c>
      <c r="H23" s="75" t="s">
        <v>45</v>
      </c>
      <c r="I23" s="71" t="s">
        <v>72</v>
      </c>
      <c r="J23" s="47">
        <v>187.5</v>
      </c>
      <c r="K23" s="32"/>
      <c r="L23" s="41">
        <f t="shared" si="0"/>
        <v>0</v>
      </c>
      <c r="M23" s="42" t="str">
        <f t="shared" si="1"/>
        <v>OK</v>
      </c>
      <c r="N23" s="49"/>
      <c r="O23" s="49"/>
      <c r="P23" s="49"/>
      <c r="Q23" s="49"/>
      <c r="R23" s="49"/>
      <c r="S23" s="49"/>
      <c r="T23" s="49"/>
      <c r="U23" s="49"/>
      <c r="V23" s="49"/>
      <c r="W23" s="49"/>
      <c r="X23" s="49"/>
      <c r="Y23" s="49"/>
      <c r="Z23" s="49"/>
      <c r="AA23" s="49"/>
      <c r="AB23" s="49"/>
      <c r="AC23" s="49"/>
      <c r="AD23" s="49"/>
      <c r="AE23" s="49"/>
    </row>
    <row r="24" spans="1:31" ht="50.1" customHeight="1">
      <c r="A24" s="107"/>
      <c r="B24" s="113"/>
      <c r="C24" s="53">
        <v>21</v>
      </c>
      <c r="D24" s="61" t="s">
        <v>123</v>
      </c>
      <c r="E24" s="69" t="s">
        <v>170</v>
      </c>
      <c r="F24" s="71" t="s">
        <v>187</v>
      </c>
      <c r="G24" s="71" t="s">
        <v>65</v>
      </c>
      <c r="H24" s="75" t="s">
        <v>45</v>
      </c>
      <c r="I24" s="71" t="s">
        <v>72</v>
      </c>
      <c r="J24" s="47">
        <v>7466.66</v>
      </c>
      <c r="K24" s="32"/>
      <c r="L24" s="41">
        <f t="shared" si="0"/>
        <v>0</v>
      </c>
      <c r="M24" s="42" t="str">
        <f t="shared" si="1"/>
        <v>OK</v>
      </c>
      <c r="N24" s="49"/>
      <c r="O24" s="49"/>
      <c r="P24" s="49"/>
      <c r="Q24" s="49"/>
      <c r="R24" s="49"/>
      <c r="S24" s="49"/>
      <c r="T24" s="34"/>
      <c r="U24" s="49"/>
      <c r="V24" s="49"/>
      <c r="W24" s="49"/>
      <c r="X24" s="49"/>
      <c r="Y24" s="49"/>
      <c r="Z24" s="49"/>
      <c r="AA24" s="49"/>
      <c r="AB24" s="49"/>
      <c r="AC24" s="49"/>
      <c r="AD24" s="49"/>
      <c r="AE24" s="49"/>
    </row>
    <row r="25" spans="1:31" ht="50.1" customHeight="1">
      <c r="A25" s="109" t="s">
        <v>96</v>
      </c>
      <c r="B25" s="110">
        <v>2</v>
      </c>
      <c r="C25" s="54">
        <v>22</v>
      </c>
      <c r="D25" s="63" t="s">
        <v>124</v>
      </c>
      <c r="E25" s="63" t="s">
        <v>57</v>
      </c>
      <c r="F25" s="73" t="s">
        <v>56</v>
      </c>
      <c r="G25" s="73" t="s">
        <v>43</v>
      </c>
      <c r="H25" s="73" t="s">
        <v>45</v>
      </c>
      <c r="I25" s="73" t="s">
        <v>55</v>
      </c>
      <c r="J25" s="83">
        <v>60</v>
      </c>
      <c r="K25" s="32">
        <f>250-72-21-10</f>
        <v>147</v>
      </c>
      <c r="L25" s="41">
        <f t="shared" si="0"/>
        <v>117</v>
      </c>
      <c r="M25" s="42" t="str">
        <f t="shared" si="1"/>
        <v>OK</v>
      </c>
      <c r="N25" s="49"/>
      <c r="O25" s="49"/>
      <c r="P25" s="49">
        <v>30</v>
      </c>
      <c r="Q25" s="49"/>
      <c r="R25" s="49"/>
      <c r="S25" s="49"/>
      <c r="T25" s="49"/>
      <c r="U25" s="49"/>
      <c r="V25" s="49"/>
      <c r="W25" s="49"/>
      <c r="X25" s="49"/>
      <c r="Y25" s="49"/>
      <c r="Z25" s="49"/>
      <c r="AA25" s="49"/>
      <c r="AB25" s="49"/>
      <c r="AC25" s="49"/>
      <c r="AD25" s="49"/>
      <c r="AE25" s="49"/>
    </row>
    <row r="26" spans="1:31" ht="50.1" customHeight="1">
      <c r="A26" s="109"/>
      <c r="B26" s="110"/>
      <c r="C26" s="54">
        <v>23</v>
      </c>
      <c r="D26" s="63" t="s">
        <v>125</v>
      </c>
      <c r="E26" s="63" t="s">
        <v>57</v>
      </c>
      <c r="F26" s="73" t="s">
        <v>56</v>
      </c>
      <c r="G26" s="73" t="s">
        <v>43</v>
      </c>
      <c r="H26" s="73" t="s">
        <v>45</v>
      </c>
      <c r="I26" s="73" t="s">
        <v>55</v>
      </c>
      <c r="J26" s="83">
        <v>85.91</v>
      </c>
      <c r="K26" s="32">
        <f>200-92-4</f>
        <v>104</v>
      </c>
      <c r="L26" s="41">
        <f t="shared" si="0"/>
        <v>78</v>
      </c>
      <c r="M26" s="42" t="str">
        <f t="shared" si="1"/>
        <v>OK</v>
      </c>
      <c r="N26" s="49"/>
      <c r="O26" s="49"/>
      <c r="P26" s="49">
        <v>26</v>
      </c>
      <c r="Q26" s="49"/>
      <c r="R26" s="49"/>
      <c r="S26" s="49"/>
      <c r="T26" s="49"/>
      <c r="U26" s="49"/>
      <c r="V26" s="49"/>
      <c r="W26" s="49"/>
      <c r="X26" s="49"/>
      <c r="Y26" s="49"/>
      <c r="Z26" s="49"/>
      <c r="AA26" s="49"/>
      <c r="AB26" s="49"/>
      <c r="AC26" s="49"/>
      <c r="AD26" s="49"/>
      <c r="AE26" s="49"/>
    </row>
    <row r="27" spans="1:31" ht="50.1" customHeight="1">
      <c r="A27" s="109"/>
      <c r="B27" s="110"/>
      <c r="C27" s="54">
        <v>24</v>
      </c>
      <c r="D27" s="63" t="s">
        <v>126</v>
      </c>
      <c r="E27" s="63" t="s">
        <v>60</v>
      </c>
      <c r="F27" s="73" t="s">
        <v>59</v>
      </c>
      <c r="G27" s="73" t="s">
        <v>43</v>
      </c>
      <c r="H27" s="73" t="s">
        <v>45</v>
      </c>
      <c r="I27" s="73" t="s">
        <v>58</v>
      </c>
      <c r="J27" s="83">
        <v>34.69</v>
      </c>
      <c r="K27" s="32">
        <v>100</v>
      </c>
      <c r="L27" s="41">
        <f t="shared" si="0"/>
        <v>100</v>
      </c>
      <c r="M27" s="42" t="str">
        <f t="shared" si="1"/>
        <v>OK</v>
      </c>
      <c r="N27" s="49"/>
      <c r="O27" s="49"/>
      <c r="P27" s="49"/>
      <c r="Q27" s="49"/>
      <c r="R27" s="49"/>
      <c r="S27" s="49"/>
      <c r="T27" s="49"/>
      <c r="U27" s="49"/>
      <c r="V27" s="49"/>
      <c r="W27" s="49"/>
      <c r="X27" s="49"/>
      <c r="Y27" s="49"/>
      <c r="Z27" s="49"/>
      <c r="AA27" s="49"/>
      <c r="AB27" s="49"/>
      <c r="AC27" s="49"/>
      <c r="AD27" s="49"/>
      <c r="AE27" s="49"/>
    </row>
    <row r="28" spans="1:31" ht="50.1" customHeight="1">
      <c r="A28" s="109"/>
      <c r="B28" s="110"/>
      <c r="C28" s="54">
        <v>25</v>
      </c>
      <c r="D28" s="64" t="s">
        <v>127</v>
      </c>
      <c r="E28" s="64" t="s">
        <v>57</v>
      </c>
      <c r="F28" s="73" t="s">
        <v>64</v>
      </c>
      <c r="G28" s="73" t="s">
        <v>65</v>
      </c>
      <c r="H28" s="76" t="s">
        <v>45</v>
      </c>
      <c r="I28" s="73" t="s">
        <v>55</v>
      </c>
      <c r="J28" s="83">
        <v>150</v>
      </c>
      <c r="K28" s="32">
        <f>10-5</f>
        <v>5</v>
      </c>
      <c r="L28" s="41">
        <f t="shared" si="0"/>
        <v>1</v>
      </c>
      <c r="M28" s="42" t="str">
        <f t="shared" si="1"/>
        <v>OK</v>
      </c>
      <c r="N28" s="49"/>
      <c r="O28" s="49"/>
      <c r="P28" s="49">
        <f>2+2</f>
        <v>4</v>
      </c>
      <c r="Q28" s="49"/>
      <c r="R28" s="49"/>
      <c r="S28" s="49"/>
      <c r="T28" s="49"/>
      <c r="U28" s="49"/>
      <c r="V28" s="49"/>
      <c r="W28" s="49"/>
      <c r="X28" s="49"/>
      <c r="Y28" s="49"/>
      <c r="Z28" s="49"/>
      <c r="AA28" s="49"/>
      <c r="AB28" s="49"/>
      <c r="AC28" s="49"/>
      <c r="AD28" s="49"/>
      <c r="AE28" s="49"/>
    </row>
    <row r="29" spans="1:31" ht="50.1" customHeight="1">
      <c r="A29" s="109"/>
      <c r="B29" s="110"/>
      <c r="C29" s="54">
        <v>26</v>
      </c>
      <c r="D29" s="64" t="s">
        <v>128</v>
      </c>
      <c r="E29" s="64" t="s">
        <v>57</v>
      </c>
      <c r="F29" s="73" t="s">
        <v>64</v>
      </c>
      <c r="G29" s="73" t="s">
        <v>65</v>
      </c>
      <c r="H29" s="76" t="s">
        <v>45</v>
      </c>
      <c r="I29" s="73" t="s">
        <v>55</v>
      </c>
      <c r="J29" s="83">
        <v>150</v>
      </c>
      <c r="K29" s="32">
        <v>5</v>
      </c>
      <c r="L29" s="41">
        <f t="shared" si="0"/>
        <v>5</v>
      </c>
      <c r="M29" s="42" t="str">
        <f t="shared" si="1"/>
        <v>OK</v>
      </c>
      <c r="N29" s="49"/>
      <c r="O29" s="49"/>
      <c r="P29" s="49"/>
      <c r="Q29" s="49"/>
      <c r="R29" s="49"/>
      <c r="S29" s="49"/>
      <c r="T29" s="49"/>
      <c r="U29" s="49"/>
      <c r="V29" s="49"/>
      <c r="W29" s="49"/>
      <c r="X29" s="49"/>
      <c r="Y29" s="49"/>
      <c r="Z29" s="49"/>
      <c r="AA29" s="49"/>
      <c r="AB29" s="49"/>
      <c r="AC29" s="49"/>
      <c r="AD29" s="49"/>
      <c r="AE29" s="49"/>
    </row>
    <row r="30" spans="1:31" ht="50.1" customHeight="1">
      <c r="A30" s="109"/>
      <c r="B30" s="110"/>
      <c r="C30" s="54">
        <v>27</v>
      </c>
      <c r="D30" s="63" t="s">
        <v>129</v>
      </c>
      <c r="E30" s="63" t="s">
        <v>171</v>
      </c>
      <c r="F30" s="73" t="s">
        <v>66</v>
      </c>
      <c r="G30" s="73" t="s">
        <v>65</v>
      </c>
      <c r="H30" s="73" t="s">
        <v>45</v>
      </c>
      <c r="I30" s="73" t="s">
        <v>55</v>
      </c>
      <c r="J30" s="83">
        <v>1005.45</v>
      </c>
      <c r="K30" s="32">
        <v>5</v>
      </c>
      <c r="L30" s="41">
        <f t="shared" si="0"/>
        <v>1</v>
      </c>
      <c r="M30" s="42" t="str">
        <f t="shared" si="1"/>
        <v>OK</v>
      </c>
      <c r="N30" s="49"/>
      <c r="O30" s="49"/>
      <c r="P30" s="49">
        <v>4</v>
      </c>
      <c r="Q30" s="49"/>
      <c r="R30" s="49"/>
      <c r="S30" s="49"/>
      <c r="T30" s="49"/>
      <c r="U30" s="49"/>
      <c r="V30" s="49"/>
      <c r="W30" s="49"/>
      <c r="X30" s="49"/>
      <c r="Y30" s="49"/>
      <c r="Z30" s="49"/>
      <c r="AA30" s="49"/>
      <c r="AB30" s="49"/>
      <c r="AC30" s="49"/>
      <c r="AD30" s="49"/>
      <c r="AE30" s="49"/>
    </row>
    <row r="31" spans="1:31" ht="50.1" customHeight="1">
      <c r="A31" s="109"/>
      <c r="B31" s="110"/>
      <c r="C31" s="54">
        <v>28</v>
      </c>
      <c r="D31" s="65" t="s">
        <v>130</v>
      </c>
      <c r="E31" s="65" t="s">
        <v>171</v>
      </c>
      <c r="F31" s="73" t="s">
        <v>188</v>
      </c>
      <c r="G31" s="73" t="s">
        <v>65</v>
      </c>
      <c r="H31" s="67" t="s">
        <v>45</v>
      </c>
      <c r="I31" s="73" t="s">
        <v>72</v>
      </c>
      <c r="J31" s="83">
        <v>824.99</v>
      </c>
      <c r="K31" s="32">
        <v>3</v>
      </c>
      <c r="L31" s="41">
        <f t="shared" si="0"/>
        <v>2</v>
      </c>
      <c r="M31" s="42" t="str">
        <f t="shared" si="1"/>
        <v>OK</v>
      </c>
      <c r="N31" s="49"/>
      <c r="O31" s="49"/>
      <c r="P31" s="49">
        <v>1</v>
      </c>
      <c r="Q31" s="49"/>
      <c r="R31" s="49"/>
      <c r="S31" s="49"/>
      <c r="T31" s="49"/>
      <c r="U31" s="49"/>
      <c r="V31" s="49"/>
      <c r="W31" s="49"/>
      <c r="X31" s="49"/>
      <c r="Y31" s="49"/>
      <c r="Z31" s="49"/>
      <c r="AA31" s="49"/>
      <c r="AB31" s="49"/>
      <c r="AC31" s="49"/>
      <c r="AD31" s="49"/>
      <c r="AE31" s="49"/>
    </row>
    <row r="32" spans="1:31" ht="50.1" customHeight="1">
      <c r="A32" s="109"/>
      <c r="B32" s="110"/>
      <c r="C32" s="54">
        <v>29</v>
      </c>
      <c r="D32" s="65" t="s">
        <v>131</v>
      </c>
      <c r="E32" s="65" t="s">
        <v>172</v>
      </c>
      <c r="F32" s="73" t="s">
        <v>188</v>
      </c>
      <c r="G32" s="73" t="s">
        <v>65</v>
      </c>
      <c r="H32" s="67" t="s">
        <v>45</v>
      </c>
      <c r="I32" s="73" t="s">
        <v>72</v>
      </c>
      <c r="J32" s="83">
        <v>525</v>
      </c>
      <c r="K32" s="32">
        <v>20</v>
      </c>
      <c r="L32" s="41">
        <f t="shared" si="0"/>
        <v>16</v>
      </c>
      <c r="M32" s="42" t="str">
        <f t="shared" si="1"/>
        <v>OK</v>
      </c>
      <c r="N32" s="49"/>
      <c r="O32" s="49"/>
      <c r="P32" s="49">
        <v>4</v>
      </c>
      <c r="Q32" s="49"/>
      <c r="R32" s="49"/>
      <c r="S32" s="49"/>
      <c r="T32" s="49"/>
      <c r="U32" s="49"/>
      <c r="V32" s="49"/>
      <c r="W32" s="49"/>
      <c r="X32" s="49"/>
      <c r="Y32" s="49"/>
      <c r="Z32" s="49"/>
      <c r="AA32" s="49"/>
      <c r="AB32" s="49"/>
      <c r="AC32" s="49"/>
      <c r="AD32" s="49"/>
      <c r="AE32" s="49"/>
    </row>
    <row r="33" spans="1:31" ht="50.1" customHeight="1">
      <c r="A33" s="109"/>
      <c r="B33" s="110"/>
      <c r="C33" s="54">
        <v>30</v>
      </c>
      <c r="D33" s="65" t="s">
        <v>132</v>
      </c>
      <c r="E33" s="65" t="s">
        <v>172</v>
      </c>
      <c r="F33" s="73" t="s">
        <v>188</v>
      </c>
      <c r="G33" s="73" t="s">
        <v>65</v>
      </c>
      <c r="H33" s="67" t="s">
        <v>45</v>
      </c>
      <c r="I33" s="73" t="s">
        <v>72</v>
      </c>
      <c r="J33" s="83">
        <v>799.66</v>
      </c>
      <c r="K33" s="32">
        <v>3</v>
      </c>
      <c r="L33" s="41">
        <f t="shared" si="0"/>
        <v>0</v>
      </c>
      <c r="M33" s="42" t="str">
        <f t="shared" si="1"/>
        <v>OK</v>
      </c>
      <c r="N33" s="49"/>
      <c r="O33" s="49"/>
      <c r="P33" s="49">
        <v>3</v>
      </c>
      <c r="Q33" s="49"/>
      <c r="R33" s="49"/>
      <c r="S33" s="49"/>
      <c r="T33" s="49"/>
      <c r="U33" s="49"/>
      <c r="V33" s="49"/>
      <c r="W33" s="49"/>
      <c r="X33" s="49"/>
      <c r="Y33" s="49"/>
      <c r="Z33" s="49"/>
      <c r="AA33" s="49"/>
      <c r="AB33" s="49"/>
      <c r="AC33" s="49"/>
      <c r="AD33" s="49"/>
      <c r="AE33" s="49"/>
    </row>
    <row r="34" spans="1:31" ht="50.1" customHeight="1">
      <c r="A34" s="109"/>
      <c r="B34" s="110"/>
      <c r="C34" s="54">
        <v>31</v>
      </c>
      <c r="D34" s="63" t="s">
        <v>133</v>
      </c>
      <c r="E34" s="63" t="s">
        <v>173</v>
      </c>
      <c r="F34" s="73" t="s">
        <v>67</v>
      </c>
      <c r="G34" s="73" t="s">
        <v>43</v>
      </c>
      <c r="H34" s="77" t="s">
        <v>45</v>
      </c>
      <c r="I34" s="73" t="s">
        <v>58</v>
      </c>
      <c r="J34" s="83">
        <v>62.97</v>
      </c>
      <c r="K34" s="32">
        <f>150-94</f>
        <v>56</v>
      </c>
      <c r="L34" s="41">
        <f t="shared" si="0"/>
        <v>56</v>
      </c>
      <c r="M34" s="42" t="str">
        <f t="shared" si="1"/>
        <v>OK</v>
      </c>
      <c r="N34" s="49"/>
      <c r="O34" s="49"/>
      <c r="P34" s="49"/>
      <c r="Q34" s="49"/>
      <c r="R34" s="49"/>
      <c r="S34" s="49"/>
      <c r="T34" s="49"/>
      <c r="U34" s="49"/>
      <c r="V34" s="49"/>
      <c r="W34" s="49"/>
      <c r="X34" s="49"/>
      <c r="Y34" s="49"/>
      <c r="Z34" s="49"/>
      <c r="AA34" s="49"/>
      <c r="AB34" s="49"/>
      <c r="AC34" s="49"/>
      <c r="AD34" s="49"/>
      <c r="AE34" s="49"/>
    </row>
    <row r="35" spans="1:31" ht="50.1" customHeight="1">
      <c r="A35" s="109"/>
      <c r="B35" s="110"/>
      <c r="C35" s="54">
        <v>32</v>
      </c>
      <c r="D35" s="63" t="s">
        <v>134</v>
      </c>
      <c r="E35" s="63" t="s">
        <v>69</v>
      </c>
      <c r="F35" s="73" t="s">
        <v>68</v>
      </c>
      <c r="G35" s="73" t="s">
        <v>43</v>
      </c>
      <c r="H35" s="73" t="s">
        <v>45</v>
      </c>
      <c r="I35" s="73" t="s">
        <v>55</v>
      </c>
      <c r="J35" s="83">
        <v>184.65</v>
      </c>
      <c r="K35" s="32">
        <v>150</v>
      </c>
      <c r="L35" s="41">
        <f t="shared" si="0"/>
        <v>150</v>
      </c>
      <c r="M35" s="42" t="str">
        <f t="shared" si="1"/>
        <v>OK</v>
      </c>
      <c r="N35" s="49"/>
      <c r="O35" s="49"/>
      <c r="P35" s="49"/>
      <c r="Q35" s="49"/>
      <c r="R35" s="49"/>
      <c r="S35" s="49"/>
      <c r="T35" s="49"/>
      <c r="U35" s="49"/>
      <c r="V35" s="49"/>
      <c r="W35" s="49"/>
      <c r="X35" s="49"/>
      <c r="Y35" s="49"/>
      <c r="Z35" s="49"/>
      <c r="AA35" s="49"/>
      <c r="AB35" s="49"/>
      <c r="AC35" s="49"/>
      <c r="AD35" s="49"/>
      <c r="AE35" s="49"/>
    </row>
    <row r="36" spans="1:31" ht="50.1" customHeight="1">
      <c r="A36" s="109"/>
      <c r="B36" s="110"/>
      <c r="C36" s="54">
        <v>33</v>
      </c>
      <c r="D36" s="63" t="s">
        <v>135</v>
      </c>
      <c r="E36" s="63" t="s">
        <v>69</v>
      </c>
      <c r="F36" s="73" t="s">
        <v>68</v>
      </c>
      <c r="G36" s="73" t="s">
        <v>43</v>
      </c>
      <c r="H36" s="73" t="s">
        <v>45</v>
      </c>
      <c r="I36" s="73" t="s">
        <v>55</v>
      </c>
      <c r="J36" s="83">
        <v>98.83</v>
      </c>
      <c r="K36" s="32">
        <v>150</v>
      </c>
      <c r="L36" s="41">
        <f t="shared" si="0"/>
        <v>150</v>
      </c>
      <c r="M36" s="42" t="str">
        <f t="shared" si="1"/>
        <v>OK</v>
      </c>
      <c r="N36" s="49"/>
      <c r="O36" s="49"/>
      <c r="P36" s="49"/>
      <c r="Q36" s="49"/>
      <c r="R36" s="49"/>
      <c r="S36" s="49"/>
      <c r="T36" s="49"/>
      <c r="U36" s="49"/>
      <c r="V36" s="49"/>
      <c r="W36" s="49"/>
      <c r="X36" s="49"/>
      <c r="Y36" s="49"/>
      <c r="Z36" s="49"/>
      <c r="AA36" s="49"/>
      <c r="AB36" s="49"/>
      <c r="AC36" s="49"/>
      <c r="AD36" s="49"/>
      <c r="AE36" s="49"/>
    </row>
    <row r="37" spans="1:31" ht="50.1" customHeight="1">
      <c r="A37" s="109"/>
      <c r="B37" s="110"/>
      <c r="C37" s="54">
        <v>34</v>
      </c>
      <c r="D37" s="63" t="s">
        <v>41</v>
      </c>
      <c r="E37" s="63" t="s">
        <v>57</v>
      </c>
      <c r="F37" s="73" t="s">
        <v>71</v>
      </c>
      <c r="G37" s="73" t="s">
        <v>43</v>
      </c>
      <c r="H37" s="73" t="s">
        <v>46</v>
      </c>
      <c r="I37" s="79" t="s">
        <v>70</v>
      </c>
      <c r="J37" s="83">
        <v>4.83</v>
      </c>
      <c r="K37" s="32">
        <f>200-30-10</f>
        <v>160</v>
      </c>
      <c r="L37" s="41">
        <f t="shared" si="0"/>
        <v>128</v>
      </c>
      <c r="M37" s="42" t="str">
        <f t="shared" si="1"/>
        <v>OK</v>
      </c>
      <c r="N37" s="49"/>
      <c r="O37" s="49"/>
      <c r="P37" s="49">
        <f>30+2</f>
        <v>32</v>
      </c>
      <c r="Q37" s="49"/>
      <c r="R37" s="49"/>
      <c r="S37" s="49"/>
      <c r="T37" s="49"/>
      <c r="U37" s="49"/>
      <c r="V37" s="49"/>
      <c r="W37" s="49"/>
      <c r="X37" s="49"/>
      <c r="Y37" s="49"/>
      <c r="Z37" s="49"/>
      <c r="AA37" s="49"/>
      <c r="AB37" s="49"/>
      <c r="AC37" s="49"/>
      <c r="AD37" s="49"/>
      <c r="AE37" s="49"/>
    </row>
    <row r="38" spans="1:31" ht="50.1" customHeight="1">
      <c r="A38" s="109"/>
      <c r="B38" s="110"/>
      <c r="C38" s="54">
        <v>35</v>
      </c>
      <c r="D38" s="63" t="s">
        <v>42</v>
      </c>
      <c r="E38" s="63" t="s">
        <v>57</v>
      </c>
      <c r="F38" s="73" t="s">
        <v>71</v>
      </c>
      <c r="G38" s="73" t="s">
        <v>43</v>
      </c>
      <c r="H38" s="73" t="s">
        <v>46</v>
      </c>
      <c r="I38" s="79" t="s">
        <v>70</v>
      </c>
      <c r="J38" s="83">
        <v>11</v>
      </c>
      <c r="K38" s="32">
        <f>200-20</f>
        <v>180</v>
      </c>
      <c r="L38" s="41">
        <f t="shared" si="0"/>
        <v>180</v>
      </c>
      <c r="M38" s="42" t="str">
        <f t="shared" si="1"/>
        <v>OK</v>
      </c>
      <c r="N38" s="49"/>
      <c r="O38" s="49"/>
      <c r="P38" s="49"/>
      <c r="Q38" s="49"/>
      <c r="R38" s="49"/>
      <c r="S38" s="49"/>
      <c r="T38" s="49"/>
      <c r="U38" s="49"/>
      <c r="V38" s="49"/>
      <c r="W38" s="49"/>
      <c r="X38" s="49"/>
      <c r="Y38" s="49"/>
      <c r="Z38" s="49"/>
      <c r="AA38" s="49"/>
      <c r="AB38" s="49"/>
      <c r="AC38" s="49"/>
      <c r="AD38" s="49"/>
      <c r="AE38" s="49"/>
    </row>
    <row r="39" spans="1:31" ht="50.1" customHeight="1">
      <c r="A39" s="55" t="s">
        <v>97</v>
      </c>
      <c r="B39" s="53">
        <v>3</v>
      </c>
      <c r="C39" s="53">
        <v>36</v>
      </c>
      <c r="D39" s="58" t="s">
        <v>136</v>
      </c>
      <c r="E39" s="58" t="s">
        <v>174</v>
      </c>
      <c r="F39" s="71" t="s">
        <v>73</v>
      </c>
      <c r="G39" s="71" t="s">
        <v>43</v>
      </c>
      <c r="H39" s="71" t="s">
        <v>45</v>
      </c>
      <c r="I39" s="71" t="s">
        <v>72</v>
      </c>
      <c r="J39" s="33">
        <v>51.25</v>
      </c>
      <c r="K39" s="32">
        <v>400</v>
      </c>
      <c r="L39" s="41">
        <f t="shared" si="0"/>
        <v>326</v>
      </c>
      <c r="M39" s="42" t="str">
        <f t="shared" si="1"/>
        <v>OK</v>
      </c>
      <c r="N39" s="49"/>
      <c r="O39" s="49">
        <v>65</v>
      </c>
      <c r="P39" s="48"/>
      <c r="Q39" s="49"/>
      <c r="R39" s="49"/>
      <c r="S39" s="49">
        <v>9</v>
      </c>
      <c r="T39" s="49"/>
      <c r="U39" s="49"/>
      <c r="V39" s="49"/>
      <c r="W39" s="49"/>
      <c r="X39" s="49"/>
      <c r="Y39" s="49"/>
      <c r="Z39" s="49"/>
      <c r="AA39" s="49"/>
      <c r="AB39" s="49"/>
      <c r="AC39" s="49"/>
      <c r="AD39" s="49"/>
      <c r="AE39" s="49"/>
    </row>
    <row r="40" spans="1:31" ht="50.1" customHeight="1">
      <c r="A40" s="109" t="s">
        <v>98</v>
      </c>
      <c r="B40" s="110">
        <v>4</v>
      </c>
      <c r="C40" s="54">
        <v>37</v>
      </c>
      <c r="D40" s="63" t="s">
        <v>137</v>
      </c>
      <c r="E40" s="63"/>
      <c r="F40" s="73" t="s">
        <v>75</v>
      </c>
      <c r="G40" s="73" t="s">
        <v>43</v>
      </c>
      <c r="H40" s="73" t="s">
        <v>45</v>
      </c>
      <c r="I40" s="79" t="s">
        <v>74</v>
      </c>
      <c r="J40" s="85">
        <v>74</v>
      </c>
      <c r="K40" s="32">
        <f>50-50</f>
        <v>0</v>
      </c>
      <c r="L40" s="41">
        <f t="shared" si="0"/>
        <v>0</v>
      </c>
      <c r="M40" s="42" t="str">
        <f t="shared" si="1"/>
        <v>OK</v>
      </c>
      <c r="N40" s="82"/>
      <c r="O40" s="82"/>
      <c r="P40" s="82"/>
      <c r="Q40" s="82"/>
      <c r="R40" s="82"/>
      <c r="S40" s="82"/>
      <c r="T40" s="82"/>
      <c r="U40" s="82"/>
      <c r="V40" s="82"/>
      <c r="W40" s="82"/>
      <c r="X40" s="82"/>
      <c r="Y40" s="82"/>
      <c r="Z40" s="51"/>
      <c r="AA40" s="51"/>
      <c r="AB40" s="51"/>
      <c r="AC40" s="51"/>
      <c r="AD40" s="51"/>
      <c r="AE40" s="51"/>
    </row>
    <row r="41" spans="1:31" ht="50.1" customHeight="1">
      <c r="A41" s="109"/>
      <c r="B41" s="110"/>
      <c r="C41" s="54">
        <v>38</v>
      </c>
      <c r="D41" s="63" t="s">
        <v>138</v>
      </c>
      <c r="E41" s="63"/>
      <c r="F41" s="73" t="s">
        <v>75</v>
      </c>
      <c r="G41" s="73" t="s">
        <v>43</v>
      </c>
      <c r="H41" s="73" t="s">
        <v>45</v>
      </c>
      <c r="I41" s="79" t="s">
        <v>74</v>
      </c>
      <c r="J41" s="85">
        <v>54.54</v>
      </c>
      <c r="K41" s="32">
        <v>200</v>
      </c>
      <c r="L41" s="41">
        <f t="shared" si="0"/>
        <v>118</v>
      </c>
      <c r="M41" s="42" t="str">
        <f t="shared" si="1"/>
        <v>OK</v>
      </c>
      <c r="N41" s="82"/>
      <c r="O41" s="82"/>
      <c r="P41" s="82"/>
      <c r="Q41" s="82"/>
      <c r="R41" s="82"/>
      <c r="S41" s="82"/>
      <c r="T41" s="98">
        <v>82</v>
      </c>
      <c r="U41" s="82"/>
      <c r="V41" s="82"/>
      <c r="W41" s="82"/>
      <c r="X41" s="82"/>
      <c r="Y41" s="82"/>
      <c r="Z41" s="51"/>
      <c r="AA41" s="51"/>
      <c r="AB41" s="51"/>
      <c r="AC41" s="51"/>
      <c r="AD41" s="51"/>
      <c r="AE41" s="51"/>
    </row>
    <row r="42" spans="1:31" ht="50.1" customHeight="1">
      <c r="A42" s="109"/>
      <c r="B42" s="110"/>
      <c r="C42" s="54">
        <v>39</v>
      </c>
      <c r="D42" s="63" t="s">
        <v>90</v>
      </c>
      <c r="E42" s="63"/>
      <c r="F42" s="73" t="s">
        <v>75</v>
      </c>
      <c r="G42" s="73" t="s">
        <v>43</v>
      </c>
      <c r="H42" s="73" t="s">
        <v>45</v>
      </c>
      <c r="I42" s="79" t="s">
        <v>74</v>
      </c>
      <c r="J42" s="85">
        <v>123</v>
      </c>
      <c r="K42" s="32"/>
      <c r="L42" s="41">
        <f t="shared" si="0"/>
        <v>0</v>
      </c>
      <c r="M42" s="42" t="str">
        <f t="shared" si="1"/>
        <v>OK</v>
      </c>
      <c r="N42" s="82"/>
      <c r="O42" s="82"/>
      <c r="P42" s="82"/>
      <c r="Q42" s="82"/>
      <c r="R42" s="82"/>
      <c r="S42" s="82"/>
      <c r="T42" s="82"/>
      <c r="U42" s="82"/>
      <c r="V42" s="82"/>
      <c r="W42" s="82"/>
      <c r="X42" s="82"/>
      <c r="Y42" s="82"/>
      <c r="Z42" s="51"/>
      <c r="AA42" s="51"/>
      <c r="AB42" s="51"/>
      <c r="AC42" s="51"/>
      <c r="AD42" s="51"/>
      <c r="AE42" s="51"/>
    </row>
    <row r="43" spans="1:31" ht="50.1" customHeight="1">
      <c r="A43" s="109"/>
      <c r="B43" s="110"/>
      <c r="C43" s="54">
        <v>40</v>
      </c>
      <c r="D43" s="63" t="s">
        <v>91</v>
      </c>
      <c r="E43" s="63"/>
      <c r="F43" s="73" t="s">
        <v>75</v>
      </c>
      <c r="G43" s="73" t="s">
        <v>43</v>
      </c>
      <c r="H43" s="73" t="s">
        <v>45</v>
      </c>
      <c r="I43" s="79" t="s">
        <v>74</v>
      </c>
      <c r="J43" s="85">
        <v>133</v>
      </c>
      <c r="K43" s="32"/>
      <c r="L43" s="41">
        <f t="shared" si="0"/>
        <v>0</v>
      </c>
      <c r="M43" s="42" t="str">
        <f t="shared" si="1"/>
        <v>OK</v>
      </c>
      <c r="N43" s="82"/>
      <c r="O43" s="82"/>
      <c r="P43" s="82"/>
      <c r="Q43" s="82"/>
      <c r="R43" s="82"/>
      <c r="S43" s="82"/>
      <c r="T43" s="82"/>
      <c r="U43" s="82"/>
      <c r="V43" s="82"/>
      <c r="W43" s="82"/>
      <c r="X43" s="82"/>
      <c r="Y43" s="82"/>
      <c r="Z43" s="51"/>
      <c r="AA43" s="51"/>
      <c r="AB43" s="51"/>
      <c r="AC43" s="51"/>
      <c r="AD43" s="51"/>
      <c r="AE43" s="51"/>
    </row>
    <row r="44" spans="1:31" ht="50.1" customHeight="1">
      <c r="A44" s="109"/>
      <c r="B44" s="110"/>
      <c r="C44" s="54">
        <v>41</v>
      </c>
      <c r="D44" s="63" t="s">
        <v>139</v>
      </c>
      <c r="E44" s="63"/>
      <c r="F44" s="73" t="s">
        <v>75</v>
      </c>
      <c r="G44" s="73" t="s">
        <v>43</v>
      </c>
      <c r="H44" s="73" t="s">
        <v>45</v>
      </c>
      <c r="I44" s="79" t="s">
        <v>74</v>
      </c>
      <c r="J44" s="85">
        <v>150</v>
      </c>
      <c r="K44" s="32"/>
      <c r="L44" s="41">
        <f t="shared" si="0"/>
        <v>0</v>
      </c>
      <c r="M44" s="42" t="str">
        <f t="shared" si="1"/>
        <v>OK</v>
      </c>
      <c r="N44" s="82"/>
      <c r="O44" s="82"/>
      <c r="P44" s="82"/>
      <c r="Q44" s="82"/>
      <c r="R44" s="82"/>
      <c r="S44" s="82"/>
      <c r="T44" s="82"/>
      <c r="U44" s="82"/>
      <c r="V44" s="82"/>
      <c r="W44" s="82"/>
      <c r="X44" s="82"/>
      <c r="Y44" s="82"/>
      <c r="Z44" s="51"/>
      <c r="AA44" s="51"/>
      <c r="AB44" s="51"/>
      <c r="AC44" s="51"/>
      <c r="AD44" s="51"/>
      <c r="AE44" s="51"/>
    </row>
    <row r="45" spans="1:31" ht="50.1" customHeight="1">
      <c r="A45" s="107" t="s">
        <v>99</v>
      </c>
      <c r="B45" s="108">
        <v>5</v>
      </c>
      <c r="C45" s="53">
        <v>42</v>
      </c>
      <c r="D45" s="58" t="s">
        <v>140</v>
      </c>
      <c r="E45" s="58" t="s">
        <v>175</v>
      </c>
      <c r="F45" s="71" t="s">
        <v>77</v>
      </c>
      <c r="G45" s="71" t="s">
        <v>43</v>
      </c>
      <c r="H45" s="71" t="s">
        <v>45</v>
      </c>
      <c r="I45" s="80" t="s">
        <v>76</v>
      </c>
      <c r="J45" s="86">
        <v>115.29</v>
      </c>
      <c r="K45" s="32">
        <v>100</v>
      </c>
      <c r="L45" s="41">
        <f t="shared" si="0"/>
        <v>100</v>
      </c>
      <c r="M45" s="42" t="str">
        <f t="shared" si="1"/>
        <v>OK</v>
      </c>
      <c r="N45" s="82"/>
      <c r="O45" s="82"/>
      <c r="P45" s="82"/>
      <c r="Q45" s="82"/>
      <c r="R45" s="82"/>
      <c r="S45" s="82"/>
      <c r="T45" s="82"/>
      <c r="U45" s="82"/>
      <c r="V45" s="82"/>
      <c r="W45" s="82"/>
      <c r="X45" s="82"/>
      <c r="Y45" s="82"/>
      <c r="Z45" s="51"/>
      <c r="AA45" s="51"/>
      <c r="AB45" s="51"/>
      <c r="AC45" s="51"/>
      <c r="AD45" s="51"/>
      <c r="AE45" s="51"/>
    </row>
    <row r="46" spans="1:31" ht="50.1" customHeight="1">
      <c r="A46" s="107"/>
      <c r="B46" s="108"/>
      <c r="C46" s="53">
        <v>43</v>
      </c>
      <c r="D46" s="58" t="s">
        <v>141</v>
      </c>
      <c r="E46" s="58" t="s">
        <v>176</v>
      </c>
      <c r="F46" s="71" t="s">
        <v>78</v>
      </c>
      <c r="G46" s="71" t="s">
        <v>43</v>
      </c>
      <c r="H46" s="71" t="s">
        <v>45</v>
      </c>
      <c r="I46" s="80" t="s">
        <v>76</v>
      </c>
      <c r="J46" s="86">
        <v>88.75</v>
      </c>
      <c r="K46" s="32"/>
      <c r="L46" s="41">
        <f t="shared" si="0"/>
        <v>0</v>
      </c>
      <c r="M46" s="42" t="str">
        <f t="shared" si="1"/>
        <v>OK</v>
      </c>
      <c r="N46" s="82"/>
      <c r="O46" s="82"/>
      <c r="P46" s="82"/>
      <c r="Q46" s="82"/>
      <c r="R46" s="82"/>
      <c r="S46" s="82"/>
      <c r="T46" s="82"/>
      <c r="U46" s="82"/>
      <c r="V46" s="82"/>
      <c r="W46" s="82"/>
      <c r="X46" s="82"/>
      <c r="Y46" s="82"/>
      <c r="Z46" s="51"/>
      <c r="AA46" s="51"/>
      <c r="AB46" s="51"/>
      <c r="AC46" s="51"/>
      <c r="AD46" s="51"/>
      <c r="AE46" s="51"/>
    </row>
    <row r="47" spans="1:31" ht="50.1" customHeight="1">
      <c r="A47" s="107"/>
      <c r="B47" s="108"/>
      <c r="C47" s="53">
        <v>44</v>
      </c>
      <c r="D47" s="58" t="s">
        <v>142</v>
      </c>
      <c r="E47" s="58" t="s">
        <v>177</v>
      </c>
      <c r="F47" s="71" t="s">
        <v>79</v>
      </c>
      <c r="G47" s="71" t="s">
        <v>43</v>
      </c>
      <c r="H47" s="71" t="s">
        <v>45</v>
      </c>
      <c r="I47" s="80" t="s">
        <v>76</v>
      </c>
      <c r="J47" s="86">
        <v>91.58</v>
      </c>
      <c r="K47" s="32">
        <f>50-50</f>
        <v>0</v>
      </c>
      <c r="L47" s="41">
        <f t="shared" si="0"/>
        <v>0</v>
      </c>
      <c r="M47" s="42" t="str">
        <f t="shared" si="1"/>
        <v>OK</v>
      </c>
      <c r="N47" s="82"/>
      <c r="O47" s="82"/>
      <c r="P47" s="82"/>
      <c r="Q47" s="82"/>
      <c r="R47" s="82"/>
      <c r="S47" s="82"/>
      <c r="T47" s="82"/>
      <c r="U47" s="82"/>
      <c r="V47" s="82"/>
      <c r="W47" s="82"/>
      <c r="X47" s="82"/>
      <c r="Y47" s="82"/>
      <c r="Z47" s="51"/>
      <c r="AA47" s="51"/>
      <c r="AB47" s="51"/>
      <c r="AC47" s="51"/>
      <c r="AD47" s="51"/>
      <c r="AE47" s="51"/>
    </row>
    <row r="48" spans="1:31" ht="50.1" customHeight="1">
      <c r="A48" s="107"/>
      <c r="B48" s="108"/>
      <c r="C48" s="53">
        <v>45</v>
      </c>
      <c r="D48" s="62" t="s">
        <v>80</v>
      </c>
      <c r="E48" s="58" t="s">
        <v>178</v>
      </c>
      <c r="F48" s="71" t="s">
        <v>82</v>
      </c>
      <c r="G48" s="71" t="s">
        <v>43</v>
      </c>
      <c r="H48" s="75" t="s">
        <v>46</v>
      </c>
      <c r="I48" s="80" t="s">
        <v>81</v>
      </c>
      <c r="J48" s="86">
        <v>83.69</v>
      </c>
      <c r="K48" s="32">
        <f>250-75</f>
        <v>175</v>
      </c>
      <c r="L48" s="41">
        <f t="shared" si="0"/>
        <v>175</v>
      </c>
      <c r="M48" s="42" t="str">
        <f t="shared" si="1"/>
        <v>OK</v>
      </c>
      <c r="N48" s="82"/>
      <c r="O48" s="82"/>
      <c r="P48" s="82"/>
      <c r="Q48" s="82"/>
      <c r="R48" s="82"/>
      <c r="S48" s="82"/>
      <c r="T48" s="82"/>
      <c r="U48" s="82"/>
      <c r="V48" s="82"/>
      <c r="W48" s="82"/>
      <c r="X48" s="82"/>
      <c r="Y48" s="82"/>
      <c r="Z48" s="51"/>
      <c r="AA48" s="51"/>
      <c r="AB48" s="51"/>
      <c r="AC48" s="51"/>
      <c r="AD48" s="51"/>
      <c r="AE48" s="51"/>
    </row>
    <row r="49" spans="1:31" ht="50.1" customHeight="1">
      <c r="A49" s="56" t="s">
        <v>100</v>
      </c>
      <c r="B49" s="54">
        <v>6</v>
      </c>
      <c r="C49" s="54">
        <v>46</v>
      </c>
      <c r="D49" s="63" t="s">
        <v>143</v>
      </c>
      <c r="E49" s="63" t="s">
        <v>84</v>
      </c>
      <c r="F49" s="73" t="s">
        <v>83</v>
      </c>
      <c r="G49" s="73" t="s">
        <v>43</v>
      </c>
      <c r="H49" s="73" t="s">
        <v>45</v>
      </c>
      <c r="I49" s="79" t="s">
        <v>76</v>
      </c>
      <c r="J49" s="85">
        <v>115.09</v>
      </c>
      <c r="K49" s="32">
        <f>400-40</f>
        <v>360</v>
      </c>
      <c r="L49" s="41">
        <f t="shared" si="0"/>
        <v>360</v>
      </c>
      <c r="M49" s="42" t="str">
        <f t="shared" si="1"/>
        <v>OK</v>
      </c>
      <c r="N49" s="82"/>
      <c r="O49" s="82"/>
      <c r="P49" s="82"/>
      <c r="Q49" s="82"/>
      <c r="R49" s="82"/>
      <c r="S49" s="82"/>
      <c r="T49" s="82"/>
      <c r="U49" s="82"/>
      <c r="V49" s="82"/>
      <c r="W49" s="82"/>
      <c r="X49" s="82"/>
      <c r="Y49" s="82"/>
      <c r="Z49" s="51"/>
      <c r="AA49" s="51"/>
      <c r="AB49" s="51"/>
      <c r="AC49" s="51"/>
      <c r="AD49" s="51"/>
      <c r="AE49" s="51"/>
    </row>
    <row r="50" spans="1:31" ht="50.1" customHeight="1">
      <c r="A50" s="107" t="s">
        <v>101</v>
      </c>
      <c r="B50" s="108">
        <v>7</v>
      </c>
      <c r="C50" s="53">
        <v>47</v>
      </c>
      <c r="D50" s="62" t="s">
        <v>85</v>
      </c>
      <c r="E50" s="58" t="s">
        <v>179</v>
      </c>
      <c r="F50" s="72" t="s">
        <v>86</v>
      </c>
      <c r="G50" s="72" t="s">
        <v>65</v>
      </c>
      <c r="H50" s="75" t="s">
        <v>45</v>
      </c>
      <c r="I50" s="78" t="s">
        <v>74</v>
      </c>
      <c r="J50" s="86">
        <v>3016.66</v>
      </c>
      <c r="K50" s="32"/>
      <c r="L50" s="41">
        <f t="shared" si="0"/>
        <v>0</v>
      </c>
      <c r="M50" s="42" t="str">
        <f t="shared" si="1"/>
        <v>OK</v>
      </c>
      <c r="N50" s="82"/>
      <c r="O50" s="82"/>
      <c r="P50" s="82"/>
      <c r="Q50" s="82"/>
      <c r="R50" s="82"/>
      <c r="S50" s="82"/>
      <c r="T50" s="82"/>
      <c r="U50" s="82"/>
      <c r="V50" s="82"/>
      <c r="W50" s="82"/>
      <c r="X50" s="82"/>
      <c r="Y50" s="82"/>
      <c r="Z50" s="51"/>
      <c r="AA50" s="51"/>
      <c r="AB50" s="51"/>
      <c r="AC50" s="51"/>
      <c r="AD50" s="51"/>
      <c r="AE50" s="51"/>
    </row>
    <row r="51" spans="1:31" ht="50.1" customHeight="1">
      <c r="A51" s="107"/>
      <c r="B51" s="108"/>
      <c r="C51" s="53">
        <v>48</v>
      </c>
      <c r="D51" s="61" t="s">
        <v>144</v>
      </c>
      <c r="E51" s="58" t="s">
        <v>179</v>
      </c>
      <c r="F51" s="72" t="s">
        <v>86</v>
      </c>
      <c r="G51" s="71" t="s">
        <v>65</v>
      </c>
      <c r="H51" s="75" t="s">
        <v>45</v>
      </c>
      <c r="I51" s="78" t="s">
        <v>74</v>
      </c>
      <c r="J51" s="86">
        <v>3016.66</v>
      </c>
      <c r="K51" s="32"/>
      <c r="L51" s="41">
        <f t="shared" si="0"/>
        <v>0</v>
      </c>
      <c r="M51" s="42" t="str">
        <f t="shared" si="1"/>
        <v>OK</v>
      </c>
      <c r="N51" s="82"/>
      <c r="O51" s="82"/>
      <c r="P51" s="82"/>
      <c r="Q51" s="82"/>
      <c r="R51" s="82"/>
      <c r="S51" s="82"/>
      <c r="T51" s="82"/>
      <c r="U51" s="82"/>
      <c r="V51" s="82"/>
      <c r="W51" s="82"/>
      <c r="X51" s="82"/>
      <c r="Y51" s="82"/>
      <c r="Z51" s="51"/>
      <c r="AA51" s="51"/>
      <c r="AB51" s="51"/>
      <c r="AC51" s="51"/>
      <c r="AD51" s="51"/>
      <c r="AE51" s="51"/>
    </row>
    <row r="52" spans="1:31" ht="50.1" customHeight="1">
      <c r="A52" s="107"/>
      <c r="B52" s="108"/>
      <c r="C52" s="53">
        <v>49</v>
      </c>
      <c r="D52" s="61" t="s">
        <v>145</v>
      </c>
      <c r="E52" s="58" t="s">
        <v>179</v>
      </c>
      <c r="F52" s="72" t="s">
        <v>86</v>
      </c>
      <c r="G52" s="71" t="s">
        <v>65</v>
      </c>
      <c r="H52" s="75" t="s">
        <v>45</v>
      </c>
      <c r="I52" s="78" t="s">
        <v>74</v>
      </c>
      <c r="J52" s="86">
        <v>3016.66</v>
      </c>
      <c r="K52" s="32"/>
      <c r="L52" s="41">
        <f t="shared" si="0"/>
        <v>0</v>
      </c>
      <c r="M52" s="42" t="str">
        <f t="shared" si="1"/>
        <v>OK</v>
      </c>
      <c r="N52" s="82"/>
      <c r="O52" s="82"/>
      <c r="P52" s="82"/>
      <c r="Q52" s="82"/>
      <c r="R52" s="82"/>
      <c r="S52" s="82"/>
      <c r="T52" s="82"/>
      <c r="U52" s="82"/>
      <c r="V52" s="82"/>
      <c r="W52" s="82"/>
      <c r="X52" s="82"/>
      <c r="Y52" s="82"/>
      <c r="Z52" s="51"/>
      <c r="AA52" s="51"/>
      <c r="AB52" s="51"/>
      <c r="AC52" s="51"/>
      <c r="AD52" s="51"/>
      <c r="AE52" s="51"/>
    </row>
    <row r="53" spans="1:31" ht="50.1" customHeight="1">
      <c r="A53" s="109" t="s">
        <v>102</v>
      </c>
      <c r="B53" s="110">
        <v>8</v>
      </c>
      <c r="C53" s="54">
        <v>50</v>
      </c>
      <c r="D53" s="66" t="s">
        <v>146</v>
      </c>
      <c r="E53" s="63" t="s">
        <v>180</v>
      </c>
      <c r="F53" s="74" t="s">
        <v>67</v>
      </c>
      <c r="G53" s="74" t="s">
        <v>43</v>
      </c>
      <c r="H53" s="67" t="s">
        <v>45</v>
      </c>
      <c r="I53" s="81" t="s">
        <v>58</v>
      </c>
      <c r="J53" s="85">
        <v>69.39</v>
      </c>
      <c r="K53" s="32">
        <v>200</v>
      </c>
      <c r="L53" s="41">
        <f t="shared" si="0"/>
        <v>200</v>
      </c>
      <c r="M53" s="42" t="str">
        <f t="shared" si="1"/>
        <v>OK</v>
      </c>
      <c r="N53" s="82"/>
      <c r="O53" s="82"/>
      <c r="P53" s="82"/>
      <c r="Q53" s="82"/>
      <c r="R53" s="82"/>
      <c r="S53" s="82"/>
      <c r="T53" s="82"/>
      <c r="U53" s="82"/>
      <c r="V53" s="82"/>
      <c r="W53" s="82"/>
      <c r="X53" s="82"/>
      <c r="Y53" s="82"/>
      <c r="Z53" s="51"/>
      <c r="AA53" s="51"/>
      <c r="AB53" s="51"/>
      <c r="AC53" s="51"/>
      <c r="AD53" s="51"/>
      <c r="AE53" s="51"/>
    </row>
    <row r="54" spans="1:31" ht="50.1" customHeight="1">
      <c r="A54" s="109"/>
      <c r="B54" s="110"/>
      <c r="C54" s="54">
        <v>51</v>
      </c>
      <c r="D54" s="63" t="s">
        <v>147</v>
      </c>
      <c r="E54" s="63" t="s">
        <v>180</v>
      </c>
      <c r="F54" s="73" t="s">
        <v>67</v>
      </c>
      <c r="G54" s="73" t="s">
        <v>43</v>
      </c>
      <c r="H54" s="77" t="s">
        <v>45</v>
      </c>
      <c r="I54" s="79" t="s">
        <v>58</v>
      </c>
      <c r="J54" s="85">
        <v>80.2</v>
      </c>
      <c r="K54" s="32">
        <v>600</v>
      </c>
      <c r="L54" s="41">
        <f t="shared" si="0"/>
        <v>363</v>
      </c>
      <c r="M54" s="42" t="str">
        <f t="shared" si="1"/>
        <v>OK</v>
      </c>
      <c r="N54" s="82"/>
      <c r="O54" s="82"/>
      <c r="P54" s="82"/>
      <c r="Q54" s="98">
        <f>122+115</f>
        <v>237</v>
      </c>
      <c r="R54" s="82"/>
      <c r="S54" s="82"/>
      <c r="T54" s="82"/>
      <c r="U54" s="82"/>
      <c r="V54" s="82"/>
      <c r="W54" s="82"/>
      <c r="X54" s="82"/>
      <c r="Y54" s="82"/>
      <c r="Z54" s="51"/>
      <c r="AA54" s="51"/>
      <c r="AB54" s="51"/>
      <c r="AC54" s="51"/>
      <c r="AD54" s="51"/>
      <c r="AE54" s="51"/>
    </row>
    <row r="55" spans="1:31" ht="50.1" customHeight="1">
      <c r="A55" s="107" t="s">
        <v>95</v>
      </c>
      <c r="B55" s="108">
        <v>9</v>
      </c>
      <c r="C55" s="53">
        <v>52</v>
      </c>
      <c r="D55" s="62" t="s">
        <v>148</v>
      </c>
      <c r="E55" s="58" t="s">
        <v>181</v>
      </c>
      <c r="F55" s="71" t="s">
        <v>189</v>
      </c>
      <c r="G55" s="71" t="s">
        <v>44</v>
      </c>
      <c r="H55" s="75" t="s">
        <v>45</v>
      </c>
      <c r="I55" s="71" t="s">
        <v>72</v>
      </c>
      <c r="J55" s="86">
        <v>256.39999999999998</v>
      </c>
      <c r="K55" s="32"/>
      <c r="L55" s="41">
        <f t="shared" si="0"/>
        <v>0</v>
      </c>
      <c r="M55" s="42" t="str">
        <f t="shared" si="1"/>
        <v>OK</v>
      </c>
      <c r="N55" s="82"/>
      <c r="O55" s="82"/>
      <c r="P55" s="82"/>
      <c r="Q55" s="82"/>
      <c r="R55" s="82"/>
      <c r="S55" s="82"/>
      <c r="T55" s="82"/>
      <c r="U55" s="82"/>
      <c r="V55" s="82"/>
      <c r="W55" s="82"/>
      <c r="X55" s="82"/>
      <c r="Y55" s="82"/>
      <c r="Z55" s="51"/>
      <c r="AA55" s="51"/>
      <c r="AB55" s="51"/>
      <c r="AC55" s="51"/>
      <c r="AD55" s="51"/>
      <c r="AE55" s="51"/>
    </row>
    <row r="56" spans="1:31" ht="50.1" customHeight="1">
      <c r="A56" s="107"/>
      <c r="B56" s="108"/>
      <c r="C56" s="53">
        <v>53</v>
      </c>
      <c r="D56" s="62" t="s">
        <v>149</v>
      </c>
      <c r="E56" s="58" t="s">
        <v>182</v>
      </c>
      <c r="F56" s="71" t="s">
        <v>189</v>
      </c>
      <c r="G56" s="71" t="s">
        <v>44</v>
      </c>
      <c r="H56" s="75" t="s">
        <v>45</v>
      </c>
      <c r="I56" s="71" t="s">
        <v>72</v>
      </c>
      <c r="J56" s="86">
        <v>666.63</v>
      </c>
      <c r="K56" s="32"/>
      <c r="L56" s="41">
        <f t="shared" si="0"/>
        <v>0</v>
      </c>
      <c r="M56" s="42" t="str">
        <f t="shared" si="1"/>
        <v>OK</v>
      </c>
      <c r="N56" s="82"/>
      <c r="O56" s="82"/>
      <c r="P56" s="82"/>
      <c r="Q56" s="82"/>
      <c r="R56" s="82"/>
      <c r="S56" s="82"/>
      <c r="T56" s="82"/>
      <c r="U56" s="82"/>
      <c r="V56" s="82"/>
      <c r="W56" s="82"/>
      <c r="X56" s="82"/>
      <c r="Y56" s="82"/>
      <c r="Z56" s="51"/>
      <c r="AA56" s="51"/>
      <c r="AB56" s="51"/>
      <c r="AC56" s="51"/>
      <c r="AD56" s="51"/>
      <c r="AE56" s="51"/>
    </row>
    <row r="57" spans="1:31" ht="50.1" customHeight="1">
      <c r="A57" s="56" t="s">
        <v>99</v>
      </c>
      <c r="B57" s="54">
        <v>10</v>
      </c>
      <c r="C57" s="54">
        <v>54</v>
      </c>
      <c r="D57" s="63" t="s">
        <v>150</v>
      </c>
      <c r="E57" s="63" t="s">
        <v>183</v>
      </c>
      <c r="F57" s="73" t="s">
        <v>83</v>
      </c>
      <c r="G57" s="73" t="s">
        <v>43</v>
      </c>
      <c r="H57" s="73" t="s">
        <v>45</v>
      </c>
      <c r="I57" s="79" t="s">
        <v>76</v>
      </c>
      <c r="J57" s="85">
        <v>228.08</v>
      </c>
      <c r="K57" s="32"/>
      <c r="L57" s="41">
        <f t="shared" si="0"/>
        <v>0</v>
      </c>
      <c r="M57" s="42" t="str">
        <f t="shared" si="1"/>
        <v>OK</v>
      </c>
      <c r="N57" s="82"/>
      <c r="O57" s="82"/>
      <c r="P57" s="82"/>
      <c r="Q57" s="82"/>
      <c r="R57" s="82"/>
      <c r="S57" s="82"/>
      <c r="T57" s="82"/>
      <c r="U57" s="82"/>
      <c r="V57" s="82"/>
      <c r="W57" s="82"/>
      <c r="X57" s="82"/>
      <c r="Y57" s="82"/>
      <c r="Z57" s="51"/>
      <c r="AA57" s="51"/>
      <c r="AB57" s="51"/>
      <c r="AC57" s="51"/>
      <c r="AD57" s="51"/>
      <c r="AE57" s="51"/>
    </row>
    <row r="58" spans="1:31">
      <c r="N58" s="99">
        <f>SUMPRODUCT(J4:J54,N4:N54)</f>
        <v>2828.15</v>
      </c>
      <c r="O58" s="99">
        <f>SUMPRODUCT(J4:J54,O4:O54)</f>
        <v>3331.25</v>
      </c>
      <c r="P58" s="100">
        <f>SUMPRODUCT(J4:J54,P4:P54)</f>
        <v>14133.989999999998</v>
      </c>
      <c r="Q58" s="99">
        <f>SUMPRODUCT(J4:J54,Q4:Q54)</f>
        <v>19007.400000000001</v>
      </c>
      <c r="R58" s="99">
        <f>SUMPRODUCT(J4:J54,R4:R54)</f>
        <v>438</v>
      </c>
      <c r="S58" s="99">
        <f>SUMPRODUCT(J4:J54,S4:S54)</f>
        <v>461.25</v>
      </c>
      <c r="T58" s="99">
        <f>SUMPRODUCT(J4:J54,T4:T54)</f>
        <v>4472.28</v>
      </c>
    </row>
  </sheetData>
  <mergeCells count="36">
    <mergeCell ref="B45:B48"/>
    <mergeCell ref="B50:B52"/>
    <mergeCell ref="B53:B54"/>
    <mergeCell ref="B55:B56"/>
    <mergeCell ref="A4:A24"/>
    <mergeCell ref="A25:A38"/>
    <mergeCell ref="A40:A44"/>
    <mergeCell ref="A45:A48"/>
    <mergeCell ref="A50:A52"/>
    <mergeCell ref="A53:A54"/>
    <mergeCell ref="A55:A56"/>
    <mergeCell ref="B4:B24"/>
    <mergeCell ref="B25:B38"/>
    <mergeCell ref="B40:B44"/>
    <mergeCell ref="AE1:AE2"/>
    <mergeCell ref="Z1:Z2"/>
    <mergeCell ref="AA1:AA2"/>
    <mergeCell ref="AB1:AB2"/>
    <mergeCell ref="AC1:AC2"/>
    <mergeCell ref="AD1:AD2"/>
    <mergeCell ref="Y1:Y2"/>
    <mergeCell ref="W1:W2"/>
    <mergeCell ref="X1:X2"/>
    <mergeCell ref="D1:J1"/>
    <mergeCell ref="K1:M1"/>
    <mergeCell ref="N1:N2"/>
    <mergeCell ref="A2:M2"/>
    <mergeCell ref="A1:C1"/>
    <mergeCell ref="V1:V2"/>
    <mergeCell ref="O1:O2"/>
    <mergeCell ref="P1:P2"/>
    <mergeCell ref="Q1:Q2"/>
    <mergeCell ref="R1:R2"/>
    <mergeCell ref="S1:S2"/>
    <mergeCell ref="T1:T2"/>
    <mergeCell ref="U1:U2"/>
  </mergeCells>
  <conditionalFormatting sqref="U5:W39">
    <cfRule type="cellIs" dxfId="137" priority="19" stopIfTrue="1" operator="greaterThan">
      <formula>0</formula>
    </cfRule>
    <cfRule type="cellIs" dxfId="136" priority="20" stopIfTrue="1" operator="greaterThan">
      <formula>0</formula>
    </cfRule>
    <cfRule type="cellIs" dxfId="135" priority="21" stopIfTrue="1" operator="greaterThan">
      <formula>0</formula>
    </cfRule>
  </conditionalFormatting>
  <conditionalFormatting sqref="N5:N39">
    <cfRule type="cellIs" dxfId="134" priority="1" stopIfTrue="1" operator="greaterThan">
      <formula>0</formula>
    </cfRule>
    <cfRule type="cellIs" dxfId="133" priority="2" stopIfTrue="1" operator="greaterThan">
      <formula>0</formula>
    </cfRule>
    <cfRule type="cellIs" dxfId="132" priority="3" stopIfTrue="1" operator="greaterThan">
      <formula>0</formula>
    </cfRule>
  </conditionalFormatting>
  <conditionalFormatting sqref="U4:W4 X4:AE39">
    <cfRule type="cellIs" dxfId="131" priority="22" stopIfTrue="1" operator="greaterThan">
      <formula>0</formula>
    </cfRule>
    <cfRule type="cellIs" dxfId="130" priority="23" stopIfTrue="1" operator="greaterThan">
      <formula>0</formula>
    </cfRule>
    <cfRule type="cellIs" dxfId="129" priority="24" stopIfTrue="1" operator="greaterThan">
      <formula>0</formula>
    </cfRule>
  </conditionalFormatting>
  <conditionalFormatting sqref="N4 O4:T39">
    <cfRule type="cellIs" dxfId="128" priority="4" stopIfTrue="1" operator="greaterThan">
      <formula>0</formula>
    </cfRule>
    <cfRule type="cellIs" dxfId="127" priority="5" stopIfTrue="1" operator="greaterThan">
      <formula>0</formula>
    </cfRule>
    <cfRule type="cellIs" dxfId="126" priority="6" stopIfTrue="1" operator="greaterThan">
      <formula>0</formula>
    </cfRule>
  </conditionalFormatting>
  <pageMargins left="0.511811024" right="0.511811024" top="0.78740157499999996" bottom="0.78740157499999996" header="0.31496062000000002" footer="0.31496062000000002"/>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8"/>
  <sheetViews>
    <sheetView topLeftCell="E51" zoomScale="80" zoomScaleNormal="80" workbookViewId="0">
      <selection activeCell="N61" sqref="N61"/>
    </sheetView>
  </sheetViews>
  <sheetFormatPr defaultColWidth="9.7109375" defaultRowHeight="15"/>
  <cols>
    <col min="1" max="1" width="22.5703125" style="52" customWidth="1"/>
    <col min="2" max="2" width="5.5703125" style="52" bestFit="1" customWidth="1"/>
    <col min="3" max="3" width="6" style="43" bestFit="1" customWidth="1"/>
    <col min="4" max="4" width="60.28515625" style="52" customWidth="1"/>
    <col min="5" max="5" width="15.140625" style="52" customWidth="1"/>
    <col min="6" max="6" width="12.42578125" style="52" customWidth="1"/>
    <col min="7" max="7" width="10.140625" style="52" customWidth="1"/>
    <col min="8" max="9" width="16.7109375" style="52" customWidth="1"/>
    <col min="10" max="10" width="12.7109375" style="87" bestFit="1" customWidth="1"/>
    <col min="11" max="11" width="12.7109375" style="17" customWidth="1"/>
    <col min="12" max="12" width="13.28515625" style="44" customWidth="1"/>
    <col min="13" max="13" width="12.5703125" style="18" customWidth="1"/>
    <col min="14" max="17" width="12.7109375" style="19" customWidth="1"/>
    <col min="18" max="18" width="13.7109375" style="19" customWidth="1"/>
    <col min="19" max="19" width="12.42578125" style="19" customWidth="1"/>
    <col min="20" max="24" width="12" style="19" customWidth="1"/>
    <col min="25" max="25" width="12.7109375" style="19" customWidth="1"/>
    <col min="26" max="31" width="12.7109375" style="15" customWidth="1"/>
    <col min="32" max="16384" width="9.7109375" style="15"/>
  </cols>
  <sheetData>
    <row r="1" spans="1:31" ht="31.5" customHeight="1">
      <c r="A1" s="112" t="s">
        <v>94</v>
      </c>
      <c r="B1" s="112"/>
      <c r="C1" s="112"/>
      <c r="D1" s="112" t="s">
        <v>39</v>
      </c>
      <c r="E1" s="112"/>
      <c r="F1" s="112"/>
      <c r="G1" s="112"/>
      <c r="H1" s="112"/>
      <c r="I1" s="112"/>
      <c r="J1" s="112"/>
      <c r="K1" s="112" t="s">
        <v>93</v>
      </c>
      <c r="L1" s="112"/>
      <c r="M1" s="112"/>
      <c r="N1" s="111" t="s">
        <v>203</v>
      </c>
      <c r="O1" s="111" t="s">
        <v>204</v>
      </c>
      <c r="P1" s="111" t="s">
        <v>92</v>
      </c>
      <c r="Q1" s="111" t="s">
        <v>92</v>
      </c>
      <c r="R1" s="111" t="s">
        <v>92</v>
      </c>
      <c r="S1" s="111" t="s">
        <v>92</v>
      </c>
      <c r="T1" s="111" t="s">
        <v>92</v>
      </c>
      <c r="U1" s="111" t="s">
        <v>92</v>
      </c>
      <c r="V1" s="111" t="s">
        <v>92</v>
      </c>
      <c r="W1" s="111" t="s">
        <v>92</v>
      </c>
      <c r="X1" s="111" t="s">
        <v>92</v>
      </c>
      <c r="Y1" s="111" t="s">
        <v>92</v>
      </c>
      <c r="Z1" s="111" t="s">
        <v>92</v>
      </c>
      <c r="AA1" s="111" t="s">
        <v>92</v>
      </c>
      <c r="AB1" s="111" t="s">
        <v>92</v>
      </c>
      <c r="AC1" s="111" t="s">
        <v>92</v>
      </c>
      <c r="AD1" s="111" t="s">
        <v>92</v>
      </c>
      <c r="AE1" s="111" t="s">
        <v>92</v>
      </c>
    </row>
    <row r="2" spans="1:31" ht="24" customHeight="1">
      <c r="A2" s="112" t="s">
        <v>48</v>
      </c>
      <c r="B2" s="112"/>
      <c r="C2" s="112"/>
      <c r="D2" s="112"/>
      <c r="E2" s="112"/>
      <c r="F2" s="112"/>
      <c r="G2" s="112"/>
      <c r="H2" s="112"/>
      <c r="I2" s="112"/>
      <c r="J2" s="112"/>
      <c r="K2" s="112"/>
      <c r="L2" s="112"/>
      <c r="M2" s="112"/>
      <c r="N2" s="111"/>
      <c r="O2" s="111"/>
      <c r="P2" s="111"/>
      <c r="Q2" s="111"/>
      <c r="R2" s="111"/>
      <c r="S2" s="111"/>
      <c r="T2" s="111"/>
      <c r="U2" s="111"/>
      <c r="V2" s="111"/>
      <c r="W2" s="111"/>
      <c r="X2" s="111"/>
      <c r="Y2" s="111"/>
      <c r="Z2" s="111"/>
      <c r="AA2" s="111"/>
      <c r="AB2" s="111"/>
      <c r="AC2" s="111"/>
      <c r="AD2" s="111"/>
      <c r="AE2" s="111"/>
    </row>
    <row r="3" spans="1:31" s="16" customFormat="1" ht="45">
      <c r="A3" s="35" t="s">
        <v>3</v>
      </c>
      <c r="B3" s="35" t="s">
        <v>1</v>
      </c>
      <c r="C3" s="36" t="s">
        <v>4</v>
      </c>
      <c r="D3" s="36" t="s">
        <v>6</v>
      </c>
      <c r="E3" s="36" t="s">
        <v>151</v>
      </c>
      <c r="F3" s="36" t="s">
        <v>50</v>
      </c>
      <c r="G3" s="36" t="s">
        <v>51</v>
      </c>
      <c r="H3" s="36" t="s">
        <v>38</v>
      </c>
      <c r="I3" s="36" t="s">
        <v>49</v>
      </c>
      <c r="J3" s="84" t="s">
        <v>5</v>
      </c>
      <c r="K3" s="38" t="s">
        <v>29</v>
      </c>
      <c r="L3" s="39" t="s">
        <v>0</v>
      </c>
      <c r="M3" s="35" t="s">
        <v>7</v>
      </c>
      <c r="N3" s="95">
        <v>43413</v>
      </c>
      <c r="O3" s="95">
        <v>43565</v>
      </c>
      <c r="P3" s="40" t="s">
        <v>2</v>
      </c>
      <c r="Q3" s="40" t="s">
        <v>2</v>
      </c>
      <c r="R3" s="40" t="s">
        <v>2</v>
      </c>
      <c r="S3" s="40" t="s">
        <v>2</v>
      </c>
      <c r="T3" s="40" t="s">
        <v>2</v>
      </c>
      <c r="U3" s="40" t="s">
        <v>2</v>
      </c>
      <c r="V3" s="40" t="s">
        <v>2</v>
      </c>
      <c r="W3" s="40" t="s">
        <v>2</v>
      </c>
      <c r="X3" s="40" t="s">
        <v>2</v>
      </c>
      <c r="Y3" s="40" t="s">
        <v>2</v>
      </c>
      <c r="Z3" s="40" t="s">
        <v>2</v>
      </c>
      <c r="AA3" s="40" t="s">
        <v>2</v>
      </c>
      <c r="AB3" s="40" t="s">
        <v>2</v>
      </c>
      <c r="AC3" s="40" t="s">
        <v>2</v>
      </c>
      <c r="AD3" s="40" t="s">
        <v>2</v>
      </c>
      <c r="AE3" s="40" t="s">
        <v>2</v>
      </c>
    </row>
    <row r="4" spans="1:31" ht="50.1" customHeight="1">
      <c r="A4" s="107" t="s">
        <v>95</v>
      </c>
      <c r="B4" s="113">
        <v>1</v>
      </c>
      <c r="C4" s="53">
        <v>1</v>
      </c>
      <c r="D4" s="57" t="s">
        <v>103</v>
      </c>
      <c r="E4" s="68" t="s">
        <v>152</v>
      </c>
      <c r="F4" s="70" t="s">
        <v>53</v>
      </c>
      <c r="G4" s="70" t="s">
        <v>43</v>
      </c>
      <c r="H4" s="70" t="s">
        <v>45</v>
      </c>
      <c r="I4" s="70" t="s">
        <v>52</v>
      </c>
      <c r="J4" s="47">
        <v>265</v>
      </c>
      <c r="K4" s="32">
        <v>2</v>
      </c>
      <c r="L4" s="41">
        <f>K4-(SUM(N4:AE4))</f>
        <v>2</v>
      </c>
      <c r="M4" s="42" t="str">
        <f>IF(L4&lt;0,"ATENÇÃO","OK")</f>
        <v>OK</v>
      </c>
      <c r="N4" s="49"/>
      <c r="O4" s="49"/>
      <c r="P4" s="49"/>
      <c r="Q4" s="49"/>
      <c r="R4" s="49"/>
      <c r="S4" s="49"/>
      <c r="T4" s="49"/>
      <c r="U4" s="49"/>
      <c r="V4" s="49"/>
      <c r="W4" s="49"/>
      <c r="X4" s="49"/>
      <c r="Y4" s="49"/>
      <c r="Z4" s="49"/>
      <c r="AA4" s="49"/>
      <c r="AB4" s="49"/>
      <c r="AC4" s="49"/>
      <c r="AD4" s="49"/>
      <c r="AE4" s="49"/>
    </row>
    <row r="5" spans="1:31" ht="50.1" customHeight="1">
      <c r="A5" s="107"/>
      <c r="B5" s="113"/>
      <c r="C5" s="53">
        <v>2</v>
      </c>
      <c r="D5" s="58" t="s">
        <v>104</v>
      </c>
      <c r="E5" s="69" t="s">
        <v>153</v>
      </c>
      <c r="F5" s="71" t="s">
        <v>54</v>
      </c>
      <c r="G5" s="71" t="s">
        <v>43</v>
      </c>
      <c r="H5" s="70" t="s">
        <v>45</v>
      </c>
      <c r="I5" s="71" t="s">
        <v>52</v>
      </c>
      <c r="J5" s="47">
        <v>60</v>
      </c>
      <c r="K5" s="32"/>
      <c r="L5" s="41">
        <f t="shared" ref="L5:L57" si="0">K5-(SUM(N5:AE5))</f>
        <v>0</v>
      </c>
      <c r="M5" s="42" t="str">
        <f t="shared" ref="M5:M57" si="1">IF(L5&lt;0,"ATENÇÃO","OK")</f>
        <v>OK</v>
      </c>
      <c r="N5" s="49"/>
      <c r="O5" s="49"/>
      <c r="P5" s="49"/>
      <c r="Q5" s="48"/>
      <c r="R5" s="49"/>
      <c r="S5" s="49"/>
      <c r="T5" s="49"/>
      <c r="U5" s="49"/>
      <c r="V5" s="49"/>
      <c r="W5" s="49"/>
      <c r="X5" s="49"/>
      <c r="Y5" s="49"/>
      <c r="Z5" s="49"/>
      <c r="AA5" s="49"/>
      <c r="AB5" s="49"/>
      <c r="AC5" s="49"/>
      <c r="AD5" s="49"/>
      <c r="AE5" s="49"/>
    </row>
    <row r="6" spans="1:31" ht="50.1" customHeight="1">
      <c r="A6" s="107"/>
      <c r="B6" s="113"/>
      <c r="C6" s="53">
        <v>3</v>
      </c>
      <c r="D6" s="57" t="s">
        <v>105</v>
      </c>
      <c r="E6" s="69" t="s">
        <v>154</v>
      </c>
      <c r="F6" s="70" t="s">
        <v>61</v>
      </c>
      <c r="G6" s="70" t="s">
        <v>43</v>
      </c>
      <c r="H6" s="70" t="s">
        <v>45</v>
      </c>
      <c r="I6" s="70" t="s">
        <v>52</v>
      </c>
      <c r="J6" s="47">
        <v>73</v>
      </c>
      <c r="K6" s="32">
        <v>5</v>
      </c>
      <c r="L6" s="41">
        <f t="shared" si="0"/>
        <v>5</v>
      </c>
      <c r="M6" s="42" t="str">
        <f t="shared" si="1"/>
        <v>OK</v>
      </c>
      <c r="N6" s="49"/>
      <c r="O6" s="49"/>
      <c r="P6" s="49"/>
      <c r="Q6" s="49"/>
      <c r="R6" s="49"/>
      <c r="S6" s="49"/>
      <c r="T6" s="49"/>
      <c r="U6" s="49"/>
      <c r="V6" s="49"/>
      <c r="W6" s="49"/>
      <c r="X6" s="49"/>
      <c r="Y6" s="49"/>
      <c r="Z6" s="49"/>
      <c r="AA6" s="49"/>
      <c r="AB6" s="49"/>
      <c r="AC6" s="49"/>
      <c r="AD6" s="49"/>
      <c r="AE6" s="49"/>
    </row>
    <row r="7" spans="1:31" ht="50.1" customHeight="1">
      <c r="A7" s="107"/>
      <c r="B7" s="113"/>
      <c r="C7" s="53">
        <v>4</v>
      </c>
      <c r="D7" s="57" t="s">
        <v>106</v>
      </c>
      <c r="E7" s="69" t="s">
        <v>155</v>
      </c>
      <c r="F7" s="70" t="s">
        <v>62</v>
      </c>
      <c r="G7" s="70" t="s">
        <v>43</v>
      </c>
      <c r="H7" s="70" t="s">
        <v>45</v>
      </c>
      <c r="I7" s="70" t="s">
        <v>52</v>
      </c>
      <c r="J7" s="47">
        <v>70</v>
      </c>
      <c r="K7" s="32">
        <v>5</v>
      </c>
      <c r="L7" s="41">
        <f t="shared" si="0"/>
        <v>5</v>
      </c>
      <c r="M7" s="42" t="str">
        <f t="shared" si="1"/>
        <v>OK</v>
      </c>
      <c r="N7" s="49"/>
      <c r="O7" s="49"/>
      <c r="P7" s="49"/>
      <c r="Q7" s="49"/>
      <c r="R7" s="49"/>
      <c r="S7" s="49"/>
      <c r="T7" s="49"/>
      <c r="U7" s="49"/>
      <c r="V7" s="49"/>
      <c r="W7" s="49"/>
      <c r="X7" s="49"/>
      <c r="Y7" s="49"/>
      <c r="Z7" s="49"/>
      <c r="AA7" s="49"/>
      <c r="AB7" s="49"/>
      <c r="AC7" s="49"/>
      <c r="AD7" s="49"/>
      <c r="AE7" s="49"/>
    </row>
    <row r="8" spans="1:31" ht="50.1" customHeight="1">
      <c r="A8" s="107"/>
      <c r="B8" s="113"/>
      <c r="C8" s="53">
        <v>5</v>
      </c>
      <c r="D8" s="57" t="s">
        <v>107</v>
      </c>
      <c r="E8" s="69" t="s">
        <v>156</v>
      </c>
      <c r="F8" s="70" t="s">
        <v>63</v>
      </c>
      <c r="G8" s="70" t="s">
        <v>43</v>
      </c>
      <c r="H8" s="70" t="s">
        <v>45</v>
      </c>
      <c r="I8" s="70" t="s">
        <v>52</v>
      </c>
      <c r="J8" s="47">
        <v>84.86</v>
      </c>
      <c r="K8" s="32"/>
      <c r="L8" s="41">
        <f t="shared" si="0"/>
        <v>0</v>
      </c>
      <c r="M8" s="42" t="str">
        <f t="shared" si="1"/>
        <v>OK</v>
      </c>
      <c r="N8" s="49"/>
      <c r="O8" s="49"/>
      <c r="P8" s="49"/>
      <c r="Q8" s="49"/>
      <c r="R8" s="49"/>
      <c r="S8" s="49"/>
      <c r="T8" s="49"/>
      <c r="U8" s="49"/>
      <c r="V8" s="49"/>
      <c r="W8" s="49"/>
      <c r="X8" s="49"/>
      <c r="Y8" s="49"/>
      <c r="Z8" s="49"/>
      <c r="AA8" s="49"/>
      <c r="AB8" s="49"/>
      <c r="AC8" s="49"/>
      <c r="AD8" s="49"/>
      <c r="AE8" s="49"/>
    </row>
    <row r="9" spans="1:31" ht="50.1" customHeight="1">
      <c r="A9" s="107"/>
      <c r="B9" s="113"/>
      <c r="C9" s="53">
        <v>6</v>
      </c>
      <c r="D9" s="59" t="s">
        <v>108</v>
      </c>
      <c r="E9" s="69" t="s">
        <v>157</v>
      </c>
      <c r="F9" s="71" t="s">
        <v>184</v>
      </c>
      <c r="G9" s="71" t="s">
        <v>65</v>
      </c>
      <c r="H9" s="75" t="s">
        <v>45</v>
      </c>
      <c r="I9" s="71" t="s">
        <v>58</v>
      </c>
      <c r="J9" s="47">
        <v>1597.23</v>
      </c>
      <c r="K9" s="32"/>
      <c r="L9" s="41">
        <f t="shared" si="0"/>
        <v>0</v>
      </c>
      <c r="M9" s="42" t="str">
        <f t="shared" si="1"/>
        <v>OK</v>
      </c>
      <c r="N9" s="49"/>
      <c r="O9" s="49"/>
      <c r="P9" s="49"/>
      <c r="Q9" s="49"/>
      <c r="R9" s="49"/>
      <c r="S9" s="49"/>
      <c r="T9" s="49"/>
      <c r="U9" s="49"/>
      <c r="V9" s="49"/>
      <c r="W9" s="49"/>
      <c r="X9" s="49"/>
      <c r="Y9" s="49"/>
      <c r="Z9" s="49"/>
      <c r="AA9" s="49"/>
      <c r="AB9" s="49"/>
      <c r="AC9" s="49"/>
      <c r="AD9" s="49"/>
      <c r="AE9" s="49"/>
    </row>
    <row r="10" spans="1:31" ht="50.1" customHeight="1">
      <c r="A10" s="107"/>
      <c r="B10" s="113"/>
      <c r="C10" s="53">
        <v>7</v>
      </c>
      <c r="D10" s="60" t="s">
        <v>109</v>
      </c>
      <c r="E10" s="69" t="s">
        <v>158</v>
      </c>
      <c r="F10" s="71" t="s">
        <v>184</v>
      </c>
      <c r="G10" s="71" t="s">
        <v>65</v>
      </c>
      <c r="H10" s="75" t="s">
        <v>45</v>
      </c>
      <c r="I10" s="71" t="s">
        <v>58</v>
      </c>
      <c r="J10" s="47">
        <v>1230.92</v>
      </c>
      <c r="K10" s="32"/>
      <c r="L10" s="41">
        <f t="shared" si="0"/>
        <v>0</v>
      </c>
      <c r="M10" s="42" t="str">
        <f t="shared" si="1"/>
        <v>OK</v>
      </c>
      <c r="N10" s="49"/>
      <c r="O10" s="49"/>
      <c r="P10" s="49"/>
      <c r="Q10" s="49"/>
      <c r="R10" s="49"/>
      <c r="S10" s="49"/>
      <c r="T10" s="49"/>
      <c r="U10" s="49"/>
      <c r="V10" s="49"/>
      <c r="W10" s="49"/>
      <c r="X10" s="49"/>
      <c r="Y10" s="49"/>
      <c r="Z10" s="49"/>
      <c r="AA10" s="49"/>
      <c r="AB10" s="49"/>
      <c r="AC10" s="49"/>
      <c r="AD10" s="49"/>
      <c r="AE10" s="49"/>
    </row>
    <row r="11" spans="1:31" ht="50.1" customHeight="1">
      <c r="A11" s="107"/>
      <c r="B11" s="113"/>
      <c r="C11" s="53">
        <v>8</v>
      </c>
      <c r="D11" s="58" t="s">
        <v>110</v>
      </c>
      <c r="E11" s="69" t="s">
        <v>159</v>
      </c>
      <c r="F11" s="71" t="s">
        <v>185</v>
      </c>
      <c r="G11" s="71" t="s">
        <v>65</v>
      </c>
      <c r="H11" s="75" t="s">
        <v>45</v>
      </c>
      <c r="I11" s="71" t="s">
        <v>52</v>
      </c>
      <c r="J11" s="47">
        <v>158.38999999999999</v>
      </c>
      <c r="K11" s="32">
        <v>2</v>
      </c>
      <c r="L11" s="41">
        <f t="shared" si="0"/>
        <v>0</v>
      </c>
      <c r="M11" s="42" t="str">
        <f t="shared" si="1"/>
        <v>OK</v>
      </c>
      <c r="N11" s="49">
        <v>2</v>
      </c>
      <c r="O11" s="49"/>
      <c r="P11" s="49"/>
      <c r="Q11" s="49"/>
      <c r="R11" s="49"/>
      <c r="S11" s="49"/>
      <c r="T11" s="49"/>
      <c r="U11" s="49"/>
      <c r="V11" s="49"/>
      <c r="W11" s="49"/>
      <c r="X11" s="49"/>
      <c r="Y11" s="49"/>
      <c r="Z11" s="49"/>
      <c r="AA11" s="49"/>
      <c r="AB11" s="49"/>
      <c r="AC11" s="49"/>
      <c r="AD11" s="49"/>
      <c r="AE11" s="49"/>
    </row>
    <row r="12" spans="1:31" ht="50.1" customHeight="1">
      <c r="A12" s="107"/>
      <c r="B12" s="113"/>
      <c r="C12" s="53">
        <v>9</v>
      </c>
      <c r="D12" s="61" t="s">
        <v>111</v>
      </c>
      <c r="E12" s="69" t="s">
        <v>160</v>
      </c>
      <c r="F12" s="71" t="s">
        <v>184</v>
      </c>
      <c r="G12" s="71" t="s">
        <v>65</v>
      </c>
      <c r="H12" s="75" t="s">
        <v>45</v>
      </c>
      <c r="I12" s="71" t="s">
        <v>58</v>
      </c>
      <c r="J12" s="47">
        <v>874</v>
      </c>
      <c r="K12" s="32"/>
      <c r="L12" s="41">
        <f t="shared" si="0"/>
        <v>0</v>
      </c>
      <c r="M12" s="42" t="str">
        <f t="shared" si="1"/>
        <v>OK</v>
      </c>
      <c r="N12" s="49"/>
      <c r="O12" s="49"/>
      <c r="P12" s="49"/>
      <c r="Q12" s="49"/>
      <c r="R12" s="49"/>
      <c r="S12" s="49"/>
      <c r="T12" s="49"/>
      <c r="U12" s="49"/>
      <c r="V12" s="49"/>
      <c r="W12" s="49"/>
      <c r="X12" s="49"/>
      <c r="Y12" s="49"/>
      <c r="Z12" s="49"/>
      <c r="AA12" s="49"/>
      <c r="AB12" s="49"/>
      <c r="AC12" s="49"/>
      <c r="AD12" s="49"/>
      <c r="AE12" s="49"/>
    </row>
    <row r="13" spans="1:31" ht="50.1" customHeight="1">
      <c r="A13" s="107"/>
      <c r="B13" s="113"/>
      <c r="C13" s="53">
        <v>10</v>
      </c>
      <c r="D13" s="61" t="s">
        <v>112</v>
      </c>
      <c r="E13" s="69" t="s">
        <v>161</v>
      </c>
      <c r="F13" s="71" t="s">
        <v>184</v>
      </c>
      <c r="G13" s="71" t="s">
        <v>65</v>
      </c>
      <c r="H13" s="75" t="s">
        <v>45</v>
      </c>
      <c r="I13" s="71" t="s">
        <v>58</v>
      </c>
      <c r="J13" s="47">
        <v>2430.66</v>
      </c>
      <c r="K13" s="32"/>
      <c r="L13" s="41">
        <f t="shared" si="0"/>
        <v>0</v>
      </c>
      <c r="M13" s="42" t="str">
        <f t="shared" si="1"/>
        <v>OK</v>
      </c>
      <c r="N13" s="49"/>
      <c r="O13" s="49"/>
      <c r="P13" s="49"/>
      <c r="Q13" s="49"/>
      <c r="R13" s="49"/>
      <c r="S13" s="49"/>
      <c r="T13" s="49"/>
      <c r="U13" s="49"/>
      <c r="V13" s="49"/>
      <c r="W13" s="49"/>
      <c r="X13" s="49"/>
      <c r="Y13" s="49"/>
      <c r="Z13" s="49"/>
      <c r="AA13" s="49"/>
      <c r="AB13" s="49"/>
      <c r="AC13" s="49"/>
      <c r="AD13" s="49"/>
      <c r="AE13" s="49"/>
    </row>
    <row r="14" spans="1:31" ht="50.1" customHeight="1">
      <c r="A14" s="107"/>
      <c r="B14" s="113"/>
      <c r="C14" s="53">
        <v>11</v>
      </c>
      <c r="D14" s="61" t="s">
        <v>113</v>
      </c>
      <c r="E14" s="69" t="s">
        <v>162</v>
      </c>
      <c r="F14" s="71" t="s">
        <v>186</v>
      </c>
      <c r="G14" s="71" t="s">
        <v>65</v>
      </c>
      <c r="H14" s="75" t="s">
        <v>45</v>
      </c>
      <c r="I14" s="71" t="s">
        <v>52</v>
      </c>
      <c r="J14" s="47">
        <v>8190</v>
      </c>
      <c r="K14" s="32"/>
      <c r="L14" s="41">
        <f t="shared" si="0"/>
        <v>0</v>
      </c>
      <c r="M14" s="42" t="str">
        <f t="shared" si="1"/>
        <v>OK</v>
      </c>
      <c r="N14" s="49"/>
      <c r="O14" s="49"/>
      <c r="P14" s="49"/>
      <c r="Q14" s="49"/>
      <c r="R14" s="49"/>
      <c r="S14" s="49"/>
      <c r="T14" s="49"/>
      <c r="U14" s="49"/>
      <c r="V14" s="49"/>
      <c r="W14" s="49"/>
      <c r="X14" s="49"/>
      <c r="Y14" s="49"/>
      <c r="Z14" s="49"/>
      <c r="AA14" s="49"/>
      <c r="AB14" s="49"/>
      <c r="AC14" s="49"/>
      <c r="AD14" s="49"/>
      <c r="AE14" s="49"/>
    </row>
    <row r="15" spans="1:31" ht="50.1" customHeight="1">
      <c r="A15" s="107"/>
      <c r="B15" s="113"/>
      <c r="C15" s="53">
        <v>12</v>
      </c>
      <c r="D15" s="61" t="s">
        <v>114</v>
      </c>
      <c r="E15" s="69" t="s">
        <v>162</v>
      </c>
      <c r="F15" s="71" t="s">
        <v>186</v>
      </c>
      <c r="G15" s="71" t="s">
        <v>65</v>
      </c>
      <c r="H15" s="75" t="s">
        <v>45</v>
      </c>
      <c r="I15" s="71" t="s">
        <v>52</v>
      </c>
      <c r="J15" s="47">
        <v>6878.66</v>
      </c>
      <c r="K15" s="32"/>
      <c r="L15" s="41">
        <f t="shared" si="0"/>
        <v>0</v>
      </c>
      <c r="M15" s="42" t="str">
        <f t="shared" si="1"/>
        <v>OK</v>
      </c>
      <c r="N15" s="49"/>
      <c r="O15" s="49"/>
      <c r="P15" s="49"/>
      <c r="Q15" s="49"/>
      <c r="R15" s="49"/>
      <c r="S15" s="49"/>
      <c r="T15" s="49"/>
      <c r="U15" s="49"/>
      <c r="V15" s="49"/>
      <c r="W15" s="49"/>
      <c r="X15" s="49"/>
      <c r="Y15" s="49"/>
      <c r="Z15" s="49"/>
      <c r="AA15" s="49"/>
      <c r="AB15" s="49"/>
      <c r="AC15" s="49"/>
      <c r="AD15" s="49"/>
      <c r="AE15" s="49"/>
    </row>
    <row r="16" spans="1:31" ht="50.1" customHeight="1">
      <c r="A16" s="107"/>
      <c r="B16" s="113"/>
      <c r="C16" s="53">
        <v>13</v>
      </c>
      <c r="D16" s="61" t="s">
        <v>115</v>
      </c>
      <c r="E16" s="69" t="s">
        <v>163</v>
      </c>
      <c r="F16" s="71" t="s">
        <v>186</v>
      </c>
      <c r="G16" s="71" t="s">
        <v>65</v>
      </c>
      <c r="H16" s="75" t="s">
        <v>45</v>
      </c>
      <c r="I16" s="71" t="s">
        <v>52</v>
      </c>
      <c r="J16" s="47">
        <v>5599.33</v>
      </c>
      <c r="K16" s="32"/>
      <c r="L16" s="41">
        <f t="shared" si="0"/>
        <v>0</v>
      </c>
      <c r="M16" s="42" t="str">
        <f t="shared" si="1"/>
        <v>OK</v>
      </c>
      <c r="N16" s="49"/>
      <c r="O16" s="49"/>
      <c r="P16" s="49"/>
      <c r="Q16" s="49"/>
      <c r="R16" s="49"/>
      <c r="S16" s="49"/>
      <c r="T16" s="49"/>
      <c r="U16" s="49"/>
      <c r="V16" s="49"/>
      <c r="W16" s="49"/>
      <c r="X16" s="49"/>
      <c r="Y16" s="49"/>
      <c r="Z16" s="49"/>
      <c r="AA16" s="49"/>
      <c r="AB16" s="49"/>
      <c r="AC16" s="49"/>
      <c r="AD16" s="49"/>
      <c r="AE16" s="49"/>
    </row>
    <row r="17" spans="1:31" ht="50.1" customHeight="1">
      <c r="A17" s="107"/>
      <c r="B17" s="113"/>
      <c r="C17" s="53">
        <v>14</v>
      </c>
      <c r="D17" s="61" t="s">
        <v>116</v>
      </c>
      <c r="E17" s="69" t="s">
        <v>164</v>
      </c>
      <c r="F17" s="71" t="s">
        <v>186</v>
      </c>
      <c r="G17" s="71" t="s">
        <v>65</v>
      </c>
      <c r="H17" s="75" t="s">
        <v>45</v>
      </c>
      <c r="I17" s="71" t="s">
        <v>52</v>
      </c>
      <c r="J17" s="47">
        <v>3476</v>
      </c>
      <c r="K17" s="32"/>
      <c r="L17" s="41">
        <f t="shared" si="0"/>
        <v>0</v>
      </c>
      <c r="M17" s="42" t="str">
        <f t="shared" si="1"/>
        <v>OK</v>
      </c>
      <c r="N17" s="49"/>
      <c r="O17" s="49"/>
      <c r="P17" s="49"/>
      <c r="Q17" s="49"/>
      <c r="R17" s="49"/>
      <c r="S17" s="49"/>
      <c r="T17" s="49"/>
      <c r="U17" s="49"/>
      <c r="V17" s="49"/>
      <c r="W17" s="49"/>
      <c r="X17" s="49"/>
      <c r="Y17" s="49"/>
      <c r="Z17" s="49"/>
      <c r="AA17" s="49"/>
      <c r="AB17" s="49"/>
      <c r="AC17" s="49"/>
      <c r="AD17" s="49"/>
      <c r="AE17" s="49"/>
    </row>
    <row r="18" spans="1:31" ht="50.1" customHeight="1">
      <c r="A18" s="107"/>
      <c r="B18" s="113"/>
      <c r="C18" s="53">
        <v>15</v>
      </c>
      <c r="D18" s="62" t="s">
        <v>117</v>
      </c>
      <c r="E18" s="69" t="s">
        <v>165</v>
      </c>
      <c r="F18" s="72" t="s">
        <v>87</v>
      </c>
      <c r="G18" s="72" t="s">
        <v>65</v>
      </c>
      <c r="H18" s="75" t="s">
        <v>45</v>
      </c>
      <c r="I18" s="78" t="s">
        <v>72</v>
      </c>
      <c r="J18" s="47">
        <v>1200</v>
      </c>
      <c r="K18" s="32"/>
      <c r="L18" s="41">
        <f t="shared" si="0"/>
        <v>0</v>
      </c>
      <c r="M18" s="42" t="str">
        <f t="shared" si="1"/>
        <v>OK</v>
      </c>
      <c r="N18" s="49"/>
      <c r="O18" s="49"/>
      <c r="P18" s="49"/>
      <c r="Q18" s="49"/>
      <c r="R18" s="49"/>
      <c r="S18" s="49"/>
      <c r="T18" s="49"/>
      <c r="U18" s="49"/>
      <c r="V18" s="49"/>
      <c r="W18" s="49"/>
      <c r="X18" s="49"/>
      <c r="Y18" s="49"/>
      <c r="Z18" s="49"/>
      <c r="AA18" s="49"/>
      <c r="AB18" s="49"/>
      <c r="AC18" s="49"/>
      <c r="AD18" s="49"/>
      <c r="AE18" s="49"/>
    </row>
    <row r="19" spans="1:31" ht="50.1" customHeight="1">
      <c r="A19" s="107"/>
      <c r="B19" s="113"/>
      <c r="C19" s="53">
        <v>16</v>
      </c>
      <c r="D19" s="62" t="s">
        <v>118</v>
      </c>
      <c r="E19" s="69" t="s">
        <v>166</v>
      </c>
      <c r="F19" s="72" t="s">
        <v>88</v>
      </c>
      <c r="G19" s="72" t="s">
        <v>65</v>
      </c>
      <c r="H19" s="75" t="s">
        <v>45</v>
      </c>
      <c r="I19" s="78" t="s">
        <v>72</v>
      </c>
      <c r="J19" s="47">
        <v>451.07</v>
      </c>
      <c r="K19" s="32"/>
      <c r="L19" s="41">
        <f t="shared" si="0"/>
        <v>0</v>
      </c>
      <c r="M19" s="42" t="str">
        <f t="shared" si="1"/>
        <v>OK</v>
      </c>
      <c r="N19" s="49"/>
      <c r="O19" s="49"/>
      <c r="P19" s="49"/>
      <c r="Q19" s="49"/>
      <c r="R19" s="49"/>
      <c r="S19" s="49"/>
      <c r="T19" s="49"/>
      <c r="U19" s="49"/>
      <c r="V19" s="49"/>
      <c r="W19" s="49"/>
      <c r="X19" s="49"/>
      <c r="Y19" s="49"/>
      <c r="Z19" s="49"/>
      <c r="AA19" s="49"/>
      <c r="AB19" s="49"/>
      <c r="AC19" s="49"/>
      <c r="AD19" s="49"/>
      <c r="AE19" s="49"/>
    </row>
    <row r="20" spans="1:31" ht="50.1" customHeight="1">
      <c r="A20" s="107"/>
      <c r="B20" s="113"/>
      <c r="C20" s="53">
        <v>17</v>
      </c>
      <c r="D20" s="62" t="s">
        <v>119</v>
      </c>
      <c r="E20" s="69" t="s">
        <v>167</v>
      </c>
      <c r="F20" s="72" t="s">
        <v>89</v>
      </c>
      <c r="G20" s="72" t="s">
        <v>65</v>
      </c>
      <c r="H20" s="75" t="s">
        <v>45</v>
      </c>
      <c r="I20" s="78" t="s">
        <v>72</v>
      </c>
      <c r="J20" s="47">
        <v>1242.7</v>
      </c>
      <c r="K20" s="32"/>
      <c r="L20" s="41">
        <f t="shared" si="0"/>
        <v>0</v>
      </c>
      <c r="M20" s="42" t="str">
        <f t="shared" si="1"/>
        <v>OK</v>
      </c>
      <c r="N20" s="49"/>
      <c r="O20" s="49"/>
      <c r="P20" s="49"/>
      <c r="Q20" s="49"/>
      <c r="R20" s="49"/>
      <c r="S20" s="49"/>
      <c r="T20" s="49"/>
      <c r="U20" s="49"/>
      <c r="V20" s="49"/>
      <c r="W20" s="49"/>
      <c r="X20" s="49"/>
      <c r="Y20" s="49"/>
      <c r="Z20" s="49"/>
      <c r="AA20" s="49"/>
      <c r="AB20" s="49"/>
      <c r="AC20" s="49"/>
      <c r="AD20" s="49"/>
      <c r="AE20" s="49"/>
    </row>
    <row r="21" spans="1:31" ht="50.1" customHeight="1">
      <c r="A21" s="107"/>
      <c r="B21" s="113"/>
      <c r="C21" s="53">
        <v>18</v>
      </c>
      <c r="D21" s="62" t="s">
        <v>120</v>
      </c>
      <c r="E21" s="69" t="s">
        <v>167</v>
      </c>
      <c r="F21" s="72" t="s">
        <v>89</v>
      </c>
      <c r="G21" s="72" t="s">
        <v>65</v>
      </c>
      <c r="H21" s="75" t="s">
        <v>45</v>
      </c>
      <c r="I21" s="78" t="s">
        <v>72</v>
      </c>
      <c r="J21" s="47">
        <v>916.25</v>
      </c>
      <c r="K21" s="32"/>
      <c r="L21" s="41">
        <f t="shared" si="0"/>
        <v>0</v>
      </c>
      <c r="M21" s="42" t="str">
        <f t="shared" si="1"/>
        <v>OK</v>
      </c>
      <c r="N21" s="49"/>
      <c r="O21" s="49"/>
      <c r="P21" s="49"/>
      <c r="Q21" s="49"/>
      <c r="R21" s="49"/>
      <c r="S21" s="49"/>
      <c r="T21" s="49"/>
      <c r="U21" s="49"/>
      <c r="V21" s="49"/>
      <c r="W21" s="49"/>
      <c r="X21" s="49"/>
      <c r="Y21" s="49"/>
      <c r="Z21" s="49"/>
      <c r="AA21" s="49"/>
      <c r="AB21" s="49"/>
      <c r="AC21" s="49"/>
      <c r="AD21" s="49"/>
      <c r="AE21" s="49"/>
    </row>
    <row r="22" spans="1:31" ht="50.1" customHeight="1">
      <c r="A22" s="107"/>
      <c r="B22" s="113"/>
      <c r="C22" s="53">
        <v>19</v>
      </c>
      <c r="D22" s="62" t="s">
        <v>121</v>
      </c>
      <c r="E22" s="58" t="s">
        <v>168</v>
      </c>
      <c r="F22" s="72" t="s">
        <v>89</v>
      </c>
      <c r="G22" s="72" t="s">
        <v>65</v>
      </c>
      <c r="H22" s="75" t="s">
        <v>45</v>
      </c>
      <c r="I22" s="78" t="s">
        <v>72</v>
      </c>
      <c r="J22" s="47">
        <v>1043.5</v>
      </c>
      <c r="K22" s="32"/>
      <c r="L22" s="41">
        <f t="shared" si="0"/>
        <v>0</v>
      </c>
      <c r="M22" s="42" t="str">
        <f t="shared" si="1"/>
        <v>OK</v>
      </c>
      <c r="N22" s="49"/>
      <c r="O22" s="49"/>
      <c r="P22" s="49"/>
      <c r="Q22" s="49"/>
      <c r="R22" s="49"/>
      <c r="S22" s="49"/>
      <c r="T22" s="49"/>
      <c r="U22" s="49"/>
      <c r="V22" s="49"/>
      <c r="W22" s="49"/>
      <c r="X22" s="49"/>
      <c r="Y22" s="49"/>
      <c r="Z22" s="49"/>
      <c r="AA22" s="49"/>
      <c r="AB22" s="49"/>
      <c r="AC22" s="49"/>
      <c r="AD22" s="49"/>
      <c r="AE22" s="49"/>
    </row>
    <row r="23" spans="1:31" ht="50.1" customHeight="1">
      <c r="A23" s="107"/>
      <c r="B23" s="113"/>
      <c r="C23" s="53">
        <v>20</v>
      </c>
      <c r="D23" s="61" t="s">
        <v>122</v>
      </c>
      <c r="E23" s="69" t="s">
        <v>169</v>
      </c>
      <c r="F23" s="71" t="s">
        <v>89</v>
      </c>
      <c r="G23" s="71" t="s">
        <v>65</v>
      </c>
      <c r="H23" s="75" t="s">
        <v>45</v>
      </c>
      <c r="I23" s="71" t="s">
        <v>72</v>
      </c>
      <c r="J23" s="47">
        <v>187.5</v>
      </c>
      <c r="K23" s="32"/>
      <c r="L23" s="41">
        <f t="shared" si="0"/>
        <v>0</v>
      </c>
      <c r="M23" s="42" t="str">
        <f t="shared" si="1"/>
        <v>OK</v>
      </c>
      <c r="N23" s="49"/>
      <c r="O23" s="49"/>
      <c r="P23" s="49"/>
      <c r="Q23" s="49"/>
      <c r="R23" s="49"/>
      <c r="S23" s="49"/>
      <c r="T23" s="49"/>
      <c r="U23" s="49"/>
      <c r="V23" s="49"/>
      <c r="W23" s="49"/>
      <c r="X23" s="49"/>
      <c r="Y23" s="49"/>
      <c r="Z23" s="49"/>
      <c r="AA23" s="49"/>
      <c r="AB23" s="49"/>
      <c r="AC23" s="49"/>
      <c r="AD23" s="49"/>
      <c r="AE23" s="49"/>
    </row>
    <row r="24" spans="1:31" ht="50.1" customHeight="1">
      <c r="A24" s="107"/>
      <c r="B24" s="113"/>
      <c r="C24" s="53">
        <v>21</v>
      </c>
      <c r="D24" s="61" t="s">
        <v>123</v>
      </c>
      <c r="E24" s="69" t="s">
        <v>170</v>
      </c>
      <c r="F24" s="71" t="s">
        <v>187</v>
      </c>
      <c r="G24" s="71" t="s">
        <v>65</v>
      </c>
      <c r="H24" s="75" t="s">
        <v>45</v>
      </c>
      <c r="I24" s="71" t="s">
        <v>72</v>
      </c>
      <c r="J24" s="47">
        <v>7466.66</v>
      </c>
      <c r="K24" s="32"/>
      <c r="L24" s="41">
        <f t="shared" si="0"/>
        <v>0</v>
      </c>
      <c r="M24" s="42" t="str">
        <f t="shared" si="1"/>
        <v>OK</v>
      </c>
      <c r="N24" s="49"/>
      <c r="O24" s="49"/>
      <c r="P24" s="49"/>
      <c r="Q24" s="49"/>
      <c r="R24" s="49"/>
      <c r="S24" s="49"/>
      <c r="T24" s="34"/>
      <c r="U24" s="49"/>
      <c r="V24" s="49"/>
      <c r="W24" s="49"/>
      <c r="X24" s="49"/>
      <c r="Y24" s="49"/>
      <c r="Z24" s="49"/>
      <c r="AA24" s="49"/>
      <c r="AB24" s="49"/>
      <c r="AC24" s="49"/>
      <c r="AD24" s="49"/>
      <c r="AE24" s="49"/>
    </row>
    <row r="25" spans="1:31" ht="50.1" customHeight="1">
      <c r="A25" s="109" t="s">
        <v>96</v>
      </c>
      <c r="B25" s="110">
        <v>2</v>
      </c>
      <c r="C25" s="54">
        <v>22</v>
      </c>
      <c r="D25" s="63" t="s">
        <v>124</v>
      </c>
      <c r="E25" s="63" t="s">
        <v>57</v>
      </c>
      <c r="F25" s="73" t="s">
        <v>56</v>
      </c>
      <c r="G25" s="73" t="s">
        <v>43</v>
      </c>
      <c r="H25" s="73" t="s">
        <v>45</v>
      </c>
      <c r="I25" s="73" t="s">
        <v>55</v>
      </c>
      <c r="J25" s="83">
        <v>60</v>
      </c>
      <c r="K25" s="32"/>
      <c r="L25" s="41">
        <f t="shared" si="0"/>
        <v>0</v>
      </c>
      <c r="M25" s="42" t="str">
        <f t="shared" si="1"/>
        <v>OK</v>
      </c>
      <c r="N25" s="49"/>
      <c r="O25" s="49"/>
      <c r="P25" s="49"/>
      <c r="Q25" s="49"/>
      <c r="R25" s="49"/>
      <c r="S25" s="49"/>
      <c r="T25" s="49"/>
      <c r="U25" s="49"/>
      <c r="V25" s="49"/>
      <c r="W25" s="49"/>
      <c r="X25" s="49"/>
      <c r="Y25" s="49"/>
      <c r="Z25" s="49"/>
      <c r="AA25" s="49"/>
      <c r="AB25" s="49"/>
      <c r="AC25" s="49"/>
      <c r="AD25" s="49"/>
      <c r="AE25" s="49"/>
    </row>
    <row r="26" spans="1:31" ht="50.1" customHeight="1">
      <c r="A26" s="109"/>
      <c r="B26" s="110"/>
      <c r="C26" s="54">
        <v>23</v>
      </c>
      <c r="D26" s="63" t="s">
        <v>125</v>
      </c>
      <c r="E26" s="63" t="s">
        <v>57</v>
      </c>
      <c r="F26" s="73" t="s">
        <v>56</v>
      </c>
      <c r="G26" s="73" t="s">
        <v>43</v>
      </c>
      <c r="H26" s="73" t="s">
        <v>45</v>
      </c>
      <c r="I26" s="73" t="s">
        <v>55</v>
      </c>
      <c r="J26" s="83">
        <v>85.91</v>
      </c>
      <c r="K26" s="32"/>
      <c r="L26" s="41">
        <f t="shared" si="0"/>
        <v>0</v>
      </c>
      <c r="M26" s="42" t="str">
        <f t="shared" si="1"/>
        <v>OK</v>
      </c>
      <c r="N26" s="49"/>
      <c r="O26" s="49"/>
      <c r="P26" s="49"/>
      <c r="Q26" s="49"/>
      <c r="R26" s="49"/>
      <c r="S26" s="49"/>
      <c r="T26" s="49"/>
      <c r="U26" s="49"/>
      <c r="V26" s="49"/>
      <c r="W26" s="49"/>
      <c r="X26" s="49"/>
      <c r="Y26" s="49"/>
      <c r="Z26" s="49"/>
      <c r="AA26" s="49"/>
      <c r="AB26" s="49"/>
      <c r="AC26" s="49"/>
      <c r="AD26" s="49"/>
      <c r="AE26" s="49"/>
    </row>
    <row r="27" spans="1:31" ht="50.1" customHeight="1">
      <c r="A27" s="109"/>
      <c r="B27" s="110"/>
      <c r="C27" s="54">
        <v>24</v>
      </c>
      <c r="D27" s="63" t="s">
        <v>126</v>
      </c>
      <c r="E27" s="63" t="s">
        <v>60</v>
      </c>
      <c r="F27" s="73" t="s">
        <v>59</v>
      </c>
      <c r="G27" s="73" t="s">
        <v>43</v>
      </c>
      <c r="H27" s="73" t="s">
        <v>45</v>
      </c>
      <c r="I27" s="73" t="s">
        <v>58</v>
      </c>
      <c r="J27" s="83">
        <v>34.69</v>
      </c>
      <c r="K27" s="32"/>
      <c r="L27" s="41">
        <f t="shared" si="0"/>
        <v>0</v>
      </c>
      <c r="M27" s="42" t="str">
        <f t="shared" si="1"/>
        <v>OK</v>
      </c>
      <c r="N27" s="49"/>
      <c r="O27" s="49"/>
      <c r="P27" s="49"/>
      <c r="Q27" s="49"/>
      <c r="R27" s="49"/>
      <c r="S27" s="49"/>
      <c r="T27" s="49"/>
      <c r="U27" s="49"/>
      <c r="V27" s="49"/>
      <c r="W27" s="49"/>
      <c r="X27" s="49"/>
      <c r="Y27" s="49"/>
      <c r="Z27" s="49"/>
      <c r="AA27" s="49"/>
      <c r="AB27" s="49"/>
      <c r="AC27" s="49"/>
      <c r="AD27" s="49"/>
      <c r="AE27" s="49"/>
    </row>
    <row r="28" spans="1:31" ht="50.1" customHeight="1">
      <c r="A28" s="109"/>
      <c r="B28" s="110"/>
      <c r="C28" s="54">
        <v>25</v>
      </c>
      <c r="D28" s="64" t="s">
        <v>127</v>
      </c>
      <c r="E28" s="64" t="s">
        <v>57</v>
      </c>
      <c r="F28" s="73" t="s">
        <v>64</v>
      </c>
      <c r="G28" s="73" t="s">
        <v>65</v>
      </c>
      <c r="H28" s="76" t="s">
        <v>45</v>
      </c>
      <c r="I28" s="73" t="s">
        <v>55</v>
      </c>
      <c r="J28" s="83">
        <v>150</v>
      </c>
      <c r="K28" s="32"/>
      <c r="L28" s="41">
        <f t="shared" si="0"/>
        <v>0</v>
      </c>
      <c r="M28" s="42" t="str">
        <f t="shared" si="1"/>
        <v>OK</v>
      </c>
      <c r="N28" s="49"/>
      <c r="O28" s="49"/>
      <c r="P28" s="49"/>
      <c r="Q28" s="49"/>
      <c r="R28" s="49"/>
      <c r="S28" s="49"/>
      <c r="T28" s="49"/>
      <c r="U28" s="49"/>
      <c r="V28" s="49"/>
      <c r="W28" s="49"/>
      <c r="X28" s="49"/>
      <c r="Y28" s="49"/>
      <c r="Z28" s="49"/>
      <c r="AA28" s="49"/>
      <c r="AB28" s="49"/>
      <c r="AC28" s="49"/>
      <c r="AD28" s="49"/>
      <c r="AE28" s="49"/>
    </row>
    <row r="29" spans="1:31" ht="50.1" customHeight="1">
      <c r="A29" s="109"/>
      <c r="B29" s="110"/>
      <c r="C29" s="54">
        <v>26</v>
      </c>
      <c r="D29" s="64" t="s">
        <v>128</v>
      </c>
      <c r="E29" s="64" t="s">
        <v>57</v>
      </c>
      <c r="F29" s="73" t="s">
        <v>64</v>
      </c>
      <c r="G29" s="73" t="s">
        <v>65</v>
      </c>
      <c r="H29" s="76" t="s">
        <v>45</v>
      </c>
      <c r="I29" s="73" t="s">
        <v>55</v>
      </c>
      <c r="J29" s="83">
        <v>150</v>
      </c>
      <c r="K29" s="32"/>
      <c r="L29" s="41">
        <f t="shared" si="0"/>
        <v>0</v>
      </c>
      <c r="M29" s="42" t="str">
        <f t="shared" si="1"/>
        <v>OK</v>
      </c>
      <c r="N29" s="49"/>
      <c r="O29" s="49"/>
      <c r="P29" s="49"/>
      <c r="Q29" s="49"/>
      <c r="R29" s="49"/>
      <c r="S29" s="49"/>
      <c r="T29" s="49"/>
      <c r="U29" s="49"/>
      <c r="V29" s="49"/>
      <c r="W29" s="49"/>
      <c r="X29" s="49"/>
      <c r="Y29" s="49"/>
      <c r="Z29" s="49"/>
      <c r="AA29" s="49"/>
      <c r="AB29" s="49"/>
      <c r="AC29" s="49"/>
      <c r="AD29" s="49"/>
      <c r="AE29" s="49"/>
    </row>
    <row r="30" spans="1:31" ht="50.1" customHeight="1">
      <c r="A30" s="109"/>
      <c r="B30" s="110"/>
      <c r="C30" s="54">
        <v>27</v>
      </c>
      <c r="D30" s="63" t="s">
        <v>129</v>
      </c>
      <c r="E30" s="63" t="s">
        <v>171</v>
      </c>
      <c r="F30" s="73" t="s">
        <v>66</v>
      </c>
      <c r="G30" s="73" t="s">
        <v>65</v>
      </c>
      <c r="H30" s="73" t="s">
        <v>45</v>
      </c>
      <c r="I30" s="73" t="s">
        <v>55</v>
      </c>
      <c r="J30" s="83">
        <v>1005.45</v>
      </c>
      <c r="K30" s="32"/>
      <c r="L30" s="41">
        <f t="shared" si="0"/>
        <v>0</v>
      </c>
      <c r="M30" s="42" t="str">
        <f t="shared" si="1"/>
        <v>OK</v>
      </c>
      <c r="N30" s="49"/>
      <c r="O30" s="49"/>
      <c r="P30" s="49"/>
      <c r="Q30" s="49"/>
      <c r="R30" s="49"/>
      <c r="S30" s="49"/>
      <c r="T30" s="49"/>
      <c r="U30" s="49"/>
      <c r="V30" s="49"/>
      <c r="W30" s="49"/>
      <c r="X30" s="49"/>
      <c r="Y30" s="49"/>
      <c r="Z30" s="49"/>
      <c r="AA30" s="49"/>
      <c r="AB30" s="49"/>
      <c r="AC30" s="49"/>
      <c r="AD30" s="49"/>
      <c r="AE30" s="49"/>
    </row>
    <row r="31" spans="1:31" ht="50.1" customHeight="1">
      <c r="A31" s="109"/>
      <c r="B31" s="110"/>
      <c r="C31" s="54">
        <v>28</v>
      </c>
      <c r="D31" s="65" t="s">
        <v>130</v>
      </c>
      <c r="E31" s="65" t="s">
        <v>171</v>
      </c>
      <c r="F31" s="73" t="s">
        <v>188</v>
      </c>
      <c r="G31" s="73" t="s">
        <v>65</v>
      </c>
      <c r="H31" s="67" t="s">
        <v>45</v>
      </c>
      <c r="I31" s="73" t="s">
        <v>72</v>
      </c>
      <c r="J31" s="83">
        <v>824.99</v>
      </c>
      <c r="K31" s="32"/>
      <c r="L31" s="41">
        <f t="shared" si="0"/>
        <v>0</v>
      </c>
      <c r="M31" s="42" t="str">
        <f t="shared" si="1"/>
        <v>OK</v>
      </c>
      <c r="N31" s="49"/>
      <c r="O31" s="49"/>
      <c r="P31" s="49"/>
      <c r="Q31" s="49"/>
      <c r="R31" s="49"/>
      <c r="S31" s="49"/>
      <c r="T31" s="49"/>
      <c r="U31" s="49"/>
      <c r="V31" s="49"/>
      <c r="W31" s="49"/>
      <c r="X31" s="49"/>
      <c r="Y31" s="49"/>
      <c r="Z31" s="49"/>
      <c r="AA31" s="49"/>
      <c r="AB31" s="49"/>
      <c r="AC31" s="49"/>
      <c r="AD31" s="49"/>
      <c r="AE31" s="49"/>
    </row>
    <row r="32" spans="1:31" ht="50.1" customHeight="1">
      <c r="A32" s="109"/>
      <c r="B32" s="110"/>
      <c r="C32" s="54">
        <v>29</v>
      </c>
      <c r="D32" s="65" t="s">
        <v>131</v>
      </c>
      <c r="E32" s="65" t="s">
        <v>172</v>
      </c>
      <c r="F32" s="73" t="s">
        <v>188</v>
      </c>
      <c r="G32" s="73" t="s">
        <v>65</v>
      </c>
      <c r="H32" s="67" t="s">
        <v>45</v>
      </c>
      <c r="I32" s="73" t="s">
        <v>72</v>
      </c>
      <c r="J32" s="83">
        <v>525</v>
      </c>
      <c r="K32" s="32"/>
      <c r="L32" s="41">
        <f t="shared" si="0"/>
        <v>0</v>
      </c>
      <c r="M32" s="42" t="str">
        <f t="shared" si="1"/>
        <v>OK</v>
      </c>
      <c r="N32" s="49"/>
      <c r="O32" s="49"/>
      <c r="P32" s="49"/>
      <c r="Q32" s="49"/>
      <c r="R32" s="49"/>
      <c r="S32" s="49"/>
      <c r="T32" s="49"/>
      <c r="U32" s="49"/>
      <c r="V32" s="49"/>
      <c r="W32" s="49"/>
      <c r="X32" s="49"/>
      <c r="Y32" s="49"/>
      <c r="Z32" s="49"/>
      <c r="AA32" s="49"/>
      <c r="AB32" s="49"/>
      <c r="AC32" s="49"/>
      <c r="AD32" s="49"/>
      <c r="AE32" s="49"/>
    </row>
    <row r="33" spans="1:31" ht="50.1" customHeight="1">
      <c r="A33" s="109"/>
      <c r="B33" s="110"/>
      <c r="C33" s="54">
        <v>30</v>
      </c>
      <c r="D33" s="65" t="s">
        <v>132</v>
      </c>
      <c r="E33" s="65" t="s">
        <v>172</v>
      </c>
      <c r="F33" s="73" t="s">
        <v>188</v>
      </c>
      <c r="G33" s="73" t="s">
        <v>65</v>
      </c>
      <c r="H33" s="67" t="s">
        <v>45</v>
      </c>
      <c r="I33" s="73" t="s">
        <v>72</v>
      </c>
      <c r="J33" s="83">
        <v>799.66</v>
      </c>
      <c r="K33" s="32"/>
      <c r="L33" s="41">
        <f t="shared" si="0"/>
        <v>0</v>
      </c>
      <c r="M33" s="42" t="str">
        <f t="shared" si="1"/>
        <v>OK</v>
      </c>
      <c r="N33" s="49"/>
      <c r="O33" s="49"/>
      <c r="P33" s="49"/>
      <c r="Q33" s="49"/>
      <c r="R33" s="49"/>
      <c r="S33" s="49"/>
      <c r="T33" s="49"/>
      <c r="U33" s="49"/>
      <c r="V33" s="49"/>
      <c r="W33" s="49"/>
      <c r="X33" s="49"/>
      <c r="Y33" s="49"/>
      <c r="Z33" s="49"/>
      <c r="AA33" s="49"/>
      <c r="AB33" s="49"/>
      <c r="AC33" s="49"/>
      <c r="AD33" s="49"/>
      <c r="AE33" s="49"/>
    </row>
    <row r="34" spans="1:31" ht="50.1" customHeight="1">
      <c r="A34" s="109"/>
      <c r="B34" s="110"/>
      <c r="C34" s="54">
        <v>31</v>
      </c>
      <c r="D34" s="63" t="s">
        <v>133</v>
      </c>
      <c r="E34" s="63" t="s">
        <v>173</v>
      </c>
      <c r="F34" s="73" t="s">
        <v>67</v>
      </c>
      <c r="G34" s="73" t="s">
        <v>43</v>
      </c>
      <c r="H34" s="77" t="s">
        <v>45</v>
      </c>
      <c r="I34" s="73" t="s">
        <v>58</v>
      </c>
      <c r="J34" s="83">
        <v>62.97</v>
      </c>
      <c r="K34" s="32"/>
      <c r="L34" s="41">
        <f t="shared" si="0"/>
        <v>0</v>
      </c>
      <c r="M34" s="42" t="str">
        <f t="shared" si="1"/>
        <v>OK</v>
      </c>
      <c r="N34" s="49"/>
      <c r="O34" s="49"/>
      <c r="P34" s="49"/>
      <c r="Q34" s="49"/>
      <c r="R34" s="49"/>
      <c r="S34" s="49"/>
      <c r="T34" s="49"/>
      <c r="U34" s="49"/>
      <c r="V34" s="49"/>
      <c r="W34" s="49"/>
      <c r="X34" s="49"/>
      <c r="Y34" s="49"/>
      <c r="Z34" s="49"/>
      <c r="AA34" s="49"/>
      <c r="AB34" s="49"/>
      <c r="AC34" s="49"/>
      <c r="AD34" s="49"/>
      <c r="AE34" s="49"/>
    </row>
    <row r="35" spans="1:31" ht="50.1" customHeight="1">
      <c r="A35" s="109"/>
      <c r="B35" s="110"/>
      <c r="C35" s="54">
        <v>32</v>
      </c>
      <c r="D35" s="63" t="s">
        <v>134</v>
      </c>
      <c r="E35" s="63" t="s">
        <v>69</v>
      </c>
      <c r="F35" s="73" t="s">
        <v>68</v>
      </c>
      <c r="G35" s="73" t="s">
        <v>43</v>
      </c>
      <c r="H35" s="73" t="s">
        <v>45</v>
      </c>
      <c r="I35" s="73" t="s">
        <v>55</v>
      </c>
      <c r="J35" s="83">
        <v>184.65</v>
      </c>
      <c r="K35" s="32"/>
      <c r="L35" s="41">
        <f t="shared" si="0"/>
        <v>0</v>
      </c>
      <c r="M35" s="42" t="str">
        <f t="shared" si="1"/>
        <v>OK</v>
      </c>
      <c r="N35" s="49"/>
      <c r="O35" s="49"/>
      <c r="P35" s="49"/>
      <c r="Q35" s="49"/>
      <c r="R35" s="49"/>
      <c r="S35" s="49"/>
      <c r="T35" s="49"/>
      <c r="U35" s="49"/>
      <c r="V35" s="49"/>
      <c r="W35" s="49"/>
      <c r="X35" s="49"/>
      <c r="Y35" s="49"/>
      <c r="Z35" s="49"/>
      <c r="AA35" s="49"/>
      <c r="AB35" s="49"/>
      <c r="AC35" s="49"/>
      <c r="AD35" s="49"/>
      <c r="AE35" s="49"/>
    </row>
    <row r="36" spans="1:31" ht="50.1" customHeight="1">
      <c r="A36" s="109"/>
      <c r="B36" s="110"/>
      <c r="C36" s="54">
        <v>33</v>
      </c>
      <c r="D36" s="63" t="s">
        <v>135</v>
      </c>
      <c r="E36" s="63" t="s">
        <v>69</v>
      </c>
      <c r="F36" s="73" t="s">
        <v>68</v>
      </c>
      <c r="G36" s="73" t="s">
        <v>43</v>
      </c>
      <c r="H36" s="73" t="s">
        <v>45</v>
      </c>
      <c r="I36" s="73" t="s">
        <v>55</v>
      </c>
      <c r="J36" s="83">
        <v>98.83</v>
      </c>
      <c r="K36" s="32"/>
      <c r="L36" s="41">
        <f t="shared" si="0"/>
        <v>0</v>
      </c>
      <c r="M36" s="42" t="str">
        <f t="shared" si="1"/>
        <v>OK</v>
      </c>
      <c r="N36" s="49"/>
      <c r="O36" s="49"/>
      <c r="P36" s="49"/>
      <c r="Q36" s="49"/>
      <c r="R36" s="49"/>
      <c r="S36" s="49"/>
      <c r="T36" s="49"/>
      <c r="U36" s="49"/>
      <c r="V36" s="49"/>
      <c r="W36" s="49"/>
      <c r="X36" s="49"/>
      <c r="Y36" s="49"/>
      <c r="Z36" s="49"/>
      <c r="AA36" s="49"/>
      <c r="AB36" s="49"/>
      <c r="AC36" s="49"/>
      <c r="AD36" s="49"/>
      <c r="AE36" s="49"/>
    </row>
    <row r="37" spans="1:31" ht="50.1" customHeight="1">
      <c r="A37" s="109"/>
      <c r="B37" s="110"/>
      <c r="C37" s="54">
        <v>34</v>
      </c>
      <c r="D37" s="63" t="s">
        <v>41</v>
      </c>
      <c r="E37" s="63" t="s">
        <v>57</v>
      </c>
      <c r="F37" s="73" t="s">
        <v>71</v>
      </c>
      <c r="G37" s="73" t="s">
        <v>43</v>
      </c>
      <c r="H37" s="73" t="s">
        <v>46</v>
      </c>
      <c r="I37" s="79" t="s">
        <v>70</v>
      </c>
      <c r="J37" s="83">
        <v>4.83</v>
      </c>
      <c r="K37" s="32"/>
      <c r="L37" s="41">
        <f t="shared" si="0"/>
        <v>0</v>
      </c>
      <c r="M37" s="42" t="str">
        <f t="shared" si="1"/>
        <v>OK</v>
      </c>
      <c r="N37" s="49"/>
      <c r="O37" s="49"/>
      <c r="P37" s="49"/>
      <c r="Q37" s="49"/>
      <c r="R37" s="49"/>
      <c r="S37" s="49"/>
      <c r="T37" s="49"/>
      <c r="U37" s="49"/>
      <c r="V37" s="49"/>
      <c r="W37" s="49"/>
      <c r="X37" s="49"/>
      <c r="Y37" s="49"/>
      <c r="Z37" s="49"/>
      <c r="AA37" s="49"/>
      <c r="AB37" s="49"/>
      <c r="AC37" s="49"/>
      <c r="AD37" s="49"/>
      <c r="AE37" s="49"/>
    </row>
    <row r="38" spans="1:31" ht="50.1" customHeight="1">
      <c r="A38" s="109"/>
      <c r="B38" s="110"/>
      <c r="C38" s="54">
        <v>35</v>
      </c>
      <c r="D38" s="63" t="s">
        <v>42</v>
      </c>
      <c r="E38" s="63" t="s">
        <v>57</v>
      </c>
      <c r="F38" s="73" t="s">
        <v>71</v>
      </c>
      <c r="G38" s="73" t="s">
        <v>43</v>
      </c>
      <c r="H38" s="73" t="s">
        <v>46</v>
      </c>
      <c r="I38" s="79" t="s">
        <v>70</v>
      </c>
      <c r="J38" s="83">
        <v>11</v>
      </c>
      <c r="K38" s="32"/>
      <c r="L38" s="41">
        <f t="shared" si="0"/>
        <v>0</v>
      </c>
      <c r="M38" s="42" t="str">
        <f t="shared" si="1"/>
        <v>OK</v>
      </c>
      <c r="N38" s="49"/>
      <c r="O38" s="49"/>
      <c r="P38" s="49"/>
      <c r="Q38" s="49"/>
      <c r="R38" s="49"/>
      <c r="S38" s="49"/>
      <c r="T38" s="49"/>
      <c r="U38" s="49"/>
      <c r="V38" s="49"/>
      <c r="W38" s="49"/>
      <c r="X38" s="49"/>
      <c r="Y38" s="49"/>
      <c r="Z38" s="49"/>
      <c r="AA38" s="49"/>
      <c r="AB38" s="49"/>
      <c r="AC38" s="49"/>
      <c r="AD38" s="49"/>
      <c r="AE38" s="49"/>
    </row>
    <row r="39" spans="1:31" ht="50.1" customHeight="1">
      <c r="A39" s="55" t="s">
        <v>97</v>
      </c>
      <c r="B39" s="53">
        <v>3</v>
      </c>
      <c r="C39" s="53">
        <v>36</v>
      </c>
      <c r="D39" s="58" t="s">
        <v>136</v>
      </c>
      <c r="E39" s="58" t="s">
        <v>174</v>
      </c>
      <c r="F39" s="71" t="s">
        <v>73</v>
      </c>
      <c r="G39" s="71" t="s">
        <v>43</v>
      </c>
      <c r="H39" s="71" t="s">
        <v>45</v>
      </c>
      <c r="I39" s="71" t="s">
        <v>72</v>
      </c>
      <c r="J39" s="33">
        <v>51.25</v>
      </c>
      <c r="K39" s="32"/>
      <c r="L39" s="41">
        <f t="shared" si="0"/>
        <v>0</v>
      </c>
      <c r="M39" s="42" t="str">
        <f t="shared" si="1"/>
        <v>OK</v>
      </c>
      <c r="N39" s="49"/>
      <c r="O39" s="49"/>
      <c r="P39" s="48"/>
      <c r="Q39" s="49"/>
      <c r="R39" s="49"/>
      <c r="S39" s="49"/>
      <c r="T39" s="49"/>
      <c r="U39" s="49"/>
      <c r="V39" s="49"/>
      <c r="W39" s="49"/>
      <c r="X39" s="49"/>
      <c r="Y39" s="49"/>
      <c r="Z39" s="49"/>
      <c r="AA39" s="49"/>
      <c r="AB39" s="49"/>
      <c r="AC39" s="49"/>
      <c r="AD39" s="49"/>
      <c r="AE39" s="49"/>
    </row>
    <row r="40" spans="1:31" ht="50.1" customHeight="1">
      <c r="A40" s="109" t="s">
        <v>98</v>
      </c>
      <c r="B40" s="110">
        <v>4</v>
      </c>
      <c r="C40" s="54">
        <v>37</v>
      </c>
      <c r="D40" s="63" t="s">
        <v>137</v>
      </c>
      <c r="E40" s="63" t="s">
        <v>190</v>
      </c>
      <c r="F40" s="73" t="s">
        <v>75</v>
      </c>
      <c r="G40" s="73" t="s">
        <v>43</v>
      </c>
      <c r="H40" s="73" t="s">
        <v>45</v>
      </c>
      <c r="I40" s="79" t="s">
        <v>74</v>
      </c>
      <c r="J40" s="85">
        <v>74</v>
      </c>
      <c r="K40" s="32"/>
      <c r="L40" s="41">
        <f t="shared" si="0"/>
        <v>0</v>
      </c>
      <c r="M40" s="42" t="str">
        <f t="shared" si="1"/>
        <v>OK</v>
      </c>
      <c r="N40" s="82"/>
      <c r="O40" s="82"/>
      <c r="P40" s="82"/>
      <c r="Q40" s="82"/>
      <c r="R40" s="82"/>
      <c r="S40" s="82"/>
      <c r="T40" s="82"/>
      <c r="U40" s="82"/>
      <c r="V40" s="82"/>
      <c r="W40" s="82"/>
      <c r="X40" s="82"/>
      <c r="Y40" s="82"/>
      <c r="Z40" s="51"/>
      <c r="AA40" s="51"/>
      <c r="AB40" s="51"/>
      <c r="AC40" s="51"/>
      <c r="AD40" s="51"/>
      <c r="AE40" s="51"/>
    </row>
    <row r="41" spans="1:31" ht="50.1" customHeight="1">
      <c r="A41" s="109"/>
      <c r="B41" s="110"/>
      <c r="C41" s="54">
        <v>38</v>
      </c>
      <c r="D41" s="63" t="s">
        <v>138</v>
      </c>
      <c r="E41" s="63" t="s">
        <v>190</v>
      </c>
      <c r="F41" s="73" t="s">
        <v>75</v>
      </c>
      <c r="G41" s="73" t="s">
        <v>43</v>
      </c>
      <c r="H41" s="73" t="s">
        <v>45</v>
      </c>
      <c r="I41" s="79" t="s">
        <v>74</v>
      </c>
      <c r="J41" s="85">
        <v>54.54</v>
      </c>
      <c r="K41" s="32"/>
      <c r="L41" s="41">
        <f t="shared" si="0"/>
        <v>0</v>
      </c>
      <c r="M41" s="42" t="str">
        <f t="shared" si="1"/>
        <v>OK</v>
      </c>
      <c r="N41" s="82"/>
      <c r="O41" s="82"/>
      <c r="P41" s="82"/>
      <c r="Q41" s="82"/>
      <c r="R41" s="82"/>
      <c r="S41" s="82"/>
      <c r="T41" s="82"/>
      <c r="U41" s="82"/>
      <c r="V41" s="82"/>
      <c r="W41" s="82"/>
      <c r="X41" s="82"/>
      <c r="Y41" s="82"/>
      <c r="Z41" s="51"/>
      <c r="AA41" s="51"/>
      <c r="AB41" s="51"/>
      <c r="AC41" s="51"/>
      <c r="AD41" s="51"/>
      <c r="AE41" s="51"/>
    </row>
    <row r="42" spans="1:31" ht="50.1" customHeight="1">
      <c r="A42" s="109"/>
      <c r="B42" s="110"/>
      <c r="C42" s="54">
        <v>39</v>
      </c>
      <c r="D42" s="63" t="s">
        <v>90</v>
      </c>
      <c r="E42" s="63" t="s">
        <v>191</v>
      </c>
      <c r="F42" s="73" t="s">
        <v>75</v>
      </c>
      <c r="G42" s="73" t="s">
        <v>43</v>
      </c>
      <c r="H42" s="73" t="s">
        <v>45</v>
      </c>
      <c r="I42" s="79" t="s">
        <v>74</v>
      </c>
      <c r="J42" s="85">
        <v>123</v>
      </c>
      <c r="K42" s="32"/>
      <c r="L42" s="41">
        <f t="shared" si="0"/>
        <v>0</v>
      </c>
      <c r="M42" s="42" t="str">
        <f t="shared" si="1"/>
        <v>OK</v>
      </c>
      <c r="N42" s="82"/>
      <c r="O42" s="82"/>
      <c r="P42" s="82"/>
      <c r="Q42" s="82"/>
      <c r="R42" s="82"/>
      <c r="S42" s="82"/>
      <c r="T42" s="82"/>
      <c r="U42" s="82"/>
      <c r="V42" s="82"/>
      <c r="W42" s="82"/>
      <c r="X42" s="82"/>
      <c r="Y42" s="82"/>
      <c r="Z42" s="51"/>
      <c r="AA42" s="51"/>
      <c r="AB42" s="51"/>
      <c r="AC42" s="51"/>
      <c r="AD42" s="51"/>
      <c r="AE42" s="51"/>
    </row>
    <row r="43" spans="1:31" ht="50.1" customHeight="1">
      <c r="A43" s="109"/>
      <c r="B43" s="110"/>
      <c r="C43" s="54">
        <v>40</v>
      </c>
      <c r="D43" s="63" t="s">
        <v>91</v>
      </c>
      <c r="E43" s="63" t="s">
        <v>191</v>
      </c>
      <c r="F43" s="73" t="s">
        <v>75</v>
      </c>
      <c r="G43" s="73" t="s">
        <v>43</v>
      </c>
      <c r="H43" s="73" t="s">
        <v>45</v>
      </c>
      <c r="I43" s="79" t="s">
        <v>74</v>
      </c>
      <c r="J43" s="85">
        <v>133</v>
      </c>
      <c r="K43" s="32"/>
      <c r="L43" s="41">
        <f t="shared" si="0"/>
        <v>0</v>
      </c>
      <c r="M43" s="42" t="str">
        <f t="shared" si="1"/>
        <v>OK</v>
      </c>
      <c r="N43" s="82"/>
      <c r="O43" s="82"/>
      <c r="P43" s="82"/>
      <c r="Q43" s="82"/>
      <c r="R43" s="82"/>
      <c r="S43" s="82"/>
      <c r="T43" s="82"/>
      <c r="U43" s="82"/>
      <c r="V43" s="82"/>
      <c r="W43" s="82"/>
      <c r="X43" s="82"/>
      <c r="Y43" s="82"/>
      <c r="Z43" s="51"/>
      <c r="AA43" s="51"/>
      <c r="AB43" s="51"/>
      <c r="AC43" s="51"/>
      <c r="AD43" s="51"/>
      <c r="AE43" s="51"/>
    </row>
    <row r="44" spans="1:31" ht="50.1" customHeight="1">
      <c r="A44" s="109"/>
      <c r="B44" s="110"/>
      <c r="C44" s="54">
        <v>41</v>
      </c>
      <c r="D44" s="63" t="s">
        <v>139</v>
      </c>
      <c r="E44" s="63" t="s">
        <v>191</v>
      </c>
      <c r="F44" s="73" t="s">
        <v>75</v>
      </c>
      <c r="G44" s="73" t="s">
        <v>43</v>
      </c>
      <c r="H44" s="73" t="s">
        <v>45</v>
      </c>
      <c r="I44" s="79" t="s">
        <v>74</v>
      </c>
      <c r="J44" s="85">
        <v>150</v>
      </c>
      <c r="K44" s="32"/>
      <c r="L44" s="41">
        <f t="shared" si="0"/>
        <v>0</v>
      </c>
      <c r="M44" s="42" t="str">
        <f t="shared" si="1"/>
        <v>OK</v>
      </c>
      <c r="N44" s="82"/>
      <c r="O44" s="82"/>
      <c r="P44" s="82"/>
      <c r="Q44" s="82"/>
      <c r="R44" s="82"/>
      <c r="S44" s="82"/>
      <c r="T44" s="82"/>
      <c r="U44" s="82"/>
      <c r="V44" s="82"/>
      <c r="W44" s="82"/>
      <c r="X44" s="82"/>
      <c r="Y44" s="82"/>
      <c r="Z44" s="51"/>
      <c r="AA44" s="51"/>
      <c r="AB44" s="51"/>
      <c r="AC44" s="51"/>
      <c r="AD44" s="51"/>
      <c r="AE44" s="51"/>
    </row>
    <row r="45" spans="1:31" ht="50.1" customHeight="1">
      <c r="A45" s="107" t="s">
        <v>99</v>
      </c>
      <c r="B45" s="108">
        <v>5</v>
      </c>
      <c r="C45" s="53">
        <v>42</v>
      </c>
      <c r="D45" s="58" t="s">
        <v>140</v>
      </c>
      <c r="E45" s="58" t="s">
        <v>175</v>
      </c>
      <c r="F45" s="71" t="s">
        <v>77</v>
      </c>
      <c r="G45" s="71" t="s">
        <v>43</v>
      </c>
      <c r="H45" s="71" t="s">
        <v>45</v>
      </c>
      <c r="I45" s="80" t="s">
        <v>76</v>
      </c>
      <c r="J45" s="86">
        <v>115.29</v>
      </c>
      <c r="K45" s="32"/>
      <c r="L45" s="41">
        <f t="shared" si="0"/>
        <v>0</v>
      </c>
      <c r="M45" s="42" t="str">
        <f t="shared" si="1"/>
        <v>OK</v>
      </c>
      <c r="N45" s="82"/>
      <c r="O45" s="82"/>
      <c r="P45" s="82"/>
      <c r="Q45" s="82"/>
      <c r="R45" s="82"/>
      <c r="S45" s="82"/>
      <c r="T45" s="82"/>
      <c r="U45" s="82"/>
      <c r="V45" s="82"/>
      <c r="W45" s="82"/>
      <c r="X45" s="82"/>
      <c r="Y45" s="82"/>
      <c r="Z45" s="51"/>
      <c r="AA45" s="51"/>
      <c r="AB45" s="51"/>
      <c r="AC45" s="51"/>
      <c r="AD45" s="51"/>
      <c r="AE45" s="51"/>
    </row>
    <row r="46" spans="1:31" ht="50.1" customHeight="1">
      <c r="A46" s="107"/>
      <c r="B46" s="108"/>
      <c r="C46" s="53">
        <v>43</v>
      </c>
      <c r="D46" s="58" t="s">
        <v>141</v>
      </c>
      <c r="E46" s="58" t="s">
        <v>176</v>
      </c>
      <c r="F46" s="71" t="s">
        <v>78</v>
      </c>
      <c r="G46" s="71" t="s">
        <v>43</v>
      </c>
      <c r="H46" s="71" t="s">
        <v>45</v>
      </c>
      <c r="I46" s="80" t="s">
        <v>76</v>
      </c>
      <c r="J46" s="86">
        <v>88.75</v>
      </c>
      <c r="K46" s="32"/>
      <c r="L46" s="41">
        <f t="shared" si="0"/>
        <v>0</v>
      </c>
      <c r="M46" s="42" t="str">
        <f t="shared" si="1"/>
        <v>OK</v>
      </c>
      <c r="N46" s="82"/>
      <c r="O46" s="82"/>
      <c r="P46" s="82"/>
      <c r="Q46" s="82"/>
      <c r="R46" s="82"/>
      <c r="S46" s="82"/>
      <c r="T46" s="82"/>
      <c r="U46" s="82"/>
      <c r="V46" s="82"/>
      <c r="W46" s="82"/>
      <c r="X46" s="82"/>
      <c r="Y46" s="82"/>
      <c r="Z46" s="51"/>
      <c r="AA46" s="51"/>
      <c r="AB46" s="51"/>
      <c r="AC46" s="51"/>
      <c r="AD46" s="51"/>
      <c r="AE46" s="51"/>
    </row>
    <row r="47" spans="1:31" ht="50.1" customHeight="1">
      <c r="A47" s="107"/>
      <c r="B47" s="108"/>
      <c r="C47" s="53">
        <v>44</v>
      </c>
      <c r="D47" s="58" t="s">
        <v>142</v>
      </c>
      <c r="E47" s="58" t="s">
        <v>177</v>
      </c>
      <c r="F47" s="71" t="s">
        <v>79</v>
      </c>
      <c r="G47" s="71" t="s">
        <v>43</v>
      </c>
      <c r="H47" s="71" t="s">
        <v>45</v>
      </c>
      <c r="I47" s="80" t="s">
        <v>76</v>
      </c>
      <c r="J47" s="86">
        <v>91.58</v>
      </c>
      <c r="K47" s="32"/>
      <c r="L47" s="41">
        <f t="shared" si="0"/>
        <v>0</v>
      </c>
      <c r="M47" s="42" t="str">
        <f t="shared" si="1"/>
        <v>OK</v>
      </c>
      <c r="N47" s="82"/>
      <c r="O47" s="82"/>
      <c r="P47" s="82"/>
      <c r="Q47" s="82"/>
      <c r="R47" s="82"/>
      <c r="S47" s="82"/>
      <c r="T47" s="82"/>
      <c r="U47" s="82"/>
      <c r="V47" s="82"/>
      <c r="W47" s="82"/>
      <c r="X47" s="82"/>
      <c r="Y47" s="82"/>
      <c r="Z47" s="51"/>
      <c r="AA47" s="51"/>
      <c r="AB47" s="51"/>
      <c r="AC47" s="51"/>
      <c r="AD47" s="51"/>
      <c r="AE47" s="51"/>
    </row>
    <row r="48" spans="1:31" ht="50.1" customHeight="1">
      <c r="A48" s="107"/>
      <c r="B48" s="108"/>
      <c r="C48" s="53">
        <v>45</v>
      </c>
      <c r="D48" s="62" t="s">
        <v>80</v>
      </c>
      <c r="E48" s="58" t="s">
        <v>178</v>
      </c>
      <c r="F48" s="71" t="s">
        <v>82</v>
      </c>
      <c r="G48" s="71" t="s">
        <v>43</v>
      </c>
      <c r="H48" s="75" t="s">
        <v>46</v>
      </c>
      <c r="I48" s="80" t="s">
        <v>81</v>
      </c>
      <c r="J48" s="86">
        <v>83.69</v>
      </c>
      <c r="K48" s="32"/>
      <c r="L48" s="41">
        <f t="shared" si="0"/>
        <v>0</v>
      </c>
      <c r="M48" s="42" t="str">
        <f t="shared" si="1"/>
        <v>OK</v>
      </c>
      <c r="N48" s="82"/>
      <c r="O48" s="82"/>
      <c r="P48" s="82"/>
      <c r="Q48" s="82"/>
      <c r="R48" s="82"/>
      <c r="S48" s="82"/>
      <c r="T48" s="82"/>
      <c r="U48" s="82"/>
      <c r="V48" s="82"/>
      <c r="W48" s="82"/>
      <c r="X48" s="82"/>
      <c r="Y48" s="82"/>
      <c r="Z48" s="51"/>
      <c r="AA48" s="51"/>
      <c r="AB48" s="51"/>
      <c r="AC48" s="51"/>
      <c r="AD48" s="51"/>
      <c r="AE48" s="51"/>
    </row>
    <row r="49" spans="1:31" ht="50.1" customHeight="1">
      <c r="A49" s="56" t="s">
        <v>100</v>
      </c>
      <c r="B49" s="54">
        <v>6</v>
      </c>
      <c r="C49" s="54">
        <v>46</v>
      </c>
      <c r="D49" s="63" t="s">
        <v>143</v>
      </c>
      <c r="E49" s="63" t="s">
        <v>84</v>
      </c>
      <c r="F49" s="73" t="s">
        <v>83</v>
      </c>
      <c r="G49" s="73" t="s">
        <v>43</v>
      </c>
      <c r="H49" s="73" t="s">
        <v>45</v>
      </c>
      <c r="I49" s="79" t="s">
        <v>76</v>
      </c>
      <c r="J49" s="85">
        <v>115.09</v>
      </c>
      <c r="K49" s="32"/>
      <c r="L49" s="41">
        <f t="shared" si="0"/>
        <v>0</v>
      </c>
      <c r="M49" s="42" t="str">
        <f t="shared" si="1"/>
        <v>OK</v>
      </c>
      <c r="N49" s="82"/>
      <c r="O49" s="82"/>
      <c r="P49" s="82"/>
      <c r="Q49" s="82"/>
      <c r="R49" s="82"/>
      <c r="S49" s="82"/>
      <c r="T49" s="82"/>
      <c r="U49" s="82"/>
      <c r="V49" s="82"/>
      <c r="W49" s="82"/>
      <c r="X49" s="82"/>
      <c r="Y49" s="82"/>
      <c r="Z49" s="51"/>
      <c r="AA49" s="51"/>
      <c r="AB49" s="51"/>
      <c r="AC49" s="51"/>
      <c r="AD49" s="51"/>
      <c r="AE49" s="51"/>
    </row>
    <row r="50" spans="1:31" ht="50.1" customHeight="1">
      <c r="A50" s="107" t="s">
        <v>101</v>
      </c>
      <c r="B50" s="108">
        <v>7</v>
      </c>
      <c r="C50" s="53">
        <v>47</v>
      </c>
      <c r="D50" s="62" t="s">
        <v>85</v>
      </c>
      <c r="E50" s="58" t="s">
        <v>179</v>
      </c>
      <c r="F50" s="72" t="s">
        <v>86</v>
      </c>
      <c r="G50" s="72" t="s">
        <v>65</v>
      </c>
      <c r="H50" s="75" t="s">
        <v>45</v>
      </c>
      <c r="I50" s="78" t="s">
        <v>74</v>
      </c>
      <c r="J50" s="86">
        <v>3016.66</v>
      </c>
      <c r="K50" s="32"/>
      <c r="L50" s="41">
        <f t="shared" si="0"/>
        <v>0</v>
      </c>
      <c r="M50" s="42" t="str">
        <f t="shared" si="1"/>
        <v>OK</v>
      </c>
      <c r="N50" s="82"/>
      <c r="O50" s="82"/>
      <c r="P50" s="82"/>
      <c r="Q50" s="82"/>
      <c r="R50" s="82"/>
      <c r="S50" s="82"/>
      <c r="T50" s="82"/>
      <c r="U50" s="82"/>
      <c r="V50" s="82"/>
      <c r="W50" s="82"/>
      <c r="X50" s="82"/>
      <c r="Y50" s="82"/>
      <c r="Z50" s="51"/>
      <c r="AA50" s="51"/>
      <c r="AB50" s="51"/>
      <c r="AC50" s="51"/>
      <c r="AD50" s="51"/>
      <c r="AE50" s="51"/>
    </row>
    <row r="51" spans="1:31" ht="50.1" customHeight="1">
      <c r="A51" s="107"/>
      <c r="B51" s="108"/>
      <c r="C51" s="53">
        <v>48</v>
      </c>
      <c r="D51" s="61" t="s">
        <v>144</v>
      </c>
      <c r="E51" s="58" t="s">
        <v>179</v>
      </c>
      <c r="F51" s="72" t="s">
        <v>86</v>
      </c>
      <c r="G51" s="71" t="s">
        <v>65</v>
      </c>
      <c r="H51" s="75" t="s">
        <v>45</v>
      </c>
      <c r="I51" s="78" t="s">
        <v>74</v>
      </c>
      <c r="J51" s="86">
        <v>3016.66</v>
      </c>
      <c r="K51" s="32"/>
      <c r="L51" s="41">
        <f t="shared" si="0"/>
        <v>0</v>
      </c>
      <c r="M51" s="42" t="str">
        <f t="shared" si="1"/>
        <v>OK</v>
      </c>
      <c r="N51" s="82"/>
      <c r="O51" s="82"/>
      <c r="P51" s="82"/>
      <c r="Q51" s="82"/>
      <c r="R51" s="82"/>
      <c r="S51" s="82"/>
      <c r="T51" s="82"/>
      <c r="U51" s="82"/>
      <c r="V51" s="82"/>
      <c r="W51" s="82"/>
      <c r="X51" s="82"/>
      <c r="Y51" s="82"/>
      <c r="Z51" s="51"/>
      <c r="AA51" s="51"/>
      <c r="AB51" s="51"/>
      <c r="AC51" s="51"/>
      <c r="AD51" s="51"/>
      <c r="AE51" s="51"/>
    </row>
    <row r="52" spans="1:31" ht="50.1" customHeight="1">
      <c r="A52" s="107"/>
      <c r="B52" s="108"/>
      <c r="C52" s="53">
        <v>49</v>
      </c>
      <c r="D52" s="61" t="s">
        <v>145</v>
      </c>
      <c r="E52" s="58" t="s">
        <v>179</v>
      </c>
      <c r="F52" s="72" t="s">
        <v>86</v>
      </c>
      <c r="G52" s="71" t="s">
        <v>65</v>
      </c>
      <c r="H52" s="75" t="s">
        <v>45</v>
      </c>
      <c r="I52" s="78" t="s">
        <v>74</v>
      </c>
      <c r="J52" s="86">
        <v>3016.66</v>
      </c>
      <c r="K52" s="32"/>
      <c r="L52" s="41">
        <f t="shared" si="0"/>
        <v>0</v>
      </c>
      <c r="M52" s="42" t="str">
        <f t="shared" si="1"/>
        <v>OK</v>
      </c>
      <c r="N52" s="82"/>
      <c r="O52" s="82"/>
      <c r="P52" s="82"/>
      <c r="Q52" s="82"/>
      <c r="R52" s="82"/>
      <c r="S52" s="82"/>
      <c r="T52" s="82"/>
      <c r="U52" s="82"/>
      <c r="V52" s="82"/>
      <c r="W52" s="82"/>
      <c r="X52" s="82"/>
      <c r="Y52" s="82"/>
      <c r="Z52" s="51"/>
      <c r="AA52" s="51"/>
      <c r="AB52" s="51"/>
      <c r="AC52" s="51"/>
      <c r="AD52" s="51"/>
      <c r="AE52" s="51"/>
    </row>
    <row r="53" spans="1:31" ht="50.1" customHeight="1">
      <c r="A53" s="109" t="s">
        <v>102</v>
      </c>
      <c r="B53" s="110">
        <v>8</v>
      </c>
      <c r="C53" s="54">
        <v>50</v>
      </c>
      <c r="D53" s="66" t="s">
        <v>146</v>
      </c>
      <c r="E53" s="63" t="s">
        <v>180</v>
      </c>
      <c r="F53" s="74" t="s">
        <v>67</v>
      </c>
      <c r="G53" s="74" t="s">
        <v>43</v>
      </c>
      <c r="H53" s="67" t="s">
        <v>45</v>
      </c>
      <c r="I53" s="81" t="s">
        <v>58</v>
      </c>
      <c r="J53" s="85">
        <v>69.39</v>
      </c>
      <c r="K53" s="32">
        <v>64</v>
      </c>
      <c r="L53" s="41">
        <f t="shared" si="0"/>
        <v>0</v>
      </c>
      <c r="M53" s="42" t="str">
        <f t="shared" si="1"/>
        <v>OK</v>
      </c>
      <c r="N53" s="82"/>
      <c r="O53" s="101">
        <v>64</v>
      </c>
      <c r="P53" s="82"/>
      <c r="Q53" s="82"/>
      <c r="R53" s="82"/>
      <c r="S53" s="82"/>
      <c r="T53" s="82"/>
      <c r="U53" s="82"/>
      <c r="V53" s="82"/>
      <c r="W53" s="82"/>
      <c r="X53" s="82"/>
      <c r="Y53" s="82"/>
      <c r="Z53" s="51"/>
      <c r="AA53" s="51"/>
      <c r="AB53" s="51"/>
      <c r="AC53" s="51"/>
      <c r="AD53" s="51"/>
      <c r="AE53" s="51"/>
    </row>
    <row r="54" spans="1:31" ht="50.1" customHeight="1">
      <c r="A54" s="109"/>
      <c r="B54" s="110"/>
      <c r="C54" s="54">
        <v>51</v>
      </c>
      <c r="D54" s="63" t="s">
        <v>147</v>
      </c>
      <c r="E54" s="63" t="s">
        <v>180</v>
      </c>
      <c r="F54" s="73" t="s">
        <v>67</v>
      </c>
      <c r="G54" s="73" t="s">
        <v>43</v>
      </c>
      <c r="H54" s="77" t="s">
        <v>45</v>
      </c>
      <c r="I54" s="79" t="s">
        <v>58</v>
      </c>
      <c r="J54" s="85">
        <v>80.2</v>
      </c>
      <c r="K54" s="32"/>
      <c r="L54" s="41">
        <f t="shared" si="0"/>
        <v>0</v>
      </c>
      <c r="M54" s="42" t="str">
        <f t="shared" si="1"/>
        <v>OK</v>
      </c>
      <c r="N54" s="82"/>
      <c r="O54" s="82"/>
      <c r="P54" s="82"/>
      <c r="Q54" s="82"/>
      <c r="R54" s="82"/>
      <c r="S54" s="82"/>
      <c r="T54" s="82"/>
      <c r="U54" s="82"/>
      <c r="V54" s="82"/>
      <c r="W54" s="82"/>
      <c r="X54" s="82"/>
      <c r="Y54" s="82"/>
      <c r="Z54" s="51"/>
      <c r="AA54" s="51"/>
      <c r="AB54" s="51"/>
      <c r="AC54" s="51"/>
      <c r="AD54" s="51"/>
      <c r="AE54" s="51"/>
    </row>
    <row r="55" spans="1:31" ht="50.1" customHeight="1">
      <c r="A55" s="107" t="s">
        <v>95</v>
      </c>
      <c r="B55" s="108">
        <v>9</v>
      </c>
      <c r="C55" s="53">
        <v>52</v>
      </c>
      <c r="D55" s="62" t="s">
        <v>148</v>
      </c>
      <c r="E55" s="58" t="s">
        <v>181</v>
      </c>
      <c r="F55" s="71" t="s">
        <v>189</v>
      </c>
      <c r="G55" s="71" t="s">
        <v>44</v>
      </c>
      <c r="H55" s="75" t="s">
        <v>45</v>
      </c>
      <c r="I55" s="71" t="s">
        <v>72</v>
      </c>
      <c r="J55" s="86">
        <v>256.39999999999998</v>
      </c>
      <c r="K55" s="32"/>
      <c r="L55" s="41">
        <f t="shared" si="0"/>
        <v>0</v>
      </c>
      <c r="M55" s="42" t="str">
        <f t="shared" si="1"/>
        <v>OK</v>
      </c>
      <c r="N55" s="82"/>
      <c r="O55" s="82"/>
      <c r="P55" s="82"/>
      <c r="Q55" s="82"/>
      <c r="R55" s="82"/>
      <c r="S55" s="82"/>
      <c r="T55" s="82"/>
      <c r="U55" s="82"/>
      <c r="V55" s="82"/>
      <c r="W55" s="82"/>
      <c r="X55" s="82"/>
      <c r="Y55" s="82"/>
      <c r="Z55" s="51"/>
      <c r="AA55" s="51"/>
      <c r="AB55" s="51"/>
      <c r="AC55" s="51"/>
      <c r="AD55" s="51"/>
      <c r="AE55" s="51"/>
    </row>
    <row r="56" spans="1:31" ht="50.1" customHeight="1">
      <c r="A56" s="107"/>
      <c r="B56" s="108"/>
      <c r="C56" s="53">
        <v>53</v>
      </c>
      <c r="D56" s="62" t="s">
        <v>149</v>
      </c>
      <c r="E56" s="58" t="s">
        <v>182</v>
      </c>
      <c r="F56" s="71" t="s">
        <v>189</v>
      </c>
      <c r="G56" s="71" t="s">
        <v>44</v>
      </c>
      <c r="H56" s="75" t="s">
        <v>45</v>
      </c>
      <c r="I56" s="71" t="s">
        <v>72</v>
      </c>
      <c r="J56" s="86">
        <v>666.63</v>
      </c>
      <c r="K56" s="32"/>
      <c r="L56" s="41">
        <f t="shared" si="0"/>
        <v>0</v>
      </c>
      <c r="M56" s="42" t="str">
        <f t="shared" si="1"/>
        <v>OK</v>
      </c>
      <c r="N56" s="82"/>
      <c r="O56" s="82"/>
      <c r="P56" s="82"/>
      <c r="Q56" s="82"/>
      <c r="R56" s="82"/>
      <c r="S56" s="82"/>
      <c r="T56" s="82"/>
      <c r="U56" s="82"/>
      <c r="V56" s="82"/>
      <c r="W56" s="82"/>
      <c r="X56" s="82"/>
      <c r="Y56" s="82"/>
      <c r="Z56" s="51"/>
      <c r="AA56" s="51"/>
      <c r="AB56" s="51"/>
      <c r="AC56" s="51"/>
      <c r="AD56" s="51"/>
      <c r="AE56" s="51"/>
    </row>
    <row r="57" spans="1:31" ht="50.1" customHeight="1">
      <c r="A57" s="56" t="s">
        <v>99</v>
      </c>
      <c r="B57" s="54">
        <v>10</v>
      </c>
      <c r="C57" s="54">
        <v>54</v>
      </c>
      <c r="D57" s="63" t="s">
        <v>150</v>
      </c>
      <c r="E57" s="63" t="s">
        <v>183</v>
      </c>
      <c r="F57" s="73" t="s">
        <v>83</v>
      </c>
      <c r="G57" s="73" t="s">
        <v>43</v>
      </c>
      <c r="H57" s="73" t="s">
        <v>45</v>
      </c>
      <c r="I57" s="79" t="s">
        <v>76</v>
      </c>
      <c r="J57" s="85">
        <v>228.08</v>
      </c>
      <c r="K57" s="32"/>
      <c r="L57" s="41">
        <f t="shared" si="0"/>
        <v>0</v>
      </c>
      <c r="M57" s="42" t="str">
        <f t="shared" si="1"/>
        <v>OK</v>
      </c>
      <c r="N57" s="82"/>
      <c r="O57" s="82"/>
      <c r="P57" s="82"/>
      <c r="Q57" s="82"/>
      <c r="R57" s="82"/>
      <c r="S57" s="82"/>
      <c r="T57" s="82"/>
      <c r="U57" s="82"/>
      <c r="V57" s="82"/>
      <c r="W57" s="82"/>
      <c r="X57" s="82"/>
      <c r="Y57" s="82"/>
      <c r="Z57" s="51"/>
      <c r="AA57" s="51"/>
      <c r="AB57" s="51"/>
      <c r="AC57" s="51"/>
      <c r="AD57" s="51"/>
      <c r="AE57" s="51"/>
    </row>
    <row r="58" spans="1:31">
      <c r="N58" s="99">
        <f>SUMPRODUCT(J4:J57,N4:N57)</f>
        <v>316.77999999999997</v>
      </c>
      <c r="O58" s="99">
        <f>SUMPRODUCT(J4:J57,O4:O57)</f>
        <v>4440.96</v>
      </c>
    </row>
  </sheetData>
  <mergeCells count="36">
    <mergeCell ref="A53:A54"/>
    <mergeCell ref="B53:B54"/>
    <mergeCell ref="A55:A56"/>
    <mergeCell ref="B55:B56"/>
    <mergeCell ref="A40:A44"/>
    <mergeCell ref="B40:B44"/>
    <mergeCell ref="A45:A48"/>
    <mergeCell ref="B45:B48"/>
    <mergeCell ref="A50:A52"/>
    <mergeCell ref="B50:B52"/>
    <mergeCell ref="AE1:AE2"/>
    <mergeCell ref="A4:A24"/>
    <mergeCell ref="B4:B24"/>
    <mergeCell ref="A25:A38"/>
    <mergeCell ref="B25:B38"/>
    <mergeCell ref="Z1:Z2"/>
    <mergeCell ref="AA1:AA2"/>
    <mergeCell ref="AB1:AB2"/>
    <mergeCell ref="AC1:AC2"/>
    <mergeCell ref="AD1:AD2"/>
    <mergeCell ref="V1:V2"/>
    <mergeCell ref="P1:P2"/>
    <mergeCell ref="Q1:Q2"/>
    <mergeCell ref="R1:R2"/>
    <mergeCell ref="A1:C1"/>
    <mergeCell ref="D1:J1"/>
    <mergeCell ref="K1:M1"/>
    <mergeCell ref="X1:X2"/>
    <mergeCell ref="Y1:Y2"/>
    <mergeCell ref="A2:M2"/>
    <mergeCell ref="W1:W2"/>
    <mergeCell ref="S1:S2"/>
    <mergeCell ref="T1:T2"/>
    <mergeCell ref="U1:U2"/>
    <mergeCell ref="N1:N2"/>
    <mergeCell ref="O1:O2"/>
  </mergeCells>
  <conditionalFormatting sqref="U5:W39">
    <cfRule type="cellIs" dxfId="125" priority="13" stopIfTrue="1" operator="greaterThan">
      <formula>0</formula>
    </cfRule>
    <cfRule type="cellIs" dxfId="124" priority="14" stopIfTrue="1" operator="greaterThan">
      <formula>0</formula>
    </cfRule>
    <cfRule type="cellIs" dxfId="123" priority="15" stopIfTrue="1" operator="greaterThan">
      <formula>0</formula>
    </cfRule>
  </conditionalFormatting>
  <conditionalFormatting sqref="P4:T39">
    <cfRule type="cellIs" dxfId="122" priority="10" stopIfTrue="1" operator="greaterThan">
      <formula>0</formula>
    </cfRule>
    <cfRule type="cellIs" dxfId="121" priority="11" stopIfTrue="1" operator="greaterThan">
      <formula>0</formula>
    </cfRule>
    <cfRule type="cellIs" dxfId="120" priority="12" stopIfTrue="1" operator="greaterThan">
      <formula>0</formula>
    </cfRule>
  </conditionalFormatting>
  <conditionalFormatting sqref="N5:N39">
    <cfRule type="cellIs" dxfId="119" priority="1" stopIfTrue="1" operator="greaterThan">
      <formula>0</formula>
    </cfRule>
    <cfRule type="cellIs" dxfId="118" priority="2" stopIfTrue="1" operator="greaterThan">
      <formula>0</formula>
    </cfRule>
    <cfRule type="cellIs" dxfId="117" priority="3" stopIfTrue="1" operator="greaterThan">
      <formula>0</formula>
    </cfRule>
  </conditionalFormatting>
  <conditionalFormatting sqref="U4:W4 X4:AE39">
    <cfRule type="cellIs" dxfId="116" priority="16" stopIfTrue="1" operator="greaterThan">
      <formula>0</formula>
    </cfRule>
    <cfRule type="cellIs" dxfId="115" priority="17" stopIfTrue="1" operator="greaterThan">
      <formula>0</formula>
    </cfRule>
    <cfRule type="cellIs" dxfId="114" priority="18" stopIfTrue="1" operator="greaterThan">
      <formula>0</formula>
    </cfRule>
  </conditionalFormatting>
  <conditionalFormatting sqref="N4 O4:O39">
    <cfRule type="cellIs" dxfId="113" priority="4" stopIfTrue="1" operator="greaterThan">
      <formula>0</formula>
    </cfRule>
    <cfRule type="cellIs" dxfId="112" priority="5" stopIfTrue="1" operator="greaterThan">
      <formula>0</formula>
    </cfRule>
    <cfRule type="cellIs" dxfId="111" priority="6" stopIfTrue="1" operator="greaterThan">
      <formula>0</formula>
    </cfRule>
  </conditionalFormatting>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7"/>
  <sheetViews>
    <sheetView topLeftCell="E54" zoomScale="80" zoomScaleNormal="80" workbookViewId="0">
      <selection activeCell="O25" sqref="O25"/>
    </sheetView>
  </sheetViews>
  <sheetFormatPr defaultColWidth="9.7109375" defaultRowHeight="15"/>
  <cols>
    <col min="1" max="1" width="22.5703125" style="52" customWidth="1"/>
    <col min="2" max="2" width="5.5703125" style="52" bestFit="1" customWidth="1"/>
    <col min="3" max="3" width="6" style="43" bestFit="1" customWidth="1"/>
    <col min="4" max="4" width="60.28515625" style="52" customWidth="1"/>
    <col min="5" max="5" width="15.140625" style="52" customWidth="1"/>
    <col min="6" max="6" width="12.42578125" style="52" customWidth="1"/>
    <col min="7" max="7" width="10.140625" style="52" customWidth="1"/>
    <col min="8" max="9" width="16.7109375" style="52" customWidth="1"/>
    <col min="10" max="10" width="12.7109375" style="87" bestFit="1" customWidth="1"/>
    <col min="11" max="11" width="12.7109375" style="17" customWidth="1"/>
    <col min="12" max="12" width="13.28515625" style="44" customWidth="1"/>
    <col min="13" max="13" width="12.5703125" style="18" customWidth="1"/>
    <col min="14" max="17" width="12.7109375" style="19" customWidth="1"/>
    <col min="18" max="18" width="13.7109375" style="19" customWidth="1"/>
    <col min="19" max="19" width="12.42578125" style="19" customWidth="1"/>
    <col min="20" max="24" width="12" style="19" customWidth="1"/>
    <col min="25" max="25" width="12.7109375" style="19" customWidth="1"/>
    <col min="26" max="31" width="12.7109375" style="15" customWidth="1"/>
    <col min="32" max="16384" width="9.7109375" style="15"/>
  </cols>
  <sheetData>
    <row r="1" spans="1:31" ht="31.5" customHeight="1">
      <c r="A1" s="112" t="s">
        <v>94</v>
      </c>
      <c r="B1" s="112"/>
      <c r="C1" s="112"/>
      <c r="D1" s="112" t="s">
        <v>39</v>
      </c>
      <c r="E1" s="112"/>
      <c r="F1" s="112"/>
      <c r="G1" s="112"/>
      <c r="H1" s="112"/>
      <c r="I1" s="112"/>
      <c r="J1" s="112"/>
      <c r="K1" s="112" t="s">
        <v>93</v>
      </c>
      <c r="L1" s="112"/>
      <c r="M1" s="112"/>
      <c r="N1" s="111" t="s">
        <v>205</v>
      </c>
      <c r="O1" s="111" t="s">
        <v>206</v>
      </c>
      <c r="P1" s="111" t="s">
        <v>92</v>
      </c>
      <c r="Q1" s="111" t="s">
        <v>92</v>
      </c>
      <c r="R1" s="111" t="s">
        <v>92</v>
      </c>
      <c r="S1" s="111" t="s">
        <v>92</v>
      </c>
      <c r="T1" s="111" t="s">
        <v>92</v>
      </c>
      <c r="U1" s="111" t="s">
        <v>92</v>
      </c>
      <c r="V1" s="111" t="s">
        <v>92</v>
      </c>
      <c r="W1" s="111" t="s">
        <v>92</v>
      </c>
      <c r="X1" s="111" t="s">
        <v>92</v>
      </c>
      <c r="Y1" s="111" t="s">
        <v>92</v>
      </c>
      <c r="Z1" s="111" t="s">
        <v>92</v>
      </c>
      <c r="AA1" s="111" t="s">
        <v>92</v>
      </c>
      <c r="AB1" s="111" t="s">
        <v>92</v>
      </c>
      <c r="AC1" s="111" t="s">
        <v>92</v>
      </c>
      <c r="AD1" s="111" t="s">
        <v>92</v>
      </c>
      <c r="AE1" s="111" t="s">
        <v>92</v>
      </c>
    </row>
    <row r="2" spans="1:31" ht="24" customHeight="1">
      <c r="A2" s="112" t="s">
        <v>48</v>
      </c>
      <c r="B2" s="112"/>
      <c r="C2" s="112"/>
      <c r="D2" s="112"/>
      <c r="E2" s="112"/>
      <c r="F2" s="112"/>
      <c r="G2" s="112"/>
      <c r="H2" s="112"/>
      <c r="I2" s="112"/>
      <c r="J2" s="112"/>
      <c r="K2" s="112"/>
      <c r="L2" s="112"/>
      <c r="M2" s="112"/>
      <c r="N2" s="111"/>
      <c r="O2" s="111"/>
      <c r="P2" s="111"/>
      <c r="Q2" s="111"/>
      <c r="R2" s="111"/>
      <c r="S2" s="111"/>
      <c r="T2" s="111"/>
      <c r="U2" s="111"/>
      <c r="V2" s="111"/>
      <c r="W2" s="111"/>
      <c r="X2" s="111"/>
      <c r="Y2" s="111"/>
      <c r="Z2" s="111"/>
      <c r="AA2" s="111"/>
      <c r="AB2" s="111"/>
      <c r="AC2" s="111"/>
      <c r="AD2" s="111"/>
      <c r="AE2" s="111"/>
    </row>
    <row r="3" spans="1:31" s="16" customFormat="1" ht="45">
      <c r="A3" s="35" t="s">
        <v>3</v>
      </c>
      <c r="B3" s="35" t="s">
        <v>1</v>
      </c>
      <c r="C3" s="36" t="s">
        <v>4</v>
      </c>
      <c r="D3" s="36" t="s">
        <v>6</v>
      </c>
      <c r="E3" s="36" t="s">
        <v>151</v>
      </c>
      <c r="F3" s="36" t="s">
        <v>50</v>
      </c>
      <c r="G3" s="36" t="s">
        <v>51</v>
      </c>
      <c r="H3" s="36" t="s">
        <v>38</v>
      </c>
      <c r="I3" s="36" t="s">
        <v>49</v>
      </c>
      <c r="J3" s="84" t="s">
        <v>5</v>
      </c>
      <c r="K3" s="38" t="s">
        <v>29</v>
      </c>
      <c r="L3" s="39" t="s">
        <v>0</v>
      </c>
      <c r="M3" s="35" t="s">
        <v>7</v>
      </c>
      <c r="N3" s="95">
        <v>43830</v>
      </c>
      <c r="O3" s="95">
        <v>43830</v>
      </c>
      <c r="P3" s="40" t="s">
        <v>2</v>
      </c>
      <c r="Q3" s="40" t="s">
        <v>2</v>
      </c>
      <c r="R3" s="40" t="s">
        <v>2</v>
      </c>
      <c r="S3" s="40" t="s">
        <v>2</v>
      </c>
      <c r="T3" s="40" t="s">
        <v>2</v>
      </c>
      <c r="U3" s="40" t="s">
        <v>2</v>
      </c>
      <c r="V3" s="40" t="s">
        <v>2</v>
      </c>
      <c r="W3" s="40" t="s">
        <v>2</v>
      </c>
      <c r="X3" s="40" t="s">
        <v>2</v>
      </c>
      <c r="Y3" s="40" t="s">
        <v>2</v>
      </c>
      <c r="Z3" s="40" t="s">
        <v>2</v>
      </c>
      <c r="AA3" s="40" t="s">
        <v>2</v>
      </c>
      <c r="AB3" s="40" t="s">
        <v>2</v>
      </c>
      <c r="AC3" s="40" t="s">
        <v>2</v>
      </c>
      <c r="AD3" s="40" t="s">
        <v>2</v>
      </c>
      <c r="AE3" s="40" t="s">
        <v>2</v>
      </c>
    </row>
    <row r="4" spans="1:31" ht="50.1" customHeight="1">
      <c r="A4" s="107" t="s">
        <v>95</v>
      </c>
      <c r="B4" s="113">
        <v>1</v>
      </c>
      <c r="C4" s="53">
        <v>1</v>
      </c>
      <c r="D4" s="57" t="s">
        <v>103</v>
      </c>
      <c r="E4" s="68" t="s">
        <v>152</v>
      </c>
      <c r="F4" s="70" t="s">
        <v>53</v>
      </c>
      <c r="G4" s="70" t="s">
        <v>43</v>
      </c>
      <c r="H4" s="70" t="s">
        <v>45</v>
      </c>
      <c r="I4" s="70" t="s">
        <v>52</v>
      </c>
      <c r="J4" s="47">
        <v>265</v>
      </c>
      <c r="K4" s="32">
        <v>3</v>
      </c>
      <c r="L4" s="41">
        <f>K4-(SUM(N4:AE4))</f>
        <v>3</v>
      </c>
      <c r="M4" s="42" t="str">
        <f>IF(L4&lt;0,"ATENÇÃO","OK")</f>
        <v>OK</v>
      </c>
      <c r="N4" s="49"/>
      <c r="O4" s="49"/>
      <c r="P4" s="49"/>
      <c r="Q4" s="49"/>
      <c r="R4" s="49"/>
      <c r="S4" s="49"/>
      <c r="T4" s="49"/>
      <c r="U4" s="49"/>
      <c r="V4" s="49"/>
      <c r="W4" s="49"/>
      <c r="X4" s="49"/>
      <c r="Y4" s="49"/>
      <c r="Z4" s="49"/>
      <c r="AA4" s="49"/>
      <c r="AB4" s="49"/>
      <c r="AC4" s="49"/>
      <c r="AD4" s="49"/>
      <c r="AE4" s="49"/>
    </row>
    <row r="5" spans="1:31" ht="50.1" customHeight="1">
      <c r="A5" s="107"/>
      <c r="B5" s="113"/>
      <c r="C5" s="53">
        <v>2</v>
      </c>
      <c r="D5" s="58" t="s">
        <v>104</v>
      </c>
      <c r="E5" s="69" t="s">
        <v>153</v>
      </c>
      <c r="F5" s="71" t="s">
        <v>54</v>
      </c>
      <c r="G5" s="71" t="s">
        <v>43</v>
      </c>
      <c r="H5" s="70" t="s">
        <v>45</v>
      </c>
      <c r="I5" s="71" t="s">
        <v>52</v>
      </c>
      <c r="J5" s="47">
        <v>60</v>
      </c>
      <c r="K5" s="32">
        <v>20</v>
      </c>
      <c r="L5" s="41">
        <f t="shared" ref="L5:L57" si="0">K5-(SUM(N5:AE5))</f>
        <v>20</v>
      </c>
      <c r="M5" s="42" t="str">
        <f t="shared" ref="M5:M57" si="1">IF(L5&lt;0,"ATENÇÃO","OK")</f>
        <v>OK</v>
      </c>
      <c r="N5" s="49"/>
      <c r="O5" s="49"/>
      <c r="P5" s="49"/>
      <c r="Q5" s="48"/>
      <c r="R5" s="49"/>
      <c r="S5" s="49"/>
      <c r="T5" s="49"/>
      <c r="U5" s="49"/>
      <c r="V5" s="49"/>
      <c r="W5" s="49"/>
      <c r="X5" s="49"/>
      <c r="Y5" s="49"/>
      <c r="Z5" s="49"/>
      <c r="AA5" s="49"/>
      <c r="AB5" s="49"/>
      <c r="AC5" s="49"/>
      <c r="AD5" s="49"/>
      <c r="AE5" s="49"/>
    </row>
    <row r="6" spans="1:31" ht="50.1" customHeight="1">
      <c r="A6" s="107"/>
      <c r="B6" s="113"/>
      <c r="C6" s="53">
        <v>3</v>
      </c>
      <c r="D6" s="57" t="s">
        <v>105</v>
      </c>
      <c r="E6" s="69" t="s">
        <v>154</v>
      </c>
      <c r="F6" s="70" t="s">
        <v>61</v>
      </c>
      <c r="G6" s="70" t="s">
        <v>43</v>
      </c>
      <c r="H6" s="70" t="s">
        <v>45</v>
      </c>
      <c r="I6" s="70" t="s">
        <v>52</v>
      </c>
      <c r="J6" s="47">
        <v>73</v>
      </c>
      <c r="K6" s="32"/>
      <c r="L6" s="41">
        <f t="shared" si="0"/>
        <v>0</v>
      </c>
      <c r="M6" s="42" t="str">
        <f t="shared" si="1"/>
        <v>OK</v>
      </c>
      <c r="N6" s="49"/>
      <c r="O6" s="49"/>
      <c r="P6" s="49"/>
      <c r="Q6" s="49"/>
      <c r="R6" s="49"/>
      <c r="S6" s="49"/>
      <c r="T6" s="49"/>
      <c r="U6" s="49"/>
      <c r="V6" s="49"/>
      <c r="W6" s="49"/>
      <c r="X6" s="49"/>
      <c r="Y6" s="49"/>
      <c r="Z6" s="49"/>
      <c r="AA6" s="49"/>
      <c r="AB6" s="49"/>
      <c r="AC6" s="49"/>
      <c r="AD6" s="49"/>
      <c r="AE6" s="49"/>
    </row>
    <row r="7" spans="1:31" ht="50.1" customHeight="1">
      <c r="A7" s="107"/>
      <c r="B7" s="113"/>
      <c r="C7" s="53">
        <v>4</v>
      </c>
      <c r="D7" s="57" t="s">
        <v>106</v>
      </c>
      <c r="E7" s="69" t="s">
        <v>155</v>
      </c>
      <c r="F7" s="70" t="s">
        <v>62</v>
      </c>
      <c r="G7" s="70" t="s">
        <v>43</v>
      </c>
      <c r="H7" s="70" t="s">
        <v>45</v>
      </c>
      <c r="I7" s="70" t="s">
        <v>52</v>
      </c>
      <c r="J7" s="47">
        <v>70</v>
      </c>
      <c r="K7" s="32">
        <v>20</v>
      </c>
      <c r="L7" s="41">
        <f t="shared" si="0"/>
        <v>0</v>
      </c>
      <c r="M7" s="42" t="str">
        <f t="shared" si="1"/>
        <v>OK</v>
      </c>
      <c r="N7" s="49"/>
      <c r="O7" s="49">
        <v>20</v>
      </c>
      <c r="P7" s="49"/>
      <c r="Q7" s="49"/>
      <c r="R7" s="49"/>
      <c r="S7" s="49"/>
      <c r="T7" s="49"/>
      <c r="U7" s="49"/>
      <c r="V7" s="49"/>
      <c r="W7" s="49"/>
      <c r="X7" s="49"/>
      <c r="Y7" s="49"/>
      <c r="Z7" s="49"/>
      <c r="AA7" s="49"/>
      <c r="AB7" s="49"/>
      <c r="AC7" s="49"/>
      <c r="AD7" s="49"/>
      <c r="AE7" s="49"/>
    </row>
    <row r="8" spans="1:31" ht="50.1" customHeight="1">
      <c r="A8" s="107"/>
      <c r="B8" s="113"/>
      <c r="C8" s="53">
        <v>5</v>
      </c>
      <c r="D8" s="57" t="s">
        <v>107</v>
      </c>
      <c r="E8" s="69" t="s">
        <v>156</v>
      </c>
      <c r="F8" s="70" t="s">
        <v>63</v>
      </c>
      <c r="G8" s="70" t="s">
        <v>43</v>
      </c>
      <c r="H8" s="70" t="s">
        <v>45</v>
      </c>
      <c r="I8" s="70" t="s">
        <v>52</v>
      </c>
      <c r="J8" s="47">
        <v>84.86</v>
      </c>
      <c r="K8" s="32"/>
      <c r="L8" s="41">
        <f t="shared" si="0"/>
        <v>0</v>
      </c>
      <c r="M8" s="42" t="str">
        <f t="shared" si="1"/>
        <v>OK</v>
      </c>
      <c r="N8" s="49"/>
      <c r="O8" s="49"/>
      <c r="P8" s="49"/>
      <c r="Q8" s="49"/>
      <c r="R8" s="49"/>
      <c r="S8" s="49"/>
      <c r="T8" s="49"/>
      <c r="U8" s="49"/>
      <c r="V8" s="49"/>
      <c r="W8" s="49"/>
      <c r="X8" s="49"/>
      <c r="Y8" s="49"/>
      <c r="Z8" s="49"/>
      <c r="AA8" s="49"/>
      <c r="AB8" s="49"/>
      <c r="AC8" s="49"/>
      <c r="AD8" s="49"/>
      <c r="AE8" s="49"/>
    </row>
    <row r="9" spans="1:31" ht="50.1" customHeight="1">
      <c r="A9" s="107"/>
      <c r="B9" s="113"/>
      <c r="C9" s="53">
        <v>6</v>
      </c>
      <c r="D9" s="59" t="s">
        <v>108</v>
      </c>
      <c r="E9" s="69" t="s">
        <v>157</v>
      </c>
      <c r="F9" s="71" t="s">
        <v>184</v>
      </c>
      <c r="G9" s="71" t="s">
        <v>65</v>
      </c>
      <c r="H9" s="75" t="s">
        <v>45</v>
      </c>
      <c r="I9" s="71" t="s">
        <v>58</v>
      </c>
      <c r="J9" s="47">
        <v>1597.23</v>
      </c>
      <c r="K9" s="32"/>
      <c r="L9" s="41">
        <f t="shared" si="0"/>
        <v>0</v>
      </c>
      <c r="M9" s="42" t="str">
        <f t="shared" si="1"/>
        <v>OK</v>
      </c>
      <c r="N9" s="49"/>
      <c r="O9" s="49"/>
      <c r="P9" s="49"/>
      <c r="Q9" s="49"/>
      <c r="R9" s="49"/>
      <c r="S9" s="49"/>
      <c r="T9" s="49"/>
      <c r="U9" s="49"/>
      <c r="V9" s="49"/>
      <c r="W9" s="49"/>
      <c r="X9" s="49"/>
      <c r="Y9" s="49"/>
      <c r="Z9" s="49"/>
      <c r="AA9" s="49"/>
      <c r="AB9" s="49"/>
      <c r="AC9" s="49"/>
      <c r="AD9" s="49"/>
      <c r="AE9" s="49"/>
    </row>
    <row r="10" spans="1:31" ht="50.1" customHeight="1">
      <c r="A10" s="107"/>
      <c r="B10" s="113"/>
      <c r="C10" s="53">
        <v>7</v>
      </c>
      <c r="D10" s="60" t="s">
        <v>109</v>
      </c>
      <c r="E10" s="69" t="s">
        <v>158</v>
      </c>
      <c r="F10" s="71" t="s">
        <v>184</v>
      </c>
      <c r="G10" s="71" t="s">
        <v>65</v>
      </c>
      <c r="H10" s="75" t="s">
        <v>45</v>
      </c>
      <c r="I10" s="71" t="s">
        <v>58</v>
      </c>
      <c r="J10" s="47">
        <v>1230.92</v>
      </c>
      <c r="K10" s="32"/>
      <c r="L10" s="41">
        <f t="shared" si="0"/>
        <v>0</v>
      </c>
      <c r="M10" s="42" t="str">
        <f t="shared" si="1"/>
        <v>OK</v>
      </c>
      <c r="N10" s="49"/>
      <c r="O10" s="49"/>
      <c r="P10" s="49"/>
      <c r="Q10" s="49"/>
      <c r="R10" s="49"/>
      <c r="S10" s="49"/>
      <c r="T10" s="49"/>
      <c r="U10" s="49"/>
      <c r="V10" s="49"/>
      <c r="W10" s="49"/>
      <c r="X10" s="49"/>
      <c r="Y10" s="49"/>
      <c r="Z10" s="49"/>
      <c r="AA10" s="49"/>
      <c r="AB10" s="49"/>
      <c r="AC10" s="49"/>
      <c r="AD10" s="49"/>
      <c r="AE10" s="49"/>
    </row>
    <row r="11" spans="1:31" ht="50.1" customHeight="1">
      <c r="A11" s="107"/>
      <c r="B11" s="113"/>
      <c r="C11" s="53">
        <v>8</v>
      </c>
      <c r="D11" s="58" t="s">
        <v>110</v>
      </c>
      <c r="E11" s="69" t="s">
        <v>159</v>
      </c>
      <c r="F11" s="71" t="s">
        <v>185</v>
      </c>
      <c r="G11" s="71" t="s">
        <v>65</v>
      </c>
      <c r="H11" s="75" t="s">
        <v>45</v>
      </c>
      <c r="I11" s="71" t="s">
        <v>52</v>
      </c>
      <c r="J11" s="47">
        <v>158.38999999999999</v>
      </c>
      <c r="K11" s="32"/>
      <c r="L11" s="41">
        <f t="shared" si="0"/>
        <v>0</v>
      </c>
      <c r="M11" s="42" t="str">
        <f t="shared" si="1"/>
        <v>OK</v>
      </c>
      <c r="N11" s="49"/>
      <c r="O11" s="49"/>
      <c r="P11" s="49"/>
      <c r="Q11" s="49"/>
      <c r="R11" s="49"/>
      <c r="S11" s="49"/>
      <c r="T11" s="49"/>
      <c r="U11" s="49"/>
      <c r="V11" s="49"/>
      <c r="W11" s="49"/>
      <c r="X11" s="49"/>
      <c r="Y11" s="49"/>
      <c r="Z11" s="49"/>
      <c r="AA11" s="49"/>
      <c r="AB11" s="49"/>
      <c r="AC11" s="49"/>
      <c r="AD11" s="49"/>
      <c r="AE11" s="49"/>
    </row>
    <row r="12" spans="1:31" ht="50.1" customHeight="1">
      <c r="A12" s="107"/>
      <c r="B12" s="113"/>
      <c r="C12" s="53">
        <v>9</v>
      </c>
      <c r="D12" s="61" t="s">
        <v>111</v>
      </c>
      <c r="E12" s="69" t="s">
        <v>160</v>
      </c>
      <c r="F12" s="71" t="s">
        <v>184</v>
      </c>
      <c r="G12" s="71" t="s">
        <v>65</v>
      </c>
      <c r="H12" s="75" t="s">
        <v>45</v>
      </c>
      <c r="I12" s="71" t="s">
        <v>58</v>
      </c>
      <c r="J12" s="47">
        <v>874</v>
      </c>
      <c r="K12" s="32"/>
      <c r="L12" s="41">
        <f t="shared" si="0"/>
        <v>0</v>
      </c>
      <c r="M12" s="42" t="str">
        <f t="shared" si="1"/>
        <v>OK</v>
      </c>
      <c r="N12" s="49"/>
      <c r="O12" s="49"/>
      <c r="P12" s="49"/>
      <c r="Q12" s="49"/>
      <c r="R12" s="49"/>
      <c r="S12" s="49"/>
      <c r="T12" s="49"/>
      <c r="U12" s="49"/>
      <c r="V12" s="49"/>
      <c r="W12" s="49"/>
      <c r="X12" s="49"/>
      <c r="Y12" s="49"/>
      <c r="Z12" s="49"/>
      <c r="AA12" s="49"/>
      <c r="AB12" s="49"/>
      <c r="AC12" s="49"/>
      <c r="AD12" s="49"/>
      <c r="AE12" s="49"/>
    </row>
    <row r="13" spans="1:31" ht="50.1" customHeight="1">
      <c r="A13" s="107"/>
      <c r="B13" s="113"/>
      <c r="C13" s="53">
        <v>10</v>
      </c>
      <c r="D13" s="61" t="s">
        <v>112</v>
      </c>
      <c r="E13" s="69" t="s">
        <v>161</v>
      </c>
      <c r="F13" s="71" t="s">
        <v>184</v>
      </c>
      <c r="G13" s="71" t="s">
        <v>65</v>
      </c>
      <c r="H13" s="75" t="s">
        <v>45</v>
      </c>
      <c r="I13" s="71" t="s">
        <v>58</v>
      </c>
      <c r="J13" s="47">
        <v>2430.66</v>
      </c>
      <c r="K13" s="32"/>
      <c r="L13" s="41">
        <f t="shared" si="0"/>
        <v>0</v>
      </c>
      <c r="M13" s="42" t="str">
        <f t="shared" si="1"/>
        <v>OK</v>
      </c>
      <c r="N13" s="49"/>
      <c r="O13" s="49"/>
      <c r="P13" s="49"/>
      <c r="Q13" s="49"/>
      <c r="R13" s="49"/>
      <c r="S13" s="49"/>
      <c r="T13" s="49"/>
      <c r="U13" s="49"/>
      <c r="V13" s="49"/>
      <c r="W13" s="49"/>
      <c r="X13" s="49"/>
      <c r="Y13" s="49"/>
      <c r="Z13" s="49"/>
      <c r="AA13" s="49"/>
      <c r="AB13" s="49"/>
      <c r="AC13" s="49"/>
      <c r="AD13" s="49"/>
      <c r="AE13" s="49"/>
    </row>
    <row r="14" spans="1:31" ht="50.1" customHeight="1">
      <c r="A14" s="107"/>
      <c r="B14" s="113"/>
      <c r="C14" s="53">
        <v>11</v>
      </c>
      <c r="D14" s="61" t="s">
        <v>113</v>
      </c>
      <c r="E14" s="69" t="s">
        <v>162</v>
      </c>
      <c r="F14" s="71" t="s">
        <v>186</v>
      </c>
      <c r="G14" s="71" t="s">
        <v>65</v>
      </c>
      <c r="H14" s="75" t="s">
        <v>45</v>
      </c>
      <c r="I14" s="71" t="s">
        <v>52</v>
      </c>
      <c r="J14" s="47">
        <v>8190</v>
      </c>
      <c r="K14" s="32"/>
      <c r="L14" s="41">
        <f t="shared" si="0"/>
        <v>0</v>
      </c>
      <c r="M14" s="42" t="str">
        <f t="shared" si="1"/>
        <v>OK</v>
      </c>
      <c r="N14" s="49"/>
      <c r="O14" s="49"/>
      <c r="P14" s="49"/>
      <c r="Q14" s="49"/>
      <c r="R14" s="49"/>
      <c r="S14" s="49"/>
      <c r="T14" s="49"/>
      <c r="U14" s="49"/>
      <c r="V14" s="49"/>
      <c r="W14" s="49"/>
      <c r="X14" s="49"/>
      <c r="Y14" s="49"/>
      <c r="Z14" s="49"/>
      <c r="AA14" s="49"/>
      <c r="AB14" s="49"/>
      <c r="AC14" s="49"/>
      <c r="AD14" s="49"/>
      <c r="AE14" s="49"/>
    </row>
    <row r="15" spans="1:31" ht="50.1" customHeight="1">
      <c r="A15" s="107"/>
      <c r="B15" s="113"/>
      <c r="C15" s="53">
        <v>12</v>
      </c>
      <c r="D15" s="61" t="s">
        <v>114</v>
      </c>
      <c r="E15" s="69" t="s">
        <v>162</v>
      </c>
      <c r="F15" s="71" t="s">
        <v>186</v>
      </c>
      <c r="G15" s="71" t="s">
        <v>65</v>
      </c>
      <c r="H15" s="75" t="s">
        <v>45</v>
      </c>
      <c r="I15" s="71" t="s">
        <v>52</v>
      </c>
      <c r="J15" s="47">
        <v>6878.66</v>
      </c>
      <c r="K15" s="32"/>
      <c r="L15" s="41">
        <f t="shared" si="0"/>
        <v>0</v>
      </c>
      <c r="M15" s="42" t="str">
        <f t="shared" si="1"/>
        <v>OK</v>
      </c>
      <c r="N15" s="49"/>
      <c r="O15" s="49"/>
      <c r="P15" s="49"/>
      <c r="Q15" s="49"/>
      <c r="R15" s="49"/>
      <c r="S15" s="49"/>
      <c r="T15" s="49"/>
      <c r="U15" s="49"/>
      <c r="V15" s="49"/>
      <c r="W15" s="49"/>
      <c r="X15" s="49"/>
      <c r="Y15" s="49"/>
      <c r="Z15" s="49"/>
      <c r="AA15" s="49"/>
      <c r="AB15" s="49"/>
      <c r="AC15" s="49"/>
      <c r="AD15" s="49"/>
      <c r="AE15" s="49"/>
    </row>
    <row r="16" spans="1:31" ht="50.1" customHeight="1">
      <c r="A16" s="107"/>
      <c r="B16" s="113"/>
      <c r="C16" s="53">
        <v>13</v>
      </c>
      <c r="D16" s="61" t="s">
        <v>115</v>
      </c>
      <c r="E16" s="69" t="s">
        <v>163</v>
      </c>
      <c r="F16" s="71" t="s">
        <v>186</v>
      </c>
      <c r="G16" s="71" t="s">
        <v>65</v>
      </c>
      <c r="H16" s="75" t="s">
        <v>45</v>
      </c>
      <c r="I16" s="71" t="s">
        <v>52</v>
      </c>
      <c r="J16" s="47">
        <v>5599.33</v>
      </c>
      <c r="K16" s="32"/>
      <c r="L16" s="41">
        <f t="shared" si="0"/>
        <v>0</v>
      </c>
      <c r="M16" s="42" t="str">
        <f t="shared" si="1"/>
        <v>OK</v>
      </c>
      <c r="N16" s="49"/>
      <c r="O16" s="49"/>
      <c r="P16" s="49"/>
      <c r="Q16" s="49"/>
      <c r="R16" s="49"/>
      <c r="S16" s="49"/>
      <c r="T16" s="49"/>
      <c r="U16" s="49"/>
      <c r="V16" s="49"/>
      <c r="W16" s="49"/>
      <c r="X16" s="49"/>
      <c r="Y16" s="49"/>
      <c r="Z16" s="49"/>
      <c r="AA16" s="49"/>
      <c r="AB16" s="49"/>
      <c r="AC16" s="49"/>
      <c r="AD16" s="49"/>
      <c r="AE16" s="49"/>
    </row>
    <row r="17" spans="1:31" ht="50.1" customHeight="1">
      <c r="A17" s="107"/>
      <c r="B17" s="113"/>
      <c r="C17" s="53">
        <v>14</v>
      </c>
      <c r="D17" s="61" t="s">
        <v>116</v>
      </c>
      <c r="E17" s="69" t="s">
        <v>164</v>
      </c>
      <c r="F17" s="71" t="s">
        <v>186</v>
      </c>
      <c r="G17" s="71" t="s">
        <v>65</v>
      </c>
      <c r="H17" s="75" t="s">
        <v>45</v>
      </c>
      <c r="I17" s="71" t="s">
        <v>52</v>
      </c>
      <c r="J17" s="47">
        <v>3476</v>
      </c>
      <c r="K17" s="32"/>
      <c r="L17" s="41">
        <f t="shared" si="0"/>
        <v>0</v>
      </c>
      <c r="M17" s="42" t="str">
        <f t="shared" si="1"/>
        <v>OK</v>
      </c>
      <c r="N17" s="49"/>
      <c r="O17" s="49"/>
      <c r="P17" s="49"/>
      <c r="Q17" s="49"/>
      <c r="R17" s="49"/>
      <c r="S17" s="49"/>
      <c r="T17" s="49"/>
      <c r="U17" s="49"/>
      <c r="V17" s="49"/>
      <c r="W17" s="49"/>
      <c r="X17" s="49"/>
      <c r="Y17" s="49"/>
      <c r="Z17" s="49"/>
      <c r="AA17" s="49"/>
      <c r="AB17" s="49"/>
      <c r="AC17" s="49"/>
      <c r="AD17" s="49"/>
      <c r="AE17" s="49"/>
    </row>
    <row r="18" spans="1:31" ht="50.1" customHeight="1">
      <c r="A18" s="107"/>
      <c r="B18" s="113"/>
      <c r="C18" s="53">
        <v>15</v>
      </c>
      <c r="D18" s="62" t="s">
        <v>117</v>
      </c>
      <c r="E18" s="69" t="s">
        <v>165</v>
      </c>
      <c r="F18" s="72" t="s">
        <v>87</v>
      </c>
      <c r="G18" s="72" t="s">
        <v>65</v>
      </c>
      <c r="H18" s="75" t="s">
        <v>45</v>
      </c>
      <c r="I18" s="78" t="s">
        <v>72</v>
      </c>
      <c r="J18" s="47">
        <v>1200</v>
      </c>
      <c r="K18" s="32"/>
      <c r="L18" s="41">
        <f t="shared" si="0"/>
        <v>0</v>
      </c>
      <c r="M18" s="42" t="str">
        <f t="shared" si="1"/>
        <v>OK</v>
      </c>
      <c r="N18" s="49"/>
      <c r="O18" s="49"/>
      <c r="P18" s="49"/>
      <c r="Q18" s="49"/>
      <c r="R18" s="49"/>
      <c r="S18" s="49"/>
      <c r="T18" s="49"/>
      <c r="U18" s="49"/>
      <c r="V18" s="49"/>
      <c r="W18" s="49"/>
      <c r="X18" s="49"/>
      <c r="Y18" s="49"/>
      <c r="Z18" s="49"/>
      <c r="AA18" s="49"/>
      <c r="AB18" s="49"/>
      <c r="AC18" s="49"/>
      <c r="AD18" s="49"/>
      <c r="AE18" s="49"/>
    </row>
    <row r="19" spans="1:31" ht="50.1" customHeight="1">
      <c r="A19" s="107"/>
      <c r="B19" s="113"/>
      <c r="C19" s="53">
        <v>16</v>
      </c>
      <c r="D19" s="62" t="s">
        <v>118</v>
      </c>
      <c r="E19" s="69" t="s">
        <v>166</v>
      </c>
      <c r="F19" s="72" t="s">
        <v>88</v>
      </c>
      <c r="G19" s="72" t="s">
        <v>65</v>
      </c>
      <c r="H19" s="75" t="s">
        <v>45</v>
      </c>
      <c r="I19" s="78" t="s">
        <v>72</v>
      </c>
      <c r="J19" s="47">
        <v>451.07</v>
      </c>
      <c r="K19" s="32"/>
      <c r="L19" s="41">
        <f t="shared" si="0"/>
        <v>0</v>
      </c>
      <c r="M19" s="42" t="str">
        <f t="shared" si="1"/>
        <v>OK</v>
      </c>
      <c r="N19" s="49"/>
      <c r="O19" s="49"/>
      <c r="P19" s="49"/>
      <c r="Q19" s="49"/>
      <c r="R19" s="49"/>
      <c r="S19" s="49"/>
      <c r="T19" s="49"/>
      <c r="U19" s="49"/>
      <c r="V19" s="49"/>
      <c r="W19" s="49"/>
      <c r="X19" s="49"/>
      <c r="Y19" s="49"/>
      <c r="Z19" s="49"/>
      <c r="AA19" s="49"/>
      <c r="AB19" s="49"/>
      <c r="AC19" s="49"/>
      <c r="AD19" s="49"/>
      <c r="AE19" s="49"/>
    </row>
    <row r="20" spans="1:31" ht="50.1" customHeight="1">
      <c r="A20" s="107"/>
      <c r="B20" s="113"/>
      <c r="C20" s="53">
        <v>17</v>
      </c>
      <c r="D20" s="62" t="s">
        <v>119</v>
      </c>
      <c r="E20" s="69" t="s">
        <v>167</v>
      </c>
      <c r="F20" s="72" t="s">
        <v>89</v>
      </c>
      <c r="G20" s="72" t="s">
        <v>65</v>
      </c>
      <c r="H20" s="75" t="s">
        <v>45</v>
      </c>
      <c r="I20" s="78" t="s">
        <v>72</v>
      </c>
      <c r="J20" s="47">
        <v>1242.7</v>
      </c>
      <c r="K20" s="32"/>
      <c r="L20" s="41">
        <f t="shared" si="0"/>
        <v>0</v>
      </c>
      <c r="M20" s="42" t="str">
        <f t="shared" si="1"/>
        <v>OK</v>
      </c>
      <c r="N20" s="49"/>
      <c r="O20" s="49"/>
      <c r="P20" s="49"/>
      <c r="Q20" s="49"/>
      <c r="R20" s="49"/>
      <c r="S20" s="49"/>
      <c r="T20" s="49"/>
      <c r="U20" s="49"/>
      <c r="V20" s="49"/>
      <c r="W20" s="49"/>
      <c r="X20" s="49"/>
      <c r="Y20" s="49"/>
      <c r="Z20" s="49"/>
      <c r="AA20" s="49"/>
      <c r="AB20" s="49"/>
      <c r="AC20" s="49"/>
      <c r="AD20" s="49"/>
      <c r="AE20" s="49"/>
    </row>
    <row r="21" spans="1:31" ht="50.1" customHeight="1">
      <c r="A21" s="107"/>
      <c r="B21" s="113"/>
      <c r="C21" s="53">
        <v>18</v>
      </c>
      <c r="D21" s="62" t="s">
        <v>120</v>
      </c>
      <c r="E21" s="69" t="s">
        <v>167</v>
      </c>
      <c r="F21" s="72" t="s">
        <v>89</v>
      </c>
      <c r="G21" s="72" t="s">
        <v>65</v>
      </c>
      <c r="H21" s="75" t="s">
        <v>45</v>
      </c>
      <c r="I21" s="78" t="s">
        <v>72</v>
      </c>
      <c r="J21" s="47">
        <v>916.25</v>
      </c>
      <c r="K21" s="32"/>
      <c r="L21" s="41">
        <f t="shared" si="0"/>
        <v>0</v>
      </c>
      <c r="M21" s="42" t="str">
        <f t="shared" si="1"/>
        <v>OK</v>
      </c>
      <c r="N21" s="49"/>
      <c r="O21" s="49"/>
      <c r="P21" s="49"/>
      <c r="Q21" s="49"/>
      <c r="R21" s="49"/>
      <c r="S21" s="49"/>
      <c r="T21" s="49"/>
      <c r="U21" s="49"/>
      <c r="V21" s="49"/>
      <c r="W21" s="49"/>
      <c r="X21" s="49"/>
      <c r="Y21" s="49"/>
      <c r="Z21" s="49"/>
      <c r="AA21" s="49"/>
      <c r="AB21" s="49"/>
      <c r="AC21" s="49"/>
      <c r="AD21" s="49"/>
      <c r="AE21" s="49"/>
    </row>
    <row r="22" spans="1:31" ht="50.1" customHeight="1">
      <c r="A22" s="107"/>
      <c r="B22" s="113"/>
      <c r="C22" s="53">
        <v>19</v>
      </c>
      <c r="D22" s="62" t="s">
        <v>121</v>
      </c>
      <c r="E22" s="58" t="s">
        <v>168</v>
      </c>
      <c r="F22" s="72" t="s">
        <v>89</v>
      </c>
      <c r="G22" s="72" t="s">
        <v>65</v>
      </c>
      <c r="H22" s="75" t="s">
        <v>45</v>
      </c>
      <c r="I22" s="78" t="s">
        <v>72</v>
      </c>
      <c r="J22" s="47">
        <v>1043.5</v>
      </c>
      <c r="K22" s="32"/>
      <c r="L22" s="41">
        <f t="shared" si="0"/>
        <v>0</v>
      </c>
      <c r="M22" s="42" t="str">
        <f t="shared" si="1"/>
        <v>OK</v>
      </c>
      <c r="N22" s="49"/>
      <c r="O22" s="49"/>
      <c r="P22" s="49"/>
      <c r="Q22" s="49"/>
      <c r="R22" s="49"/>
      <c r="S22" s="49"/>
      <c r="T22" s="49"/>
      <c r="U22" s="49"/>
      <c r="V22" s="49"/>
      <c r="W22" s="49"/>
      <c r="X22" s="49"/>
      <c r="Y22" s="49"/>
      <c r="Z22" s="49"/>
      <c r="AA22" s="49"/>
      <c r="AB22" s="49"/>
      <c r="AC22" s="49"/>
      <c r="AD22" s="49"/>
      <c r="AE22" s="49"/>
    </row>
    <row r="23" spans="1:31" ht="50.1" customHeight="1">
      <c r="A23" s="107"/>
      <c r="B23" s="113"/>
      <c r="C23" s="53">
        <v>20</v>
      </c>
      <c r="D23" s="61" t="s">
        <v>122</v>
      </c>
      <c r="E23" s="69" t="s">
        <v>169</v>
      </c>
      <c r="F23" s="71" t="s">
        <v>89</v>
      </c>
      <c r="G23" s="71" t="s">
        <v>65</v>
      </c>
      <c r="H23" s="75" t="s">
        <v>45</v>
      </c>
      <c r="I23" s="71" t="s">
        <v>72</v>
      </c>
      <c r="J23" s="47">
        <v>187.5</v>
      </c>
      <c r="K23" s="32"/>
      <c r="L23" s="41">
        <f t="shared" si="0"/>
        <v>0</v>
      </c>
      <c r="M23" s="42" t="str">
        <f t="shared" si="1"/>
        <v>OK</v>
      </c>
      <c r="N23" s="49"/>
      <c r="O23" s="49"/>
      <c r="P23" s="49"/>
      <c r="Q23" s="49"/>
      <c r="R23" s="49"/>
      <c r="S23" s="49"/>
      <c r="T23" s="49"/>
      <c r="U23" s="49"/>
      <c r="V23" s="49"/>
      <c r="W23" s="49"/>
      <c r="X23" s="49"/>
      <c r="Y23" s="49"/>
      <c r="Z23" s="49"/>
      <c r="AA23" s="49"/>
      <c r="AB23" s="49"/>
      <c r="AC23" s="49"/>
      <c r="AD23" s="49"/>
      <c r="AE23" s="49"/>
    </row>
    <row r="24" spans="1:31" ht="50.1" customHeight="1">
      <c r="A24" s="107"/>
      <c r="B24" s="113"/>
      <c r="C24" s="53">
        <v>21</v>
      </c>
      <c r="D24" s="61" t="s">
        <v>123</v>
      </c>
      <c r="E24" s="69" t="s">
        <v>170</v>
      </c>
      <c r="F24" s="71" t="s">
        <v>187</v>
      </c>
      <c r="G24" s="71" t="s">
        <v>65</v>
      </c>
      <c r="H24" s="75" t="s">
        <v>45</v>
      </c>
      <c r="I24" s="71" t="s">
        <v>72</v>
      </c>
      <c r="J24" s="47">
        <v>7466.66</v>
      </c>
      <c r="K24" s="32"/>
      <c r="L24" s="41">
        <f t="shared" si="0"/>
        <v>0</v>
      </c>
      <c r="M24" s="42" t="str">
        <f t="shared" si="1"/>
        <v>OK</v>
      </c>
      <c r="N24" s="49"/>
      <c r="O24" s="49"/>
      <c r="P24" s="49"/>
      <c r="Q24" s="49"/>
      <c r="R24" s="49"/>
      <c r="S24" s="49"/>
      <c r="T24" s="34"/>
      <c r="U24" s="49"/>
      <c r="V24" s="49"/>
      <c r="W24" s="49"/>
      <c r="X24" s="49"/>
      <c r="Y24" s="49"/>
      <c r="Z24" s="49"/>
      <c r="AA24" s="49"/>
      <c r="AB24" s="49"/>
      <c r="AC24" s="49"/>
      <c r="AD24" s="49"/>
      <c r="AE24" s="49"/>
    </row>
    <row r="25" spans="1:31" ht="50.1" customHeight="1">
      <c r="A25" s="109" t="s">
        <v>96</v>
      </c>
      <c r="B25" s="110">
        <v>2</v>
      </c>
      <c r="C25" s="54">
        <v>22</v>
      </c>
      <c r="D25" s="63" t="s">
        <v>124</v>
      </c>
      <c r="E25" s="63" t="s">
        <v>57</v>
      </c>
      <c r="F25" s="73" t="s">
        <v>56</v>
      </c>
      <c r="G25" s="73" t="s">
        <v>43</v>
      </c>
      <c r="H25" s="73" t="s">
        <v>45</v>
      </c>
      <c r="I25" s="73" t="s">
        <v>55</v>
      </c>
      <c r="J25" s="83">
        <v>60</v>
      </c>
      <c r="K25" s="32">
        <v>100</v>
      </c>
      <c r="L25" s="41">
        <f t="shared" si="0"/>
        <v>21.019999999999996</v>
      </c>
      <c r="M25" s="42" t="str">
        <f t="shared" si="1"/>
        <v>OK</v>
      </c>
      <c r="N25" s="102">
        <v>78.98</v>
      </c>
      <c r="O25" s="49"/>
      <c r="P25" s="49"/>
      <c r="Q25" s="49"/>
      <c r="R25" s="49"/>
      <c r="S25" s="49"/>
      <c r="T25" s="49"/>
      <c r="U25" s="49"/>
      <c r="V25" s="49"/>
      <c r="W25" s="49"/>
      <c r="X25" s="49"/>
      <c r="Y25" s="49"/>
      <c r="Z25" s="49"/>
      <c r="AA25" s="49"/>
      <c r="AB25" s="49"/>
      <c r="AC25" s="49"/>
      <c r="AD25" s="49"/>
      <c r="AE25" s="49"/>
    </row>
    <row r="26" spans="1:31" ht="50.1" customHeight="1">
      <c r="A26" s="109"/>
      <c r="B26" s="110"/>
      <c r="C26" s="54">
        <v>23</v>
      </c>
      <c r="D26" s="63" t="s">
        <v>125</v>
      </c>
      <c r="E26" s="63" t="s">
        <v>57</v>
      </c>
      <c r="F26" s="73" t="s">
        <v>56</v>
      </c>
      <c r="G26" s="73" t="s">
        <v>43</v>
      </c>
      <c r="H26" s="73" t="s">
        <v>45</v>
      </c>
      <c r="I26" s="73" t="s">
        <v>55</v>
      </c>
      <c r="J26" s="83">
        <v>85.91</v>
      </c>
      <c r="K26" s="32"/>
      <c r="L26" s="41">
        <f t="shared" si="0"/>
        <v>0</v>
      </c>
      <c r="M26" s="42" t="str">
        <f t="shared" si="1"/>
        <v>OK</v>
      </c>
      <c r="N26" s="49"/>
      <c r="O26" s="49"/>
      <c r="P26" s="49"/>
      <c r="Q26" s="49"/>
      <c r="R26" s="49"/>
      <c r="S26" s="49"/>
      <c r="T26" s="49"/>
      <c r="U26" s="49"/>
      <c r="V26" s="49"/>
      <c r="W26" s="49"/>
      <c r="X26" s="49"/>
      <c r="Y26" s="49"/>
      <c r="Z26" s="49"/>
      <c r="AA26" s="49"/>
      <c r="AB26" s="49"/>
      <c r="AC26" s="49"/>
      <c r="AD26" s="49"/>
      <c r="AE26" s="49"/>
    </row>
    <row r="27" spans="1:31" ht="50.1" customHeight="1">
      <c r="A27" s="109"/>
      <c r="B27" s="110"/>
      <c r="C27" s="54">
        <v>24</v>
      </c>
      <c r="D27" s="63" t="s">
        <v>126</v>
      </c>
      <c r="E27" s="63" t="s">
        <v>60</v>
      </c>
      <c r="F27" s="73" t="s">
        <v>59</v>
      </c>
      <c r="G27" s="73" t="s">
        <v>43</v>
      </c>
      <c r="H27" s="73" t="s">
        <v>45</v>
      </c>
      <c r="I27" s="73" t="s">
        <v>58</v>
      </c>
      <c r="J27" s="83">
        <v>34.69</v>
      </c>
      <c r="K27" s="32"/>
      <c r="L27" s="41">
        <f t="shared" si="0"/>
        <v>0</v>
      </c>
      <c r="M27" s="42" t="str">
        <f t="shared" si="1"/>
        <v>OK</v>
      </c>
      <c r="N27" s="49"/>
      <c r="O27" s="49"/>
      <c r="P27" s="49"/>
      <c r="Q27" s="49"/>
      <c r="R27" s="49"/>
      <c r="S27" s="49"/>
      <c r="T27" s="49"/>
      <c r="U27" s="49"/>
      <c r="V27" s="49"/>
      <c r="W27" s="49"/>
      <c r="X27" s="49"/>
      <c r="Y27" s="49"/>
      <c r="Z27" s="49"/>
      <c r="AA27" s="49"/>
      <c r="AB27" s="49"/>
      <c r="AC27" s="49"/>
      <c r="AD27" s="49"/>
      <c r="AE27" s="49"/>
    </row>
    <row r="28" spans="1:31" ht="50.1" customHeight="1">
      <c r="A28" s="109"/>
      <c r="B28" s="110"/>
      <c r="C28" s="54">
        <v>25</v>
      </c>
      <c r="D28" s="64" t="s">
        <v>127</v>
      </c>
      <c r="E28" s="64" t="s">
        <v>57</v>
      </c>
      <c r="F28" s="73" t="s">
        <v>64</v>
      </c>
      <c r="G28" s="73" t="s">
        <v>65</v>
      </c>
      <c r="H28" s="76" t="s">
        <v>45</v>
      </c>
      <c r="I28" s="73" t="s">
        <v>55</v>
      </c>
      <c r="J28" s="83">
        <v>150</v>
      </c>
      <c r="K28" s="32">
        <v>10</v>
      </c>
      <c r="L28" s="41">
        <f t="shared" si="0"/>
        <v>6</v>
      </c>
      <c r="M28" s="42" t="str">
        <f t="shared" si="1"/>
        <v>OK</v>
      </c>
      <c r="N28" s="49">
        <v>4</v>
      </c>
      <c r="O28" s="49"/>
      <c r="P28" s="49"/>
      <c r="Q28" s="49"/>
      <c r="R28" s="49"/>
      <c r="S28" s="49"/>
      <c r="T28" s="49"/>
      <c r="U28" s="49"/>
      <c r="V28" s="49"/>
      <c r="W28" s="49"/>
      <c r="X28" s="49"/>
      <c r="Y28" s="49"/>
      <c r="Z28" s="49"/>
      <c r="AA28" s="49"/>
      <c r="AB28" s="49"/>
      <c r="AC28" s="49"/>
      <c r="AD28" s="49"/>
      <c r="AE28" s="49"/>
    </row>
    <row r="29" spans="1:31" ht="50.1" customHeight="1">
      <c r="A29" s="109"/>
      <c r="B29" s="110"/>
      <c r="C29" s="54">
        <v>26</v>
      </c>
      <c r="D29" s="64" t="s">
        <v>128</v>
      </c>
      <c r="E29" s="64" t="s">
        <v>57</v>
      </c>
      <c r="F29" s="73" t="s">
        <v>64</v>
      </c>
      <c r="G29" s="73" t="s">
        <v>65</v>
      </c>
      <c r="H29" s="76" t="s">
        <v>45</v>
      </c>
      <c r="I29" s="73" t="s">
        <v>55</v>
      </c>
      <c r="J29" s="83">
        <v>150</v>
      </c>
      <c r="K29" s="32"/>
      <c r="L29" s="41">
        <f t="shared" si="0"/>
        <v>0</v>
      </c>
      <c r="M29" s="42" t="str">
        <f t="shared" si="1"/>
        <v>OK</v>
      </c>
      <c r="N29" s="49"/>
      <c r="O29" s="49"/>
      <c r="P29" s="49"/>
      <c r="Q29" s="49"/>
      <c r="R29" s="49"/>
      <c r="S29" s="49"/>
      <c r="T29" s="49"/>
      <c r="U29" s="49"/>
      <c r="V29" s="49"/>
      <c r="W29" s="49"/>
      <c r="X29" s="49"/>
      <c r="Y29" s="49"/>
      <c r="Z29" s="49"/>
      <c r="AA29" s="49"/>
      <c r="AB29" s="49"/>
      <c r="AC29" s="49"/>
      <c r="AD29" s="49"/>
      <c r="AE29" s="49"/>
    </row>
    <row r="30" spans="1:31" ht="50.1" customHeight="1">
      <c r="A30" s="109"/>
      <c r="B30" s="110"/>
      <c r="C30" s="54">
        <v>27</v>
      </c>
      <c r="D30" s="63" t="s">
        <v>129</v>
      </c>
      <c r="E30" s="63" t="s">
        <v>171</v>
      </c>
      <c r="F30" s="73" t="s">
        <v>66</v>
      </c>
      <c r="G30" s="73" t="s">
        <v>65</v>
      </c>
      <c r="H30" s="73" t="s">
        <v>45</v>
      </c>
      <c r="I30" s="73" t="s">
        <v>55</v>
      </c>
      <c r="J30" s="83">
        <v>1005.45</v>
      </c>
      <c r="K30" s="32">
        <v>15</v>
      </c>
      <c r="L30" s="41">
        <f t="shared" si="0"/>
        <v>15</v>
      </c>
      <c r="M30" s="42" t="str">
        <f t="shared" si="1"/>
        <v>OK</v>
      </c>
      <c r="N30" s="49"/>
      <c r="O30" s="49"/>
      <c r="P30" s="49"/>
      <c r="Q30" s="49"/>
      <c r="R30" s="49"/>
      <c r="S30" s="49"/>
      <c r="T30" s="49"/>
      <c r="U30" s="49"/>
      <c r="V30" s="49"/>
      <c r="W30" s="49"/>
      <c r="X30" s="49"/>
      <c r="Y30" s="49"/>
      <c r="Z30" s="49"/>
      <c r="AA30" s="49"/>
      <c r="AB30" s="49"/>
      <c r="AC30" s="49"/>
      <c r="AD30" s="49"/>
      <c r="AE30" s="49"/>
    </row>
    <row r="31" spans="1:31" ht="50.1" customHeight="1">
      <c r="A31" s="109"/>
      <c r="B31" s="110"/>
      <c r="C31" s="54">
        <v>28</v>
      </c>
      <c r="D31" s="65" t="s">
        <v>130</v>
      </c>
      <c r="E31" s="65" t="s">
        <v>171</v>
      </c>
      <c r="F31" s="73" t="s">
        <v>188</v>
      </c>
      <c r="G31" s="73" t="s">
        <v>65</v>
      </c>
      <c r="H31" s="67" t="s">
        <v>45</v>
      </c>
      <c r="I31" s="73" t="s">
        <v>72</v>
      </c>
      <c r="J31" s="83">
        <v>824.99</v>
      </c>
      <c r="K31" s="32"/>
      <c r="L31" s="41">
        <f t="shared" si="0"/>
        <v>0</v>
      </c>
      <c r="M31" s="42" t="str">
        <f t="shared" si="1"/>
        <v>OK</v>
      </c>
      <c r="N31" s="49"/>
      <c r="O31" s="49"/>
      <c r="P31" s="49"/>
      <c r="Q31" s="49"/>
      <c r="R31" s="49"/>
      <c r="S31" s="49"/>
      <c r="T31" s="49"/>
      <c r="U31" s="49"/>
      <c r="V31" s="49"/>
      <c r="W31" s="49"/>
      <c r="X31" s="49"/>
      <c r="Y31" s="49"/>
      <c r="Z31" s="49"/>
      <c r="AA31" s="49"/>
      <c r="AB31" s="49"/>
      <c r="AC31" s="49"/>
      <c r="AD31" s="49"/>
      <c r="AE31" s="49"/>
    </row>
    <row r="32" spans="1:31" ht="50.1" customHeight="1">
      <c r="A32" s="109"/>
      <c r="B32" s="110"/>
      <c r="C32" s="54">
        <v>29</v>
      </c>
      <c r="D32" s="65" t="s">
        <v>131</v>
      </c>
      <c r="E32" s="65" t="s">
        <v>172</v>
      </c>
      <c r="F32" s="73" t="s">
        <v>188</v>
      </c>
      <c r="G32" s="73" t="s">
        <v>65</v>
      </c>
      <c r="H32" s="67" t="s">
        <v>45</v>
      </c>
      <c r="I32" s="73" t="s">
        <v>72</v>
      </c>
      <c r="J32" s="83">
        <v>525</v>
      </c>
      <c r="K32" s="32"/>
      <c r="L32" s="41">
        <f t="shared" si="0"/>
        <v>0</v>
      </c>
      <c r="M32" s="42" t="str">
        <f t="shared" si="1"/>
        <v>OK</v>
      </c>
      <c r="N32" s="49"/>
      <c r="O32" s="49"/>
      <c r="P32" s="49"/>
      <c r="Q32" s="49"/>
      <c r="R32" s="49"/>
      <c r="S32" s="49"/>
      <c r="T32" s="49"/>
      <c r="U32" s="49"/>
      <c r="V32" s="49"/>
      <c r="W32" s="49"/>
      <c r="X32" s="49"/>
      <c r="Y32" s="49"/>
      <c r="Z32" s="49"/>
      <c r="AA32" s="49"/>
      <c r="AB32" s="49"/>
      <c r="AC32" s="49"/>
      <c r="AD32" s="49"/>
      <c r="AE32" s="49"/>
    </row>
    <row r="33" spans="1:31" ht="50.1" customHeight="1">
      <c r="A33" s="109"/>
      <c r="B33" s="110"/>
      <c r="C33" s="54">
        <v>30</v>
      </c>
      <c r="D33" s="65" t="s">
        <v>132</v>
      </c>
      <c r="E33" s="65" t="s">
        <v>172</v>
      </c>
      <c r="F33" s="73" t="s">
        <v>188</v>
      </c>
      <c r="G33" s="73" t="s">
        <v>65</v>
      </c>
      <c r="H33" s="67" t="s">
        <v>45</v>
      </c>
      <c r="I33" s="73" t="s">
        <v>72</v>
      </c>
      <c r="J33" s="83">
        <v>799.66</v>
      </c>
      <c r="K33" s="32"/>
      <c r="L33" s="41">
        <f t="shared" si="0"/>
        <v>0</v>
      </c>
      <c r="M33" s="42" t="str">
        <f t="shared" si="1"/>
        <v>OK</v>
      </c>
      <c r="N33" s="49"/>
      <c r="O33" s="49"/>
      <c r="P33" s="49"/>
      <c r="Q33" s="49"/>
      <c r="R33" s="49"/>
      <c r="S33" s="49"/>
      <c r="T33" s="49"/>
      <c r="U33" s="49"/>
      <c r="V33" s="49"/>
      <c r="W33" s="49"/>
      <c r="X33" s="49"/>
      <c r="Y33" s="49"/>
      <c r="Z33" s="49"/>
      <c r="AA33" s="49"/>
      <c r="AB33" s="49"/>
      <c r="AC33" s="49"/>
      <c r="AD33" s="49"/>
      <c r="AE33" s="49"/>
    </row>
    <row r="34" spans="1:31" ht="50.1" customHeight="1">
      <c r="A34" s="109"/>
      <c r="B34" s="110"/>
      <c r="C34" s="54">
        <v>31</v>
      </c>
      <c r="D34" s="63" t="s">
        <v>133</v>
      </c>
      <c r="E34" s="63" t="s">
        <v>173</v>
      </c>
      <c r="F34" s="73" t="s">
        <v>67</v>
      </c>
      <c r="G34" s="73" t="s">
        <v>43</v>
      </c>
      <c r="H34" s="77" t="s">
        <v>45</v>
      </c>
      <c r="I34" s="73" t="s">
        <v>58</v>
      </c>
      <c r="J34" s="83">
        <v>62.97</v>
      </c>
      <c r="K34" s="32"/>
      <c r="L34" s="41">
        <f t="shared" si="0"/>
        <v>0</v>
      </c>
      <c r="M34" s="42" t="str">
        <f t="shared" si="1"/>
        <v>OK</v>
      </c>
      <c r="N34" s="49"/>
      <c r="O34" s="49"/>
      <c r="P34" s="49"/>
      <c r="Q34" s="49"/>
      <c r="R34" s="49"/>
      <c r="S34" s="49"/>
      <c r="T34" s="49"/>
      <c r="U34" s="49"/>
      <c r="V34" s="49"/>
      <c r="W34" s="49"/>
      <c r="X34" s="49"/>
      <c r="Y34" s="49"/>
      <c r="Z34" s="49"/>
      <c r="AA34" s="49"/>
      <c r="AB34" s="49"/>
      <c r="AC34" s="49"/>
      <c r="AD34" s="49"/>
      <c r="AE34" s="49"/>
    </row>
    <row r="35" spans="1:31" ht="50.1" customHeight="1">
      <c r="A35" s="109"/>
      <c r="B35" s="110"/>
      <c r="C35" s="54">
        <v>32</v>
      </c>
      <c r="D35" s="63" t="s">
        <v>134</v>
      </c>
      <c r="E35" s="63" t="s">
        <v>69</v>
      </c>
      <c r="F35" s="73" t="s">
        <v>68</v>
      </c>
      <c r="G35" s="73" t="s">
        <v>43</v>
      </c>
      <c r="H35" s="73" t="s">
        <v>45</v>
      </c>
      <c r="I35" s="73" t="s">
        <v>55</v>
      </c>
      <c r="J35" s="83">
        <v>184.65</v>
      </c>
      <c r="K35" s="32">
        <v>500</v>
      </c>
      <c r="L35" s="41">
        <f t="shared" si="0"/>
        <v>500</v>
      </c>
      <c r="M35" s="42" t="str">
        <f t="shared" si="1"/>
        <v>OK</v>
      </c>
      <c r="N35" s="49"/>
      <c r="O35" s="49"/>
      <c r="P35" s="49"/>
      <c r="Q35" s="49"/>
      <c r="R35" s="49"/>
      <c r="S35" s="49"/>
      <c r="T35" s="49"/>
      <c r="U35" s="49"/>
      <c r="V35" s="49"/>
      <c r="W35" s="49"/>
      <c r="X35" s="49"/>
      <c r="Y35" s="49"/>
      <c r="Z35" s="49"/>
      <c r="AA35" s="49"/>
      <c r="AB35" s="49"/>
      <c r="AC35" s="49"/>
      <c r="AD35" s="49"/>
      <c r="AE35" s="49"/>
    </row>
    <row r="36" spans="1:31" ht="50.1" customHeight="1">
      <c r="A36" s="109"/>
      <c r="B36" s="110"/>
      <c r="C36" s="54">
        <v>33</v>
      </c>
      <c r="D36" s="63" t="s">
        <v>135</v>
      </c>
      <c r="E36" s="63" t="s">
        <v>69</v>
      </c>
      <c r="F36" s="73" t="s">
        <v>68</v>
      </c>
      <c r="G36" s="73" t="s">
        <v>43</v>
      </c>
      <c r="H36" s="73" t="s">
        <v>45</v>
      </c>
      <c r="I36" s="73" t="s">
        <v>55</v>
      </c>
      <c r="J36" s="83">
        <v>98.83</v>
      </c>
      <c r="K36" s="32">
        <v>1000</v>
      </c>
      <c r="L36" s="41">
        <f t="shared" si="0"/>
        <v>1000</v>
      </c>
      <c r="M36" s="42" t="str">
        <f t="shared" si="1"/>
        <v>OK</v>
      </c>
      <c r="N36" s="49"/>
      <c r="O36" s="49"/>
      <c r="P36" s="49"/>
      <c r="Q36" s="49"/>
      <c r="R36" s="49"/>
      <c r="S36" s="49"/>
      <c r="T36" s="49"/>
      <c r="U36" s="49"/>
      <c r="V36" s="49"/>
      <c r="W36" s="49"/>
      <c r="X36" s="49"/>
      <c r="Y36" s="49"/>
      <c r="Z36" s="49"/>
      <c r="AA36" s="49"/>
      <c r="AB36" s="49"/>
      <c r="AC36" s="49"/>
      <c r="AD36" s="49"/>
      <c r="AE36" s="49"/>
    </row>
    <row r="37" spans="1:31" ht="50.1" customHeight="1">
      <c r="A37" s="109"/>
      <c r="B37" s="110"/>
      <c r="C37" s="54">
        <v>34</v>
      </c>
      <c r="D37" s="63" t="s">
        <v>41</v>
      </c>
      <c r="E37" s="63" t="s">
        <v>57</v>
      </c>
      <c r="F37" s="73" t="s">
        <v>71</v>
      </c>
      <c r="G37" s="73" t="s">
        <v>43</v>
      </c>
      <c r="H37" s="73" t="s">
        <v>46</v>
      </c>
      <c r="I37" s="79" t="s">
        <v>70</v>
      </c>
      <c r="J37" s="83">
        <v>4.83</v>
      </c>
      <c r="K37" s="32">
        <v>150</v>
      </c>
      <c r="L37" s="41">
        <f t="shared" si="0"/>
        <v>150</v>
      </c>
      <c r="M37" s="42" t="str">
        <f t="shared" si="1"/>
        <v>OK</v>
      </c>
      <c r="N37" s="49"/>
      <c r="O37" s="49"/>
      <c r="P37" s="49"/>
      <c r="Q37" s="49"/>
      <c r="R37" s="49"/>
      <c r="S37" s="49"/>
      <c r="T37" s="49"/>
      <c r="U37" s="49"/>
      <c r="V37" s="49"/>
      <c r="W37" s="49"/>
      <c r="X37" s="49"/>
      <c r="Y37" s="49"/>
      <c r="Z37" s="49"/>
      <c r="AA37" s="49"/>
      <c r="AB37" s="49"/>
      <c r="AC37" s="49"/>
      <c r="AD37" s="49"/>
      <c r="AE37" s="49"/>
    </row>
    <row r="38" spans="1:31" ht="50.1" customHeight="1">
      <c r="A38" s="109"/>
      <c r="B38" s="110"/>
      <c r="C38" s="54">
        <v>35</v>
      </c>
      <c r="D38" s="63" t="s">
        <v>42</v>
      </c>
      <c r="E38" s="63" t="s">
        <v>57</v>
      </c>
      <c r="F38" s="73" t="s">
        <v>71</v>
      </c>
      <c r="G38" s="73" t="s">
        <v>43</v>
      </c>
      <c r="H38" s="73" t="s">
        <v>46</v>
      </c>
      <c r="I38" s="79" t="s">
        <v>70</v>
      </c>
      <c r="J38" s="83">
        <v>11</v>
      </c>
      <c r="K38" s="32">
        <v>500</v>
      </c>
      <c r="L38" s="41">
        <f t="shared" si="0"/>
        <v>500</v>
      </c>
      <c r="M38" s="42" t="str">
        <f t="shared" si="1"/>
        <v>OK</v>
      </c>
      <c r="N38" s="49"/>
      <c r="O38" s="49"/>
      <c r="P38" s="49"/>
      <c r="Q38" s="49"/>
      <c r="R38" s="49"/>
      <c r="S38" s="49"/>
      <c r="T38" s="49"/>
      <c r="U38" s="49"/>
      <c r="V38" s="49"/>
      <c r="W38" s="49"/>
      <c r="X38" s="49"/>
      <c r="Y38" s="49"/>
      <c r="Z38" s="49"/>
      <c r="AA38" s="49"/>
      <c r="AB38" s="49"/>
      <c r="AC38" s="49"/>
      <c r="AD38" s="49"/>
      <c r="AE38" s="49"/>
    </row>
    <row r="39" spans="1:31" ht="50.1" customHeight="1">
      <c r="A39" s="55" t="s">
        <v>97</v>
      </c>
      <c r="B39" s="53">
        <v>3</v>
      </c>
      <c r="C39" s="53">
        <v>36</v>
      </c>
      <c r="D39" s="58" t="s">
        <v>136</v>
      </c>
      <c r="E39" s="58" t="s">
        <v>174</v>
      </c>
      <c r="F39" s="71" t="s">
        <v>73</v>
      </c>
      <c r="G39" s="71" t="s">
        <v>43</v>
      </c>
      <c r="H39" s="71" t="s">
        <v>45</v>
      </c>
      <c r="I39" s="71" t="s">
        <v>72</v>
      </c>
      <c r="J39" s="33">
        <v>51.25</v>
      </c>
      <c r="K39" s="32">
        <v>100</v>
      </c>
      <c r="L39" s="41">
        <f t="shared" si="0"/>
        <v>100</v>
      </c>
      <c r="M39" s="42" t="str">
        <f t="shared" si="1"/>
        <v>OK</v>
      </c>
      <c r="N39" s="49"/>
      <c r="O39" s="49"/>
      <c r="P39" s="48"/>
      <c r="Q39" s="49"/>
      <c r="R39" s="49"/>
      <c r="S39" s="49"/>
      <c r="T39" s="49"/>
      <c r="U39" s="49"/>
      <c r="V39" s="49"/>
      <c r="W39" s="49"/>
      <c r="X39" s="49"/>
      <c r="Y39" s="49"/>
      <c r="Z39" s="49"/>
      <c r="AA39" s="49"/>
      <c r="AB39" s="49"/>
      <c r="AC39" s="49"/>
      <c r="AD39" s="49"/>
      <c r="AE39" s="49"/>
    </row>
    <row r="40" spans="1:31" ht="50.1" customHeight="1">
      <c r="A40" s="109" t="s">
        <v>98</v>
      </c>
      <c r="B40" s="110">
        <v>4</v>
      </c>
      <c r="C40" s="54">
        <v>37</v>
      </c>
      <c r="D40" s="63" t="s">
        <v>137</v>
      </c>
      <c r="E40" s="63" t="s">
        <v>190</v>
      </c>
      <c r="F40" s="73" t="s">
        <v>75</v>
      </c>
      <c r="G40" s="73" t="s">
        <v>43</v>
      </c>
      <c r="H40" s="73" t="s">
        <v>45</v>
      </c>
      <c r="I40" s="79" t="s">
        <v>74</v>
      </c>
      <c r="J40" s="85">
        <v>74</v>
      </c>
      <c r="K40" s="32">
        <v>50</v>
      </c>
      <c r="L40" s="41">
        <f t="shared" si="0"/>
        <v>50</v>
      </c>
      <c r="M40" s="42" t="str">
        <f t="shared" si="1"/>
        <v>OK</v>
      </c>
      <c r="N40" s="82"/>
      <c r="O40" s="82"/>
      <c r="P40" s="82"/>
      <c r="Q40" s="82"/>
      <c r="R40" s="82"/>
      <c r="S40" s="82"/>
      <c r="T40" s="82"/>
      <c r="U40" s="82"/>
      <c r="V40" s="82"/>
      <c r="W40" s="82"/>
      <c r="X40" s="82"/>
      <c r="Y40" s="82"/>
      <c r="Z40" s="51"/>
      <c r="AA40" s="51"/>
      <c r="AB40" s="51"/>
      <c r="AC40" s="51"/>
      <c r="AD40" s="51"/>
      <c r="AE40" s="51"/>
    </row>
    <row r="41" spans="1:31" ht="50.1" customHeight="1">
      <c r="A41" s="109"/>
      <c r="B41" s="110"/>
      <c r="C41" s="54">
        <v>38</v>
      </c>
      <c r="D41" s="63" t="s">
        <v>138</v>
      </c>
      <c r="E41" s="63" t="s">
        <v>190</v>
      </c>
      <c r="F41" s="73" t="s">
        <v>75</v>
      </c>
      <c r="G41" s="73" t="s">
        <v>43</v>
      </c>
      <c r="H41" s="73" t="s">
        <v>45</v>
      </c>
      <c r="I41" s="79" t="s">
        <v>74</v>
      </c>
      <c r="J41" s="85">
        <v>54.54</v>
      </c>
      <c r="K41" s="32">
        <v>100</v>
      </c>
      <c r="L41" s="41">
        <f t="shared" si="0"/>
        <v>100</v>
      </c>
      <c r="M41" s="42" t="str">
        <f t="shared" si="1"/>
        <v>OK</v>
      </c>
      <c r="N41" s="82"/>
      <c r="O41" s="82"/>
      <c r="P41" s="82"/>
      <c r="Q41" s="82"/>
      <c r="R41" s="82"/>
      <c r="S41" s="82"/>
      <c r="T41" s="82"/>
      <c r="U41" s="82"/>
      <c r="V41" s="82"/>
      <c r="W41" s="82"/>
      <c r="X41" s="82"/>
      <c r="Y41" s="82"/>
      <c r="Z41" s="51"/>
      <c r="AA41" s="51"/>
      <c r="AB41" s="51"/>
      <c r="AC41" s="51"/>
      <c r="AD41" s="51"/>
      <c r="AE41" s="51"/>
    </row>
    <row r="42" spans="1:31" ht="50.1" customHeight="1">
      <c r="A42" s="109"/>
      <c r="B42" s="110"/>
      <c r="C42" s="54">
        <v>39</v>
      </c>
      <c r="D42" s="63" t="s">
        <v>90</v>
      </c>
      <c r="E42" s="63" t="s">
        <v>191</v>
      </c>
      <c r="F42" s="73" t="s">
        <v>75</v>
      </c>
      <c r="G42" s="73" t="s">
        <v>43</v>
      </c>
      <c r="H42" s="73" t="s">
        <v>45</v>
      </c>
      <c r="I42" s="79" t="s">
        <v>74</v>
      </c>
      <c r="J42" s="85">
        <v>123</v>
      </c>
      <c r="K42" s="32"/>
      <c r="L42" s="41">
        <f t="shared" si="0"/>
        <v>0</v>
      </c>
      <c r="M42" s="42" t="str">
        <f t="shared" si="1"/>
        <v>OK</v>
      </c>
      <c r="N42" s="82"/>
      <c r="O42" s="82"/>
      <c r="P42" s="82"/>
      <c r="Q42" s="82"/>
      <c r="R42" s="82"/>
      <c r="S42" s="82"/>
      <c r="T42" s="82"/>
      <c r="U42" s="82"/>
      <c r="V42" s="82"/>
      <c r="W42" s="82"/>
      <c r="X42" s="82"/>
      <c r="Y42" s="82"/>
      <c r="Z42" s="51"/>
      <c r="AA42" s="51"/>
      <c r="AB42" s="51"/>
      <c r="AC42" s="51"/>
      <c r="AD42" s="51"/>
      <c r="AE42" s="51"/>
    </row>
    <row r="43" spans="1:31" ht="50.1" customHeight="1">
      <c r="A43" s="109"/>
      <c r="B43" s="110"/>
      <c r="C43" s="54">
        <v>40</v>
      </c>
      <c r="D43" s="63" t="s">
        <v>91</v>
      </c>
      <c r="E43" s="63" t="s">
        <v>191</v>
      </c>
      <c r="F43" s="73" t="s">
        <v>75</v>
      </c>
      <c r="G43" s="73" t="s">
        <v>43</v>
      </c>
      <c r="H43" s="73" t="s">
        <v>45</v>
      </c>
      <c r="I43" s="79" t="s">
        <v>74</v>
      </c>
      <c r="J43" s="85">
        <v>133</v>
      </c>
      <c r="K43" s="32"/>
      <c r="L43" s="41">
        <f t="shared" si="0"/>
        <v>0</v>
      </c>
      <c r="M43" s="42" t="str">
        <f t="shared" si="1"/>
        <v>OK</v>
      </c>
      <c r="N43" s="82"/>
      <c r="O43" s="82"/>
      <c r="P43" s="82"/>
      <c r="Q43" s="82"/>
      <c r="R43" s="82"/>
      <c r="S43" s="82"/>
      <c r="T43" s="82"/>
      <c r="U43" s="82"/>
      <c r="V43" s="82"/>
      <c r="W43" s="82"/>
      <c r="X43" s="82"/>
      <c r="Y43" s="82"/>
      <c r="Z43" s="51"/>
      <c r="AA43" s="51"/>
      <c r="AB43" s="51"/>
      <c r="AC43" s="51"/>
      <c r="AD43" s="51"/>
      <c r="AE43" s="51"/>
    </row>
    <row r="44" spans="1:31" ht="50.1" customHeight="1">
      <c r="A44" s="109"/>
      <c r="B44" s="110"/>
      <c r="C44" s="54">
        <v>41</v>
      </c>
      <c r="D44" s="63" t="s">
        <v>139</v>
      </c>
      <c r="E44" s="63" t="s">
        <v>191</v>
      </c>
      <c r="F44" s="73" t="s">
        <v>75</v>
      </c>
      <c r="G44" s="73" t="s">
        <v>43</v>
      </c>
      <c r="H44" s="73" t="s">
        <v>45</v>
      </c>
      <c r="I44" s="79" t="s">
        <v>74</v>
      </c>
      <c r="J44" s="85">
        <v>150</v>
      </c>
      <c r="K44" s="32"/>
      <c r="L44" s="41">
        <f t="shared" si="0"/>
        <v>0</v>
      </c>
      <c r="M44" s="42" t="str">
        <f t="shared" si="1"/>
        <v>OK</v>
      </c>
      <c r="N44" s="82"/>
      <c r="O44" s="82"/>
      <c r="P44" s="82"/>
      <c r="Q44" s="82"/>
      <c r="R44" s="82"/>
      <c r="S44" s="82"/>
      <c r="T44" s="82"/>
      <c r="U44" s="82"/>
      <c r="V44" s="82"/>
      <c r="W44" s="82"/>
      <c r="X44" s="82"/>
      <c r="Y44" s="82"/>
      <c r="Z44" s="51"/>
      <c r="AA44" s="51"/>
      <c r="AB44" s="51"/>
      <c r="AC44" s="51"/>
      <c r="AD44" s="51"/>
      <c r="AE44" s="51"/>
    </row>
    <row r="45" spans="1:31" ht="50.1" customHeight="1">
      <c r="A45" s="107" t="s">
        <v>99</v>
      </c>
      <c r="B45" s="108">
        <v>5</v>
      </c>
      <c r="C45" s="53">
        <v>42</v>
      </c>
      <c r="D45" s="58" t="s">
        <v>140</v>
      </c>
      <c r="E45" s="58" t="s">
        <v>175</v>
      </c>
      <c r="F45" s="71" t="s">
        <v>77</v>
      </c>
      <c r="G45" s="71" t="s">
        <v>43</v>
      </c>
      <c r="H45" s="71" t="s">
        <v>45</v>
      </c>
      <c r="I45" s="80" t="s">
        <v>76</v>
      </c>
      <c r="J45" s="86">
        <v>115.29</v>
      </c>
      <c r="K45" s="32"/>
      <c r="L45" s="41">
        <f t="shared" si="0"/>
        <v>0</v>
      </c>
      <c r="M45" s="42" t="str">
        <f t="shared" si="1"/>
        <v>OK</v>
      </c>
      <c r="N45" s="82"/>
      <c r="O45" s="82"/>
      <c r="P45" s="82"/>
      <c r="Q45" s="82"/>
      <c r="R45" s="82"/>
      <c r="S45" s="82"/>
      <c r="T45" s="82"/>
      <c r="U45" s="82"/>
      <c r="V45" s="82"/>
      <c r="W45" s="82"/>
      <c r="X45" s="82"/>
      <c r="Y45" s="82"/>
      <c r="Z45" s="51"/>
      <c r="AA45" s="51"/>
      <c r="AB45" s="51"/>
      <c r="AC45" s="51"/>
      <c r="AD45" s="51"/>
      <c r="AE45" s="51"/>
    </row>
    <row r="46" spans="1:31" ht="50.1" customHeight="1">
      <c r="A46" s="107"/>
      <c r="B46" s="108"/>
      <c r="C46" s="53">
        <v>43</v>
      </c>
      <c r="D46" s="58" t="s">
        <v>141</v>
      </c>
      <c r="E46" s="58" t="s">
        <v>176</v>
      </c>
      <c r="F46" s="71" t="s">
        <v>78</v>
      </c>
      <c r="G46" s="71" t="s">
        <v>43</v>
      </c>
      <c r="H46" s="71" t="s">
        <v>45</v>
      </c>
      <c r="I46" s="80" t="s">
        <v>76</v>
      </c>
      <c r="J46" s="86">
        <v>88.75</v>
      </c>
      <c r="K46" s="32"/>
      <c r="L46" s="41">
        <f t="shared" si="0"/>
        <v>0</v>
      </c>
      <c r="M46" s="42" t="str">
        <f t="shared" si="1"/>
        <v>OK</v>
      </c>
      <c r="N46" s="82"/>
      <c r="O46" s="82"/>
      <c r="P46" s="82"/>
      <c r="Q46" s="82"/>
      <c r="R46" s="82"/>
      <c r="S46" s="82"/>
      <c r="T46" s="82"/>
      <c r="U46" s="82"/>
      <c r="V46" s="82"/>
      <c r="W46" s="82"/>
      <c r="X46" s="82"/>
      <c r="Y46" s="82"/>
      <c r="Z46" s="51"/>
      <c r="AA46" s="51"/>
      <c r="AB46" s="51"/>
      <c r="AC46" s="51"/>
      <c r="AD46" s="51"/>
      <c r="AE46" s="51"/>
    </row>
    <row r="47" spans="1:31" ht="50.1" customHeight="1">
      <c r="A47" s="107"/>
      <c r="B47" s="108"/>
      <c r="C47" s="53">
        <v>44</v>
      </c>
      <c r="D47" s="58" t="s">
        <v>142</v>
      </c>
      <c r="E47" s="58" t="s">
        <v>177</v>
      </c>
      <c r="F47" s="71" t="s">
        <v>79</v>
      </c>
      <c r="G47" s="71" t="s">
        <v>43</v>
      </c>
      <c r="H47" s="71" t="s">
        <v>45</v>
      </c>
      <c r="I47" s="80" t="s">
        <v>76</v>
      </c>
      <c r="J47" s="86">
        <v>91.58</v>
      </c>
      <c r="K47" s="32"/>
      <c r="L47" s="41">
        <f t="shared" si="0"/>
        <v>0</v>
      </c>
      <c r="M47" s="42" t="str">
        <f t="shared" si="1"/>
        <v>OK</v>
      </c>
      <c r="N47" s="82"/>
      <c r="O47" s="82"/>
      <c r="P47" s="82"/>
      <c r="Q47" s="82"/>
      <c r="R47" s="82"/>
      <c r="S47" s="82"/>
      <c r="T47" s="82"/>
      <c r="U47" s="82"/>
      <c r="V47" s="82"/>
      <c r="W47" s="82"/>
      <c r="X47" s="82"/>
      <c r="Y47" s="82"/>
      <c r="Z47" s="51"/>
      <c r="AA47" s="51"/>
      <c r="AB47" s="51"/>
      <c r="AC47" s="51"/>
      <c r="AD47" s="51"/>
      <c r="AE47" s="51"/>
    </row>
    <row r="48" spans="1:31" ht="50.1" customHeight="1">
      <c r="A48" s="107"/>
      <c r="B48" s="108"/>
      <c r="C48" s="53">
        <v>45</v>
      </c>
      <c r="D48" s="62" t="s">
        <v>80</v>
      </c>
      <c r="E48" s="58" t="s">
        <v>178</v>
      </c>
      <c r="F48" s="71" t="s">
        <v>82</v>
      </c>
      <c r="G48" s="71" t="s">
        <v>43</v>
      </c>
      <c r="H48" s="75" t="s">
        <v>46</v>
      </c>
      <c r="I48" s="80" t="s">
        <v>81</v>
      </c>
      <c r="J48" s="86">
        <v>83.69</v>
      </c>
      <c r="K48" s="32">
        <v>50</v>
      </c>
      <c r="L48" s="41">
        <f t="shared" si="0"/>
        <v>50</v>
      </c>
      <c r="M48" s="42" t="str">
        <f t="shared" si="1"/>
        <v>OK</v>
      </c>
      <c r="N48" s="82"/>
      <c r="O48" s="82"/>
      <c r="P48" s="82"/>
      <c r="Q48" s="82"/>
      <c r="R48" s="82"/>
      <c r="S48" s="82"/>
      <c r="T48" s="82"/>
      <c r="U48" s="82"/>
      <c r="V48" s="82"/>
      <c r="W48" s="82"/>
      <c r="X48" s="82"/>
      <c r="Y48" s="82"/>
      <c r="Z48" s="51"/>
      <c r="AA48" s="51"/>
      <c r="AB48" s="51"/>
      <c r="AC48" s="51"/>
      <c r="AD48" s="51"/>
      <c r="AE48" s="51"/>
    </row>
    <row r="49" spans="1:31" ht="50.1" customHeight="1">
      <c r="A49" s="56" t="s">
        <v>100</v>
      </c>
      <c r="B49" s="54">
        <v>6</v>
      </c>
      <c r="C49" s="54">
        <v>46</v>
      </c>
      <c r="D49" s="63" t="s">
        <v>143</v>
      </c>
      <c r="E49" s="63" t="s">
        <v>84</v>
      </c>
      <c r="F49" s="73" t="s">
        <v>83</v>
      </c>
      <c r="G49" s="73" t="s">
        <v>43</v>
      </c>
      <c r="H49" s="73" t="s">
        <v>45</v>
      </c>
      <c r="I49" s="79" t="s">
        <v>76</v>
      </c>
      <c r="J49" s="85">
        <v>115.09</v>
      </c>
      <c r="K49" s="32">
        <v>200</v>
      </c>
      <c r="L49" s="41">
        <f t="shared" si="0"/>
        <v>200</v>
      </c>
      <c r="M49" s="42" t="str">
        <f t="shared" si="1"/>
        <v>OK</v>
      </c>
      <c r="N49" s="82"/>
      <c r="O49" s="82"/>
      <c r="P49" s="82"/>
      <c r="Q49" s="82"/>
      <c r="R49" s="82"/>
      <c r="S49" s="82"/>
      <c r="T49" s="82"/>
      <c r="U49" s="82"/>
      <c r="V49" s="82"/>
      <c r="W49" s="82"/>
      <c r="X49" s="82"/>
      <c r="Y49" s="82"/>
      <c r="Z49" s="51"/>
      <c r="AA49" s="51"/>
      <c r="AB49" s="51"/>
      <c r="AC49" s="51"/>
      <c r="AD49" s="51"/>
      <c r="AE49" s="51"/>
    </row>
    <row r="50" spans="1:31" ht="50.1" customHeight="1">
      <c r="A50" s="107" t="s">
        <v>101</v>
      </c>
      <c r="B50" s="108">
        <v>7</v>
      </c>
      <c r="C50" s="53">
        <v>47</v>
      </c>
      <c r="D50" s="62" t="s">
        <v>85</v>
      </c>
      <c r="E50" s="58" t="s">
        <v>179</v>
      </c>
      <c r="F50" s="72" t="s">
        <v>86</v>
      </c>
      <c r="G50" s="72" t="s">
        <v>65</v>
      </c>
      <c r="H50" s="75" t="s">
        <v>45</v>
      </c>
      <c r="I50" s="78" t="s">
        <v>74</v>
      </c>
      <c r="J50" s="86">
        <v>3016.66</v>
      </c>
      <c r="K50" s="32"/>
      <c r="L50" s="41">
        <f t="shared" si="0"/>
        <v>0</v>
      </c>
      <c r="M50" s="42" t="str">
        <f t="shared" si="1"/>
        <v>OK</v>
      </c>
      <c r="N50" s="82"/>
      <c r="O50" s="82"/>
      <c r="P50" s="82"/>
      <c r="Q50" s="82"/>
      <c r="R50" s="82"/>
      <c r="S50" s="82"/>
      <c r="T50" s="82"/>
      <c r="U50" s="82"/>
      <c r="V50" s="82"/>
      <c r="W50" s="82"/>
      <c r="X50" s="82"/>
      <c r="Y50" s="82"/>
      <c r="Z50" s="51"/>
      <c r="AA50" s="51"/>
      <c r="AB50" s="51"/>
      <c r="AC50" s="51"/>
      <c r="AD50" s="51"/>
      <c r="AE50" s="51"/>
    </row>
    <row r="51" spans="1:31" ht="50.1" customHeight="1">
      <c r="A51" s="107"/>
      <c r="B51" s="108"/>
      <c r="C51" s="53">
        <v>48</v>
      </c>
      <c r="D51" s="61" t="s">
        <v>144</v>
      </c>
      <c r="E51" s="58" t="s">
        <v>179</v>
      </c>
      <c r="F51" s="72" t="s">
        <v>86</v>
      </c>
      <c r="G51" s="71" t="s">
        <v>65</v>
      </c>
      <c r="H51" s="75" t="s">
        <v>45</v>
      </c>
      <c r="I51" s="78" t="s">
        <v>74</v>
      </c>
      <c r="J51" s="86">
        <v>3016.66</v>
      </c>
      <c r="K51" s="32"/>
      <c r="L51" s="41">
        <f t="shared" si="0"/>
        <v>0</v>
      </c>
      <c r="M51" s="42" t="str">
        <f t="shared" si="1"/>
        <v>OK</v>
      </c>
      <c r="N51" s="82"/>
      <c r="O51" s="82"/>
      <c r="P51" s="82"/>
      <c r="Q51" s="82"/>
      <c r="R51" s="82"/>
      <c r="S51" s="82"/>
      <c r="T51" s="82"/>
      <c r="U51" s="82"/>
      <c r="V51" s="82"/>
      <c r="W51" s="82"/>
      <c r="X51" s="82"/>
      <c r="Y51" s="82"/>
      <c r="Z51" s="51"/>
      <c r="AA51" s="51"/>
      <c r="AB51" s="51"/>
      <c r="AC51" s="51"/>
      <c r="AD51" s="51"/>
      <c r="AE51" s="51"/>
    </row>
    <row r="52" spans="1:31" ht="50.1" customHeight="1">
      <c r="A52" s="107"/>
      <c r="B52" s="108"/>
      <c r="C52" s="53">
        <v>49</v>
      </c>
      <c r="D52" s="61" t="s">
        <v>145</v>
      </c>
      <c r="E52" s="58" t="s">
        <v>179</v>
      </c>
      <c r="F52" s="72" t="s">
        <v>86</v>
      </c>
      <c r="G52" s="71" t="s">
        <v>65</v>
      </c>
      <c r="H52" s="75" t="s">
        <v>45</v>
      </c>
      <c r="I52" s="78" t="s">
        <v>74</v>
      </c>
      <c r="J52" s="86">
        <v>3016.66</v>
      </c>
      <c r="K52" s="32"/>
      <c r="L52" s="41">
        <f t="shared" si="0"/>
        <v>0</v>
      </c>
      <c r="M52" s="42" t="str">
        <f t="shared" si="1"/>
        <v>OK</v>
      </c>
      <c r="N52" s="82"/>
      <c r="O52" s="82"/>
      <c r="P52" s="82"/>
      <c r="Q52" s="82"/>
      <c r="R52" s="82"/>
      <c r="S52" s="82"/>
      <c r="T52" s="82"/>
      <c r="U52" s="82"/>
      <c r="V52" s="82"/>
      <c r="W52" s="82"/>
      <c r="X52" s="82"/>
      <c r="Y52" s="82"/>
      <c r="Z52" s="51"/>
      <c r="AA52" s="51"/>
      <c r="AB52" s="51"/>
      <c r="AC52" s="51"/>
      <c r="AD52" s="51"/>
      <c r="AE52" s="51"/>
    </row>
    <row r="53" spans="1:31" ht="50.1" customHeight="1">
      <c r="A53" s="109" t="s">
        <v>102</v>
      </c>
      <c r="B53" s="110">
        <v>8</v>
      </c>
      <c r="C53" s="54">
        <v>50</v>
      </c>
      <c r="D53" s="66" t="s">
        <v>146</v>
      </c>
      <c r="E53" s="63" t="s">
        <v>180</v>
      </c>
      <c r="F53" s="74" t="s">
        <v>67</v>
      </c>
      <c r="G53" s="74" t="s">
        <v>43</v>
      </c>
      <c r="H53" s="67" t="s">
        <v>45</v>
      </c>
      <c r="I53" s="81" t="s">
        <v>58</v>
      </c>
      <c r="J53" s="85">
        <v>69.39</v>
      </c>
      <c r="K53" s="32"/>
      <c r="L53" s="41">
        <f t="shared" si="0"/>
        <v>0</v>
      </c>
      <c r="M53" s="42" t="str">
        <f t="shared" si="1"/>
        <v>OK</v>
      </c>
      <c r="N53" s="82"/>
      <c r="O53" s="82"/>
      <c r="P53" s="82"/>
      <c r="Q53" s="82"/>
      <c r="R53" s="82"/>
      <c r="S53" s="82"/>
      <c r="T53" s="82"/>
      <c r="U53" s="82"/>
      <c r="V53" s="82"/>
      <c r="W53" s="82"/>
      <c r="X53" s="82"/>
      <c r="Y53" s="82"/>
      <c r="Z53" s="51"/>
      <c r="AA53" s="51"/>
      <c r="AB53" s="51"/>
      <c r="AC53" s="51"/>
      <c r="AD53" s="51"/>
      <c r="AE53" s="51"/>
    </row>
    <row r="54" spans="1:31" ht="50.1" customHeight="1">
      <c r="A54" s="109"/>
      <c r="B54" s="110"/>
      <c r="C54" s="54">
        <v>51</v>
      </c>
      <c r="D54" s="63" t="s">
        <v>147</v>
      </c>
      <c r="E54" s="63" t="s">
        <v>180</v>
      </c>
      <c r="F54" s="73" t="s">
        <v>67</v>
      </c>
      <c r="G54" s="73" t="s">
        <v>43</v>
      </c>
      <c r="H54" s="77" t="s">
        <v>45</v>
      </c>
      <c r="I54" s="79" t="s">
        <v>58</v>
      </c>
      <c r="J54" s="85">
        <v>80.2</v>
      </c>
      <c r="K54" s="32">
        <v>500</v>
      </c>
      <c r="L54" s="41">
        <f t="shared" si="0"/>
        <v>500</v>
      </c>
      <c r="M54" s="42" t="str">
        <f t="shared" si="1"/>
        <v>OK</v>
      </c>
      <c r="N54" s="82"/>
      <c r="O54" s="82"/>
      <c r="P54" s="82"/>
      <c r="Q54" s="82"/>
      <c r="R54" s="82"/>
      <c r="S54" s="82"/>
      <c r="T54" s="82"/>
      <c r="U54" s="82"/>
      <c r="V54" s="82"/>
      <c r="W54" s="82"/>
      <c r="X54" s="82"/>
      <c r="Y54" s="82"/>
      <c r="Z54" s="51"/>
      <c r="AA54" s="51"/>
      <c r="AB54" s="51"/>
      <c r="AC54" s="51"/>
      <c r="AD54" s="51"/>
      <c r="AE54" s="51"/>
    </row>
    <row r="55" spans="1:31" ht="50.1" customHeight="1">
      <c r="A55" s="107" t="s">
        <v>95</v>
      </c>
      <c r="B55" s="108">
        <v>9</v>
      </c>
      <c r="C55" s="53">
        <v>52</v>
      </c>
      <c r="D55" s="62" t="s">
        <v>148</v>
      </c>
      <c r="E55" s="58" t="s">
        <v>181</v>
      </c>
      <c r="F55" s="71" t="s">
        <v>189</v>
      </c>
      <c r="G55" s="71" t="s">
        <v>44</v>
      </c>
      <c r="H55" s="75" t="s">
        <v>45</v>
      </c>
      <c r="I55" s="71" t="s">
        <v>72</v>
      </c>
      <c r="J55" s="86">
        <v>256.39999999999998</v>
      </c>
      <c r="K55" s="32">
        <v>3</v>
      </c>
      <c r="L55" s="41">
        <f t="shared" si="0"/>
        <v>3</v>
      </c>
      <c r="M55" s="42" t="str">
        <f t="shared" si="1"/>
        <v>OK</v>
      </c>
      <c r="N55" s="82"/>
      <c r="O55" s="82"/>
      <c r="P55" s="82"/>
      <c r="Q55" s="82"/>
      <c r="R55" s="82"/>
      <c r="S55" s="82"/>
      <c r="T55" s="82"/>
      <c r="U55" s="82"/>
      <c r="V55" s="82"/>
      <c r="W55" s="82"/>
      <c r="X55" s="82"/>
      <c r="Y55" s="82"/>
      <c r="Z55" s="51"/>
      <c r="AA55" s="51"/>
      <c r="AB55" s="51"/>
      <c r="AC55" s="51"/>
      <c r="AD55" s="51"/>
      <c r="AE55" s="51"/>
    </row>
    <row r="56" spans="1:31" ht="50.1" customHeight="1">
      <c r="A56" s="107"/>
      <c r="B56" s="108"/>
      <c r="C56" s="53">
        <v>53</v>
      </c>
      <c r="D56" s="62" t="s">
        <v>149</v>
      </c>
      <c r="E56" s="58" t="s">
        <v>182</v>
      </c>
      <c r="F56" s="71" t="s">
        <v>189</v>
      </c>
      <c r="G56" s="71" t="s">
        <v>44</v>
      </c>
      <c r="H56" s="75" t="s">
        <v>45</v>
      </c>
      <c r="I56" s="71" t="s">
        <v>72</v>
      </c>
      <c r="J56" s="86">
        <v>666.63</v>
      </c>
      <c r="K56" s="32">
        <v>1</v>
      </c>
      <c r="L56" s="41">
        <f t="shared" si="0"/>
        <v>1</v>
      </c>
      <c r="M56" s="42" t="str">
        <f t="shared" si="1"/>
        <v>OK</v>
      </c>
      <c r="N56" s="82"/>
      <c r="O56" s="82"/>
      <c r="P56" s="82"/>
      <c r="Q56" s="82"/>
      <c r="R56" s="82"/>
      <c r="S56" s="82"/>
      <c r="T56" s="82"/>
      <c r="U56" s="82"/>
      <c r="V56" s="82"/>
      <c r="W56" s="82"/>
      <c r="X56" s="82"/>
      <c r="Y56" s="82"/>
      <c r="Z56" s="51"/>
      <c r="AA56" s="51"/>
      <c r="AB56" s="51"/>
      <c r="AC56" s="51"/>
      <c r="AD56" s="51"/>
      <c r="AE56" s="51"/>
    </row>
    <row r="57" spans="1:31" ht="50.1" customHeight="1">
      <c r="A57" s="56" t="s">
        <v>99</v>
      </c>
      <c r="B57" s="54">
        <v>10</v>
      </c>
      <c r="C57" s="54">
        <v>54</v>
      </c>
      <c r="D57" s="63" t="s">
        <v>150</v>
      </c>
      <c r="E57" s="63" t="s">
        <v>183</v>
      </c>
      <c r="F57" s="73" t="s">
        <v>83</v>
      </c>
      <c r="G57" s="73" t="s">
        <v>43</v>
      </c>
      <c r="H57" s="73" t="s">
        <v>45</v>
      </c>
      <c r="I57" s="79" t="s">
        <v>76</v>
      </c>
      <c r="J57" s="85">
        <v>228.08</v>
      </c>
      <c r="K57" s="32"/>
      <c r="L57" s="41">
        <f t="shared" si="0"/>
        <v>0</v>
      </c>
      <c r="M57" s="42" t="str">
        <f t="shared" si="1"/>
        <v>OK</v>
      </c>
      <c r="N57" s="82"/>
      <c r="O57" s="82"/>
      <c r="P57" s="82"/>
      <c r="Q57" s="82"/>
      <c r="R57" s="82"/>
      <c r="S57" s="82"/>
      <c r="T57" s="82"/>
      <c r="U57" s="82"/>
      <c r="V57" s="82"/>
      <c r="W57" s="82"/>
      <c r="X57" s="82"/>
      <c r="Y57" s="82"/>
      <c r="Z57" s="51"/>
      <c r="AA57" s="51"/>
      <c r="AB57" s="51"/>
      <c r="AC57" s="51"/>
      <c r="AD57" s="51"/>
      <c r="AE57" s="51"/>
    </row>
  </sheetData>
  <mergeCells count="36">
    <mergeCell ref="A53:A54"/>
    <mergeCell ref="B53:B54"/>
    <mergeCell ref="A55:A56"/>
    <mergeCell ref="B55:B56"/>
    <mergeCell ref="A40:A44"/>
    <mergeCell ref="B40:B44"/>
    <mergeCell ref="A45:A48"/>
    <mergeCell ref="B45:B48"/>
    <mergeCell ref="A50:A52"/>
    <mergeCell ref="B50:B52"/>
    <mergeCell ref="AE1:AE2"/>
    <mergeCell ref="A4:A24"/>
    <mergeCell ref="B4:B24"/>
    <mergeCell ref="A25:A38"/>
    <mergeCell ref="B25:B38"/>
    <mergeCell ref="Z1:Z2"/>
    <mergeCell ref="AA1:AA2"/>
    <mergeCell ref="AB1:AB2"/>
    <mergeCell ref="AC1:AC2"/>
    <mergeCell ref="AD1:AD2"/>
    <mergeCell ref="V1:V2"/>
    <mergeCell ref="P1:P2"/>
    <mergeCell ref="Q1:Q2"/>
    <mergeCell ref="R1:R2"/>
    <mergeCell ref="A1:C1"/>
    <mergeCell ref="D1:J1"/>
    <mergeCell ref="K1:M1"/>
    <mergeCell ref="X1:X2"/>
    <mergeCell ref="Y1:Y2"/>
    <mergeCell ref="A2:M2"/>
    <mergeCell ref="W1:W2"/>
    <mergeCell ref="S1:S2"/>
    <mergeCell ref="T1:T2"/>
    <mergeCell ref="U1:U2"/>
    <mergeCell ref="N1:N2"/>
    <mergeCell ref="O1:O2"/>
  </mergeCells>
  <conditionalFormatting sqref="U4:W4 X4:AE39">
    <cfRule type="cellIs" dxfId="110" priority="16" stopIfTrue="1" operator="greaterThan">
      <formula>0</formula>
    </cfRule>
    <cfRule type="cellIs" dxfId="109" priority="17" stopIfTrue="1" operator="greaterThan">
      <formula>0</formula>
    </cfRule>
    <cfRule type="cellIs" dxfId="108" priority="18" stopIfTrue="1" operator="greaterThan">
      <formula>0</formula>
    </cfRule>
  </conditionalFormatting>
  <conditionalFormatting sqref="P4:T39">
    <cfRule type="cellIs" dxfId="107" priority="10" stopIfTrue="1" operator="greaterThan">
      <formula>0</formula>
    </cfRule>
    <cfRule type="cellIs" dxfId="106" priority="11" stopIfTrue="1" operator="greaterThan">
      <formula>0</formula>
    </cfRule>
    <cfRule type="cellIs" dxfId="105" priority="12" stopIfTrue="1" operator="greaterThan">
      <formula>0</formula>
    </cfRule>
  </conditionalFormatting>
  <conditionalFormatting sqref="N5:N39">
    <cfRule type="cellIs" dxfId="104" priority="1" stopIfTrue="1" operator="greaterThan">
      <formula>0</formula>
    </cfRule>
    <cfRule type="cellIs" dxfId="103" priority="2" stopIfTrue="1" operator="greaterThan">
      <formula>0</formula>
    </cfRule>
    <cfRule type="cellIs" dxfId="102" priority="3" stopIfTrue="1" operator="greaterThan">
      <formula>0</formula>
    </cfRule>
  </conditionalFormatting>
  <conditionalFormatting sqref="U5:W39">
    <cfRule type="cellIs" dxfId="101" priority="13" stopIfTrue="1" operator="greaterThan">
      <formula>0</formula>
    </cfRule>
    <cfRule type="cellIs" dxfId="100" priority="14" stopIfTrue="1" operator="greaterThan">
      <formula>0</formula>
    </cfRule>
    <cfRule type="cellIs" dxfId="99" priority="15" stopIfTrue="1" operator="greaterThan">
      <formula>0</formula>
    </cfRule>
  </conditionalFormatting>
  <conditionalFormatting sqref="N4 O4:O39">
    <cfRule type="cellIs" dxfId="98" priority="4" stopIfTrue="1" operator="greaterThan">
      <formula>0</formula>
    </cfRule>
    <cfRule type="cellIs" dxfId="97" priority="5" stopIfTrue="1" operator="greaterThan">
      <formula>0</formula>
    </cfRule>
    <cfRule type="cellIs" dxfId="96" priority="6" stopIfTrue="1" operator="greaterThan">
      <formula>0</formula>
    </cfRule>
  </conditionalFormatting>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57"/>
  <sheetViews>
    <sheetView topLeftCell="A21" zoomScale="60" zoomScaleNormal="60" workbookViewId="0">
      <selection activeCell="K28" sqref="K28"/>
    </sheetView>
  </sheetViews>
  <sheetFormatPr defaultColWidth="9.7109375" defaultRowHeight="15"/>
  <cols>
    <col min="1" max="1" width="22.5703125" style="52" customWidth="1"/>
    <col min="2" max="2" width="5.5703125" style="52" bestFit="1" customWidth="1"/>
    <col min="3" max="3" width="6" style="43" bestFit="1" customWidth="1"/>
    <col min="4" max="4" width="60.28515625" style="52" customWidth="1"/>
    <col min="5" max="5" width="15.140625" style="52" customWidth="1"/>
    <col min="6" max="6" width="12.42578125" style="52" customWidth="1"/>
    <col min="7" max="7" width="10.140625" style="52" customWidth="1"/>
    <col min="8" max="9" width="16.7109375" style="52" customWidth="1"/>
    <col min="10" max="10" width="12.7109375" style="87" bestFit="1" customWidth="1"/>
    <col min="11" max="11" width="12.7109375" style="17" customWidth="1"/>
    <col min="12" max="12" width="13.28515625" style="44" customWidth="1"/>
    <col min="13" max="13" width="12.5703125" style="18" customWidth="1"/>
    <col min="14" max="14" width="11.7109375" style="19" customWidth="1"/>
    <col min="15" max="15" width="14.85546875" style="19" customWidth="1"/>
    <col min="16" max="16" width="13.7109375" style="19" customWidth="1"/>
    <col min="17" max="20" width="12" style="19" customWidth="1"/>
    <col min="21" max="21" width="12.7109375" style="19" customWidth="1"/>
    <col min="22" max="27" width="12.7109375" style="15" customWidth="1"/>
    <col min="28" max="16384" width="9.7109375" style="15"/>
  </cols>
  <sheetData>
    <row r="1" spans="1:27" ht="31.5" customHeight="1">
      <c r="A1" s="112" t="s">
        <v>94</v>
      </c>
      <c r="B1" s="112"/>
      <c r="C1" s="112"/>
      <c r="D1" s="112" t="s">
        <v>39</v>
      </c>
      <c r="E1" s="112"/>
      <c r="F1" s="112"/>
      <c r="G1" s="112"/>
      <c r="H1" s="112"/>
      <c r="I1" s="112"/>
      <c r="J1" s="112"/>
      <c r="K1" s="112" t="s">
        <v>93</v>
      </c>
      <c r="L1" s="112"/>
      <c r="M1" s="112"/>
      <c r="N1" s="111" t="s">
        <v>193</v>
      </c>
      <c r="O1" s="111" t="s">
        <v>194</v>
      </c>
      <c r="P1" s="111" t="s">
        <v>195</v>
      </c>
      <c r="Q1" s="111" t="s">
        <v>92</v>
      </c>
      <c r="R1" s="111" t="s">
        <v>92</v>
      </c>
      <c r="S1" s="111" t="s">
        <v>92</v>
      </c>
      <c r="T1" s="111" t="s">
        <v>92</v>
      </c>
      <c r="U1" s="111" t="s">
        <v>92</v>
      </c>
      <c r="V1" s="111" t="s">
        <v>92</v>
      </c>
      <c r="W1" s="111" t="s">
        <v>92</v>
      </c>
      <c r="X1" s="111" t="s">
        <v>92</v>
      </c>
      <c r="Y1" s="111" t="s">
        <v>92</v>
      </c>
      <c r="Z1" s="111" t="s">
        <v>92</v>
      </c>
      <c r="AA1" s="111" t="s">
        <v>92</v>
      </c>
    </row>
    <row r="2" spans="1:27" ht="24" customHeight="1">
      <c r="A2" s="112" t="s">
        <v>48</v>
      </c>
      <c r="B2" s="112"/>
      <c r="C2" s="112"/>
      <c r="D2" s="112"/>
      <c r="E2" s="112"/>
      <c r="F2" s="112"/>
      <c r="G2" s="112"/>
      <c r="H2" s="112"/>
      <c r="I2" s="112"/>
      <c r="J2" s="112"/>
      <c r="K2" s="112"/>
      <c r="L2" s="112"/>
      <c r="M2" s="112"/>
      <c r="N2" s="111"/>
      <c r="O2" s="111"/>
      <c r="P2" s="111"/>
      <c r="Q2" s="111"/>
      <c r="R2" s="111"/>
      <c r="S2" s="111"/>
      <c r="T2" s="111"/>
      <c r="U2" s="111"/>
      <c r="V2" s="111"/>
      <c r="W2" s="111"/>
      <c r="X2" s="111"/>
      <c r="Y2" s="111"/>
      <c r="Z2" s="111"/>
      <c r="AA2" s="111"/>
    </row>
    <row r="3" spans="1:27" s="16" customFormat="1" ht="45">
      <c r="A3" s="35" t="s">
        <v>3</v>
      </c>
      <c r="B3" s="35" t="s">
        <v>1</v>
      </c>
      <c r="C3" s="36" t="s">
        <v>4</v>
      </c>
      <c r="D3" s="36" t="s">
        <v>6</v>
      </c>
      <c r="E3" s="36" t="s">
        <v>151</v>
      </c>
      <c r="F3" s="36" t="s">
        <v>50</v>
      </c>
      <c r="G3" s="36" t="s">
        <v>51</v>
      </c>
      <c r="H3" s="36" t="s">
        <v>38</v>
      </c>
      <c r="I3" s="36" t="s">
        <v>49</v>
      </c>
      <c r="J3" s="84" t="s">
        <v>5</v>
      </c>
      <c r="K3" s="38" t="s">
        <v>29</v>
      </c>
      <c r="L3" s="39" t="s">
        <v>0</v>
      </c>
      <c r="M3" s="35" t="s">
        <v>7</v>
      </c>
      <c r="N3" s="95">
        <v>43399</v>
      </c>
      <c r="O3" s="95">
        <v>43494</v>
      </c>
      <c r="P3" s="95">
        <v>43510</v>
      </c>
      <c r="Q3" s="40" t="s">
        <v>2</v>
      </c>
      <c r="R3" s="40" t="s">
        <v>2</v>
      </c>
      <c r="S3" s="40" t="s">
        <v>2</v>
      </c>
      <c r="T3" s="40" t="s">
        <v>2</v>
      </c>
      <c r="U3" s="40" t="s">
        <v>2</v>
      </c>
      <c r="V3" s="40" t="s">
        <v>2</v>
      </c>
      <c r="W3" s="40" t="s">
        <v>2</v>
      </c>
      <c r="X3" s="40" t="s">
        <v>2</v>
      </c>
      <c r="Y3" s="40" t="s">
        <v>2</v>
      </c>
      <c r="Z3" s="40" t="s">
        <v>2</v>
      </c>
      <c r="AA3" s="40" t="s">
        <v>2</v>
      </c>
    </row>
    <row r="4" spans="1:27" ht="50.1" customHeight="1">
      <c r="A4" s="107" t="s">
        <v>95</v>
      </c>
      <c r="B4" s="113">
        <v>1</v>
      </c>
      <c r="C4" s="53">
        <v>1</v>
      </c>
      <c r="D4" s="57" t="s">
        <v>103</v>
      </c>
      <c r="E4" s="68" t="s">
        <v>152</v>
      </c>
      <c r="F4" s="70" t="s">
        <v>53</v>
      </c>
      <c r="G4" s="70" t="s">
        <v>43</v>
      </c>
      <c r="H4" s="70" t="s">
        <v>45</v>
      </c>
      <c r="I4" s="70" t="s">
        <v>52</v>
      </c>
      <c r="J4" s="47">
        <v>265</v>
      </c>
      <c r="K4" s="32">
        <v>12</v>
      </c>
      <c r="L4" s="41">
        <f t="shared" ref="L4:L35" si="0">K4-(SUM(N4:AA4))</f>
        <v>12</v>
      </c>
      <c r="M4" s="42" t="str">
        <f>IF(L4&lt;0,"ATENÇÃO","OK")</f>
        <v>OK</v>
      </c>
      <c r="N4" s="49"/>
      <c r="O4" s="49"/>
      <c r="P4" s="49"/>
      <c r="Q4" s="49"/>
      <c r="R4" s="49"/>
      <c r="S4" s="49"/>
      <c r="T4" s="49"/>
      <c r="U4" s="49"/>
      <c r="V4" s="49"/>
      <c r="W4" s="49"/>
      <c r="X4" s="49"/>
      <c r="Y4" s="49"/>
      <c r="Z4" s="49"/>
      <c r="AA4" s="49"/>
    </row>
    <row r="5" spans="1:27" ht="50.1" customHeight="1">
      <c r="A5" s="107"/>
      <c r="B5" s="113"/>
      <c r="C5" s="53">
        <v>2</v>
      </c>
      <c r="D5" s="58" t="s">
        <v>104</v>
      </c>
      <c r="E5" s="69" t="s">
        <v>153</v>
      </c>
      <c r="F5" s="71" t="s">
        <v>54</v>
      </c>
      <c r="G5" s="71" t="s">
        <v>43</v>
      </c>
      <c r="H5" s="70" t="s">
        <v>45</v>
      </c>
      <c r="I5" s="71" t="s">
        <v>52</v>
      </c>
      <c r="J5" s="47">
        <v>60</v>
      </c>
      <c r="K5" s="32">
        <v>35</v>
      </c>
      <c r="L5" s="41">
        <f t="shared" si="0"/>
        <v>35</v>
      </c>
      <c r="M5" s="42" t="str">
        <f t="shared" ref="M5:M57" si="1">IF(L5&lt;0,"ATENÇÃO","OK")</f>
        <v>OK</v>
      </c>
      <c r="N5" s="49"/>
      <c r="O5" s="48"/>
      <c r="P5" s="49"/>
      <c r="Q5" s="49"/>
      <c r="R5" s="49"/>
      <c r="S5" s="49"/>
      <c r="T5" s="49"/>
      <c r="U5" s="49"/>
      <c r="V5" s="49"/>
      <c r="W5" s="49"/>
      <c r="X5" s="49"/>
      <c r="Y5" s="49"/>
      <c r="Z5" s="49"/>
      <c r="AA5" s="49"/>
    </row>
    <row r="6" spans="1:27" ht="50.1" customHeight="1">
      <c r="A6" s="107"/>
      <c r="B6" s="113"/>
      <c r="C6" s="53">
        <v>3</v>
      </c>
      <c r="D6" s="57" t="s">
        <v>105</v>
      </c>
      <c r="E6" s="69" t="s">
        <v>154</v>
      </c>
      <c r="F6" s="70" t="s">
        <v>61</v>
      </c>
      <c r="G6" s="70" t="s">
        <v>43</v>
      </c>
      <c r="H6" s="70" t="s">
        <v>45</v>
      </c>
      <c r="I6" s="70" t="s">
        <v>52</v>
      </c>
      <c r="J6" s="47">
        <v>73</v>
      </c>
      <c r="K6" s="32">
        <v>45</v>
      </c>
      <c r="L6" s="41">
        <f t="shared" si="0"/>
        <v>45</v>
      </c>
      <c r="M6" s="42" t="str">
        <f t="shared" si="1"/>
        <v>OK</v>
      </c>
      <c r="N6" s="49"/>
      <c r="O6" s="49"/>
      <c r="P6" s="49"/>
      <c r="Q6" s="49"/>
      <c r="R6" s="49"/>
      <c r="S6" s="49"/>
      <c r="T6" s="49"/>
      <c r="U6" s="49"/>
      <c r="V6" s="49"/>
      <c r="W6" s="49"/>
      <c r="X6" s="49"/>
      <c r="Y6" s="49"/>
      <c r="Z6" s="49"/>
      <c r="AA6" s="49"/>
    </row>
    <row r="7" spans="1:27" ht="50.1" customHeight="1">
      <c r="A7" s="107"/>
      <c r="B7" s="113"/>
      <c r="C7" s="53">
        <v>4</v>
      </c>
      <c r="D7" s="57" t="s">
        <v>106</v>
      </c>
      <c r="E7" s="69" t="s">
        <v>155</v>
      </c>
      <c r="F7" s="70" t="s">
        <v>62</v>
      </c>
      <c r="G7" s="70" t="s">
        <v>43</v>
      </c>
      <c r="H7" s="70" t="s">
        <v>45</v>
      </c>
      <c r="I7" s="70" t="s">
        <v>52</v>
      </c>
      <c r="J7" s="47">
        <v>70</v>
      </c>
      <c r="K7" s="32">
        <v>40</v>
      </c>
      <c r="L7" s="41">
        <f t="shared" si="0"/>
        <v>40</v>
      </c>
      <c r="M7" s="42" t="str">
        <f t="shared" si="1"/>
        <v>OK</v>
      </c>
      <c r="N7" s="49"/>
      <c r="O7" s="49"/>
      <c r="P7" s="49"/>
      <c r="Q7" s="49"/>
      <c r="R7" s="49"/>
      <c r="S7" s="49"/>
      <c r="T7" s="49"/>
      <c r="U7" s="49"/>
      <c r="V7" s="49"/>
      <c r="W7" s="49"/>
      <c r="X7" s="49"/>
      <c r="Y7" s="49"/>
      <c r="Z7" s="49"/>
      <c r="AA7" s="49"/>
    </row>
    <row r="8" spans="1:27" ht="50.1" customHeight="1">
      <c r="A8" s="107"/>
      <c r="B8" s="113"/>
      <c r="C8" s="53">
        <v>5</v>
      </c>
      <c r="D8" s="57" t="s">
        <v>107</v>
      </c>
      <c r="E8" s="69" t="s">
        <v>156</v>
      </c>
      <c r="F8" s="70" t="s">
        <v>63</v>
      </c>
      <c r="G8" s="70" t="s">
        <v>43</v>
      </c>
      <c r="H8" s="70" t="s">
        <v>45</v>
      </c>
      <c r="I8" s="70" t="s">
        <v>52</v>
      </c>
      <c r="J8" s="47">
        <v>84.86</v>
      </c>
      <c r="K8" s="32">
        <v>60</v>
      </c>
      <c r="L8" s="41">
        <f t="shared" si="0"/>
        <v>60</v>
      </c>
      <c r="M8" s="42" t="str">
        <f t="shared" si="1"/>
        <v>OK</v>
      </c>
      <c r="N8" s="49"/>
      <c r="O8" s="49"/>
      <c r="P8" s="49"/>
      <c r="Q8" s="49"/>
      <c r="R8" s="49"/>
      <c r="S8" s="49"/>
      <c r="T8" s="49"/>
      <c r="U8" s="49"/>
      <c r="V8" s="49"/>
      <c r="W8" s="49"/>
      <c r="X8" s="49"/>
      <c r="Y8" s="49"/>
      <c r="Z8" s="49"/>
      <c r="AA8" s="49"/>
    </row>
    <row r="9" spans="1:27" ht="50.1" customHeight="1">
      <c r="A9" s="107"/>
      <c r="B9" s="113"/>
      <c r="C9" s="53">
        <v>6</v>
      </c>
      <c r="D9" s="59" t="s">
        <v>108</v>
      </c>
      <c r="E9" s="69" t="s">
        <v>157</v>
      </c>
      <c r="F9" s="71" t="s">
        <v>184</v>
      </c>
      <c r="G9" s="71" t="s">
        <v>65</v>
      </c>
      <c r="H9" s="75" t="s">
        <v>45</v>
      </c>
      <c r="I9" s="71" t="s">
        <v>58</v>
      </c>
      <c r="J9" s="47">
        <v>1597.23</v>
      </c>
      <c r="K9" s="32"/>
      <c r="L9" s="41">
        <f t="shared" si="0"/>
        <v>0</v>
      </c>
      <c r="M9" s="42" t="str">
        <f t="shared" si="1"/>
        <v>OK</v>
      </c>
      <c r="N9" s="49"/>
      <c r="O9" s="49"/>
      <c r="P9" s="49"/>
      <c r="Q9" s="49"/>
      <c r="R9" s="49"/>
      <c r="S9" s="49"/>
      <c r="T9" s="49"/>
      <c r="U9" s="49"/>
      <c r="V9" s="49"/>
      <c r="W9" s="49"/>
      <c r="X9" s="49"/>
      <c r="Y9" s="49"/>
      <c r="Z9" s="49"/>
      <c r="AA9" s="49"/>
    </row>
    <row r="10" spans="1:27" ht="50.1" customHeight="1">
      <c r="A10" s="107"/>
      <c r="B10" s="113"/>
      <c r="C10" s="53">
        <v>7</v>
      </c>
      <c r="D10" s="60" t="s">
        <v>109</v>
      </c>
      <c r="E10" s="69" t="s">
        <v>158</v>
      </c>
      <c r="F10" s="71" t="s">
        <v>184</v>
      </c>
      <c r="G10" s="71" t="s">
        <v>65</v>
      </c>
      <c r="H10" s="75" t="s">
        <v>45</v>
      </c>
      <c r="I10" s="71" t="s">
        <v>58</v>
      </c>
      <c r="J10" s="47">
        <v>1230.92</v>
      </c>
      <c r="K10" s="32"/>
      <c r="L10" s="41">
        <f t="shared" si="0"/>
        <v>0</v>
      </c>
      <c r="M10" s="42" t="str">
        <f t="shared" si="1"/>
        <v>OK</v>
      </c>
      <c r="N10" s="49"/>
      <c r="O10" s="49"/>
      <c r="P10" s="49"/>
      <c r="Q10" s="49"/>
      <c r="R10" s="49"/>
      <c r="S10" s="49"/>
      <c r="T10" s="49"/>
      <c r="U10" s="49"/>
      <c r="V10" s="49"/>
      <c r="W10" s="49"/>
      <c r="X10" s="49"/>
      <c r="Y10" s="49"/>
      <c r="Z10" s="49"/>
      <c r="AA10" s="49"/>
    </row>
    <row r="11" spans="1:27" ht="50.1" customHeight="1">
      <c r="A11" s="107"/>
      <c r="B11" s="113"/>
      <c r="C11" s="53">
        <v>8</v>
      </c>
      <c r="D11" s="58" t="s">
        <v>110</v>
      </c>
      <c r="E11" s="69" t="s">
        <v>159</v>
      </c>
      <c r="F11" s="71" t="s">
        <v>185</v>
      </c>
      <c r="G11" s="71" t="s">
        <v>65</v>
      </c>
      <c r="H11" s="75" t="s">
        <v>45</v>
      </c>
      <c r="I11" s="71" t="s">
        <v>52</v>
      </c>
      <c r="J11" s="47">
        <v>158.38999999999999</v>
      </c>
      <c r="K11" s="32"/>
      <c r="L11" s="41">
        <f t="shared" si="0"/>
        <v>0</v>
      </c>
      <c r="M11" s="42" t="str">
        <f t="shared" si="1"/>
        <v>OK</v>
      </c>
      <c r="N11" s="49"/>
      <c r="O11" s="49"/>
      <c r="P11" s="49"/>
      <c r="Q11" s="49"/>
      <c r="R11" s="49"/>
      <c r="S11" s="49"/>
      <c r="T11" s="49"/>
      <c r="U11" s="49"/>
      <c r="V11" s="49"/>
      <c r="W11" s="49"/>
      <c r="X11" s="49"/>
      <c r="Y11" s="49"/>
      <c r="Z11" s="49"/>
      <c r="AA11" s="49"/>
    </row>
    <row r="12" spans="1:27" ht="50.1" customHeight="1">
      <c r="A12" s="107"/>
      <c r="B12" s="113"/>
      <c r="C12" s="53">
        <v>9</v>
      </c>
      <c r="D12" s="61" t="s">
        <v>111</v>
      </c>
      <c r="E12" s="69" t="s">
        <v>160</v>
      </c>
      <c r="F12" s="71" t="s">
        <v>184</v>
      </c>
      <c r="G12" s="71" t="s">
        <v>65</v>
      </c>
      <c r="H12" s="75" t="s">
        <v>45</v>
      </c>
      <c r="I12" s="71" t="s">
        <v>58</v>
      </c>
      <c r="J12" s="47">
        <v>874</v>
      </c>
      <c r="K12" s="32">
        <v>2</v>
      </c>
      <c r="L12" s="41">
        <f t="shared" si="0"/>
        <v>2</v>
      </c>
      <c r="M12" s="42" t="str">
        <f t="shared" si="1"/>
        <v>OK</v>
      </c>
      <c r="N12" s="49"/>
      <c r="O12" s="49"/>
      <c r="P12" s="49"/>
      <c r="Q12" s="49"/>
      <c r="R12" s="49"/>
      <c r="S12" s="49"/>
      <c r="T12" s="49"/>
      <c r="U12" s="49"/>
      <c r="V12" s="49"/>
      <c r="W12" s="49"/>
      <c r="X12" s="49"/>
      <c r="Y12" s="49"/>
      <c r="Z12" s="49"/>
      <c r="AA12" s="49"/>
    </row>
    <row r="13" spans="1:27" ht="50.1" customHeight="1">
      <c r="A13" s="107"/>
      <c r="B13" s="113"/>
      <c r="C13" s="53">
        <v>10</v>
      </c>
      <c r="D13" s="61" t="s">
        <v>112</v>
      </c>
      <c r="E13" s="69" t="s">
        <v>161</v>
      </c>
      <c r="F13" s="71" t="s">
        <v>184</v>
      </c>
      <c r="G13" s="71" t="s">
        <v>65</v>
      </c>
      <c r="H13" s="75" t="s">
        <v>45</v>
      </c>
      <c r="I13" s="71" t="s">
        <v>58</v>
      </c>
      <c r="J13" s="47">
        <v>2430.66</v>
      </c>
      <c r="K13" s="32">
        <v>1</v>
      </c>
      <c r="L13" s="41">
        <f t="shared" si="0"/>
        <v>1</v>
      </c>
      <c r="M13" s="42" t="str">
        <f t="shared" si="1"/>
        <v>OK</v>
      </c>
      <c r="N13" s="49"/>
      <c r="O13" s="49"/>
      <c r="P13" s="49"/>
      <c r="Q13" s="49"/>
      <c r="R13" s="49"/>
      <c r="S13" s="49"/>
      <c r="T13" s="49"/>
      <c r="U13" s="49"/>
      <c r="V13" s="49"/>
      <c r="W13" s="49"/>
      <c r="X13" s="49"/>
      <c r="Y13" s="49"/>
      <c r="Z13" s="49"/>
      <c r="AA13" s="49"/>
    </row>
    <row r="14" spans="1:27" ht="50.1" customHeight="1">
      <c r="A14" s="107"/>
      <c r="B14" s="113"/>
      <c r="C14" s="53">
        <v>11</v>
      </c>
      <c r="D14" s="61" t="s">
        <v>113</v>
      </c>
      <c r="E14" s="69" t="s">
        <v>162</v>
      </c>
      <c r="F14" s="71" t="s">
        <v>186</v>
      </c>
      <c r="G14" s="71" t="s">
        <v>65</v>
      </c>
      <c r="H14" s="75" t="s">
        <v>45</v>
      </c>
      <c r="I14" s="71" t="s">
        <v>52</v>
      </c>
      <c r="J14" s="47">
        <v>8190</v>
      </c>
      <c r="K14" s="32">
        <v>1</v>
      </c>
      <c r="L14" s="41">
        <f t="shared" si="0"/>
        <v>1</v>
      </c>
      <c r="M14" s="42" t="str">
        <f t="shared" si="1"/>
        <v>OK</v>
      </c>
      <c r="N14" s="49"/>
      <c r="O14" s="49"/>
      <c r="P14" s="49"/>
      <c r="Q14" s="49"/>
      <c r="R14" s="49"/>
      <c r="S14" s="49"/>
      <c r="T14" s="49"/>
      <c r="U14" s="49"/>
      <c r="V14" s="49"/>
      <c r="W14" s="49"/>
      <c r="X14" s="49"/>
      <c r="Y14" s="49"/>
      <c r="Z14" s="49"/>
      <c r="AA14" s="49"/>
    </row>
    <row r="15" spans="1:27" ht="50.1" customHeight="1">
      <c r="A15" s="107"/>
      <c r="B15" s="113"/>
      <c r="C15" s="53">
        <v>12</v>
      </c>
      <c r="D15" s="61" t="s">
        <v>114</v>
      </c>
      <c r="E15" s="69" t="s">
        <v>162</v>
      </c>
      <c r="F15" s="71" t="s">
        <v>186</v>
      </c>
      <c r="G15" s="71" t="s">
        <v>65</v>
      </c>
      <c r="H15" s="75" t="s">
        <v>45</v>
      </c>
      <c r="I15" s="71" t="s">
        <v>52</v>
      </c>
      <c r="J15" s="47">
        <v>6878.66</v>
      </c>
      <c r="K15" s="32">
        <v>1</v>
      </c>
      <c r="L15" s="41">
        <f t="shared" si="0"/>
        <v>1</v>
      </c>
      <c r="M15" s="42" t="str">
        <f t="shared" si="1"/>
        <v>OK</v>
      </c>
      <c r="N15" s="49"/>
      <c r="O15" s="49"/>
      <c r="P15" s="49"/>
      <c r="Q15" s="49"/>
      <c r="R15" s="49"/>
      <c r="S15" s="49"/>
      <c r="T15" s="49"/>
      <c r="U15" s="49"/>
      <c r="V15" s="49"/>
      <c r="W15" s="49"/>
      <c r="X15" s="49"/>
      <c r="Y15" s="49"/>
      <c r="Z15" s="49"/>
      <c r="AA15" s="49"/>
    </row>
    <row r="16" spans="1:27" ht="50.1" customHeight="1">
      <c r="A16" s="107"/>
      <c r="B16" s="113"/>
      <c r="C16" s="53">
        <v>13</v>
      </c>
      <c r="D16" s="61" t="s">
        <v>115</v>
      </c>
      <c r="E16" s="69" t="s">
        <v>163</v>
      </c>
      <c r="F16" s="71" t="s">
        <v>186</v>
      </c>
      <c r="G16" s="71" t="s">
        <v>65</v>
      </c>
      <c r="H16" s="75" t="s">
        <v>45</v>
      </c>
      <c r="I16" s="71" t="s">
        <v>52</v>
      </c>
      <c r="J16" s="47">
        <v>5599.33</v>
      </c>
      <c r="K16" s="32">
        <v>2</v>
      </c>
      <c r="L16" s="41">
        <f t="shared" si="0"/>
        <v>2</v>
      </c>
      <c r="M16" s="42" t="str">
        <f t="shared" si="1"/>
        <v>OK</v>
      </c>
      <c r="N16" s="49"/>
      <c r="O16" s="49"/>
      <c r="P16" s="49"/>
      <c r="Q16" s="49"/>
      <c r="R16" s="49"/>
      <c r="S16" s="49"/>
      <c r="T16" s="49"/>
      <c r="U16" s="49"/>
      <c r="V16" s="49"/>
      <c r="W16" s="49"/>
      <c r="X16" s="49"/>
      <c r="Y16" s="49"/>
      <c r="Z16" s="49"/>
      <c r="AA16" s="49"/>
    </row>
    <row r="17" spans="1:27" ht="50.1" customHeight="1">
      <c r="A17" s="107"/>
      <c r="B17" s="113"/>
      <c r="C17" s="53">
        <v>14</v>
      </c>
      <c r="D17" s="61" t="s">
        <v>116</v>
      </c>
      <c r="E17" s="69" t="s">
        <v>164</v>
      </c>
      <c r="F17" s="71" t="s">
        <v>186</v>
      </c>
      <c r="G17" s="71" t="s">
        <v>65</v>
      </c>
      <c r="H17" s="75" t="s">
        <v>45</v>
      </c>
      <c r="I17" s="71" t="s">
        <v>52</v>
      </c>
      <c r="J17" s="47">
        <v>3476</v>
      </c>
      <c r="K17" s="32">
        <v>1</v>
      </c>
      <c r="L17" s="41">
        <f t="shared" si="0"/>
        <v>1</v>
      </c>
      <c r="M17" s="42" t="str">
        <f t="shared" si="1"/>
        <v>OK</v>
      </c>
      <c r="N17" s="49"/>
      <c r="O17" s="49"/>
      <c r="P17" s="49"/>
      <c r="Q17" s="49"/>
      <c r="R17" s="49"/>
      <c r="S17" s="49"/>
      <c r="T17" s="49"/>
      <c r="U17" s="49"/>
      <c r="V17" s="49"/>
      <c r="W17" s="49"/>
      <c r="X17" s="49"/>
      <c r="Y17" s="49"/>
      <c r="Z17" s="49"/>
      <c r="AA17" s="49"/>
    </row>
    <row r="18" spans="1:27" ht="50.1" customHeight="1">
      <c r="A18" s="107"/>
      <c r="B18" s="113"/>
      <c r="C18" s="53">
        <v>15</v>
      </c>
      <c r="D18" s="62" t="s">
        <v>117</v>
      </c>
      <c r="E18" s="69" t="s">
        <v>165</v>
      </c>
      <c r="F18" s="72" t="s">
        <v>87</v>
      </c>
      <c r="G18" s="72" t="s">
        <v>65</v>
      </c>
      <c r="H18" s="75" t="s">
        <v>45</v>
      </c>
      <c r="I18" s="78" t="s">
        <v>72</v>
      </c>
      <c r="J18" s="47">
        <v>1200</v>
      </c>
      <c r="K18" s="32">
        <f>8-1</f>
        <v>7</v>
      </c>
      <c r="L18" s="41">
        <f t="shared" si="0"/>
        <v>7</v>
      </c>
      <c r="M18" s="42" t="str">
        <f t="shared" si="1"/>
        <v>OK</v>
      </c>
      <c r="N18" s="49"/>
      <c r="O18" s="49"/>
      <c r="P18" s="49"/>
      <c r="Q18" s="49"/>
      <c r="R18" s="49"/>
      <c r="S18" s="49"/>
      <c r="T18" s="49"/>
      <c r="U18" s="49"/>
      <c r="V18" s="49"/>
      <c r="W18" s="49"/>
      <c r="X18" s="49"/>
      <c r="Y18" s="49"/>
      <c r="Z18" s="49"/>
      <c r="AA18" s="49"/>
    </row>
    <row r="19" spans="1:27" ht="50.1" customHeight="1">
      <c r="A19" s="107"/>
      <c r="B19" s="113"/>
      <c r="C19" s="53">
        <v>16</v>
      </c>
      <c r="D19" s="62" t="s">
        <v>118</v>
      </c>
      <c r="E19" s="69" t="s">
        <v>166</v>
      </c>
      <c r="F19" s="72" t="s">
        <v>88</v>
      </c>
      <c r="G19" s="72" t="s">
        <v>65</v>
      </c>
      <c r="H19" s="75" t="s">
        <v>45</v>
      </c>
      <c r="I19" s="78" t="s">
        <v>72</v>
      </c>
      <c r="J19" s="47">
        <v>451.07</v>
      </c>
      <c r="K19" s="32"/>
      <c r="L19" s="41">
        <f t="shared" si="0"/>
        <v>0</v>
      </c>
      <c r="M19" s="42" t="str">
        <f t="shared" si="1"/>
        <v>OK</v>
      </c>
      <c r="N19" s="49"/>
      <c r="O19" s="49"/>
      <c r="P19" s="49"/>
      <c r="Q19" s="49"/>
      <c r="R19" s="49"/>
      <c r="S19" s="49"/>
      <c r="T19" s="49"/>
      <c r="U19" s="49"/>
      <c r="V19" s="49"/>
      <c r="W19" s="49"/>
      <c r="X19" s="49"/>
      <c r="Y19" s="49"/>
      <c r="Z19" s="49"/>
      <c r="AA19" s="49"/>
    </row>
    <row r="20" spans="1:27" ht="50.1" customHeight="1">
      <c r="A20" s="107"/>
      <c r="B20" s="113"/>
      <c r="C20" s="53">
        <v>17</v>
      </c>
      <c r="D20" s="62" t="s">
        <v>119</v>
      </c>
      <c r="E20" s="69" t="s">
        <v>167</v>
      </c>
      <c r="F20" s="72" t="s">
        <v>89</v>
      </c>
      <c r="G20" s="72" t="s">
        <v>65</v>
      </c>
      <c r="H20" s="75" t="s">
        <v>45</v>
      </c>
      <c r="I20" s="78" t="s">
        <v>72</v>
      </c>
      <c r="J20" s="47">
        <v>1242.7</v>
      </c>
      <c r="K20" s="32"/>
      <c r="L20" s="41">
        <f t="shared" si="0"/>
        <v>0</v>
      </c>
      <c r="M20" s="42" t="str">
        <f t="shared" si="1"/>
        <v>OK</v>
      </c>
      <c r="N20" s="49"/>
      <c r="O20" s="49"/>
      <c r="P20" s="49"/>
      <c r="Q20" s="49"/>
      <c r="R20" s="49"/>
      <c r="S20" s="49"/>
      <c r="T20" s="49"/>
      <c r="U20" s="49"/>
      <c r="V20" s="49"/>
      <c r="W20" s="49"/>
      <c r="X20" s="49"/>
      <c r="Y20" s="49"/>
      <c r="Z20" s="49"/>
      <c r="AA20" s="49"/>
    </row>
    <row r="21" spans="1:27" ht="50.1" customHeight="1">
      <c r="A21" s="107"/>
      <c r="B21" s="113"/>
      <c r="C21" s="53">
        <v>18</v>
      </c>
      <c r="D21" s="62" t="s">
        <v>120</v>
      </c>
      <c r="E21" s="69" t="s">
        <v>167</v>
      </c>
      <c r="F21" s="72" t="s">
        <v>89</v>
      </c>
      <c r="G21" s="72" t="s">
        <v>65</v>
      </c>
      <c r="H21" s="75" t="s">
        <v>45</v>
      </c>
      <c r="I21" s="78" t="s">
        <v>72</v>
      </c>
      <c r="J21" s="47">
        <v>916.25</v>
      </c>
      <c r="K21" s="32"/>
      <c r="L21" s="41">
        <f t="shared" si="0"/>
        <v>0</v>
      </c>
      <c r="M21" s="42" t="str">
        <f t="shared" si="1"/>
        <v>OK</v>
      </c>
      <c r="N21" s="49"/>
      <c r="O21" s="49"/>
      <c r="P21" s="49"/>
      <c r="Q21" s="49"/>
      <c r="R21" s="49"/>
      <c r="S21" s="49"/>
      <c r="T21" s="49"/>
      <c r="U21" s="49"/>
      <c r="V21" s="49"/>
      <c r="W21" s="49"/>
      <c r="X21" s="49"/>
      <c r="Y21" s="49"/>
      <c r="Z21" s="49"/>
      <c r="AA21" s="49"/>
    </row>
    <row r="22" spans="1:27" ht="50.1" customHeight="1">
      <c r="A22" s="107"/>
      <c r="B22" s="113"/>
      <c r="C22" s="53">
        <v>19</v>
      </c>
      <c r="D22" s="62" t="s">
        <v>121</v>
      </c>
      <c r="E22" s="58" t="s">
        <v>168</v>
      </c>
      <c r="F22" s="72" t="s">
        <v>89</v>
      </c>
      <c r="G22" s="72" t="s">
        <v>65</v>
      </c>
      <c r="H22" s="75" t="s">
        <v>45</v>
      </c>
      <c r="I22" s="78" t="s">
        <v>72</v>
      </c>
      <c r="J22" s="47">
        <v>1043.5</v>
      </c>
      <c r="K22" s="32"/>
      <c r="L22" s="41">
        <f t="shared" si="0"/>
        <v>0</v>
      </c>
      <c r="M22" s="42" t="str">
        <f t="shared" si="1"/>
        <v>OK</v>
      </c>
      <c r="N22" s="49"/>
      <c r="O22" s="49"/>
      <c r="P22" s="49"/>
      <c r="Q22" s="49"/>
      <c r="R22" s="49"/>
      <c r="S22" s="49"/>
      <c r="T22" s="49"/>
      <c r="U22" s="49"/>
      <c r="V22" s="49"/>
      <c r="W22" s="49"/>
      <c r="X22" s="49"/>
      <c r="Y22" s="49"/>
      <c r="Z22" s="49"/>
      <c r="AA22" s="49"/>
    </row>
    <row r="23" spans="1:27" ht="50.1" customHeight="1">
      <c r="A23" s="107"/>
      <c r="B23" s="113"/>
      <c r="C23" s="53">
        <v>20</v>
      </c>
      <c r="D23" s="61" t="s">
        <v>122</v>
      </c>
      <c r="E23" s="69" t="s">
        <v>169</v>
      </c>
      <c r="F23" s="71" t="s">
        <v>89</v>
      </c>
      <c r="G23" s="71" t="s">
        <v>65</v>
      </c>
      <c r="H23" s="75" t="s">
        <v>45</v>
      </c>
      <c r="I23" s="71" t="s">
        <v>72</v>
      </c>
      <c r="J23" s="47">
        <v>187.5</v>
      </c>
      <c r="K23" s="32">
        <v>2</v>
      </c>
      <c r="L23" s="41">
        <f t="shared" si="0"/>
        <v>2</v>
      </c>
      <c r="M23" s="42" t="str">
        <f t="shared" si="1"/>
        <v>OK</v>
      </c>
      <c r="N23" s="49"/>
      <c r="O23" s="49"/>
      <c r="P23" s="49"/>
      <c r="Q23" s="49"/>
      <c r="R23" s="49"/>
      <c r="S23" s="49"/>
      <c r="T23" s="49"/>
      <c r="U23" s="49"/>
      <c r="V23" s="49"/>
      <c r="W23" s="49"/>
      <c r="X23" s="49"/>
      <c r="Y23" s="49"/>
      <c r="Z23" s="49"/>
      <c r="AA23" s="49"/>
    </row>
    <row r="24" spans="1:27" ht="50.1" customHeight="1">
      <c r="A24" s="107"/>
      <c r="B24" s="113"/>
      <c r="C24" s="53">
        <v>21</v>
      </c>
      <c r="D24" s="61" t="s">
        <v>123</v>
      </c>
      <c r="E24" s="69" t="s">
        <v>170</v>
      </c>
      <c r="F24" s="71" t="s">
        <v>187</v>
      </c>
      <c r="G24" s="71" t="s">
        <v>65</v>
      </c>
      <c r="H24" s="75" t="s">
        <v>45</v>
      </c>
      <c r="I24" s="71" t="s">
        <v>72</v>
      </c>
      <c r="J24" s="47">
        <v>7466.66</v>
      </c>
      <c r="K24" s="32"/>
      <c r="L24" s="41">
        <f t="shared" si="0"/>
        <v>0</v>
      </c>
      <c r="M24" s="42" t="str">
        <f t="shared" si="1"/>
        <v>OK</v>
      </c>
      <c r="N24" s="49"/>
      <c r="O24" s="49"/>
      <c r="P24" s="49"/>
      <c r="Q24" s="49"/>
      <c r="R24" s="49"/>
      <c r="S24" s="49"/>
      <c r="T24" s="49"/>
      <c r="U24" s="49"/>
      <c r="V24" s="49"/>
      <c r="W24" s="49"/>
      <c r="X24" s="49"/>
      <c r="Y24" s="49"/>
      <c r="Z24" s="49"/>
      <c r="AA24" s="49"/>
    </row>
    <row r="25" spans="1:27" ht="50.1" customHeight="1">
      <c r="A25" s="109" t="s">
        <v>96</v>
      </c>
      <c r="B25" s="110">
        <v>2</v>
      </c>
      <c r="C25" s="54">
        <v>22</v>
      </c>
      <c r="D25" s="63" t="s">
        <v>124</v>
      </c>
      <c r="E25" s="63" t="s">
        <v>57</v>
      </c>
      <c r="F25" s="73" t="s">
        <v>56</v>
      </c>
      <c r="G25" s="73" t="s">
        <v>43</v>
      </c>
      <c r="H25" s="73" t="s">
        <v>45</v>
      </c>
      <c r="I25" s="73" t="s">
        <v>55</v>
      </c>
      <c r="J25" s="83">
        <v>60</v>
      </c>
      <c r="K25" s="32">
        <v>110</v>
      </c>
      <c r="L25" s="41">
        <f t="shared" si="0"/>
        <v>43</v>
      </c>
      <c r="M25" s="42" t="str">
        <f t="shared" si="1"/>
        <v>OK</v>
      </c>
      <c r="N25" s="49">
        <v>25</v>
      </c>
      <c r="O25" s="49"/>
      <c r="P25" s="49">
        <v>42</v>
      </c>
      <c r="Q25" s="49"/>
      <c r="R25" s="49"/>
      <c r="S25" s="49"/>
      <c r="T25" s="49"/>
      <c r="U25" s="49"/>
      <c r="V25" s="49"/>
      <c r="W25" s="49"/>
      <c r="X25" s="49"/>
      <c r="Y25" s="49"/>
      <c r="Z25" s="49"/>
      <c r="AA25" s="49"/>
    </row>
    <row r="26" spans="1:27" ht="50.1" customHeight="1">
      <c r="A26" s="109"/>
      <c r="B26" s="110"/>
      <c r="C26" s="54">
        <v>23</v>
      </c>
      <c r="D26" s="63" t="s">
        <v>125</v>
      </c>
      <c r="E26" s="63" t="s">
        <v>57</v>
      </c>
      <c r="F26" s="73" t="s">
        <v>56</v>
      </c>
      <c r="G26" s="73" t="s">
        <v>43</v>
      </c>
      <c r="H26" s="73" t="s">
        <v>45</v>
      </c>
      <c r="I26" s="73" t="s">
        <v>55</v>
      </c>
      <c r="J26" s="83">
        <v>85.91</v>
      </c>
      <c r="K26" s="32">
        <v>80</v>
      </c>
      <c r="L26" s="41">
        <f t="shared" si="0"/>
        <v>80</v>
      </c>
      <c r="M26" s="42" t="str">
        <f t="shared" si="1"/>
        <v>OK</v>
      </c>
      <c r="N26" s="49"/>
      <c r="O26" s="49"/>
      <c r="P26" s="49"/>
      <c r="Q26" s="49"/>
      <c r="R26" s="49"/>
      <c r="S26" s="49"/>
      <c r="T26" s="49"/>
      <c r="U26" s="49"/>
      <c r="V26" s="49"/>
      <c r="W26" s="49"/>
      <c r="X26" s="49"/>
      <c r="Y26" s="49"/>
      <c r="Z26" s="49"/>
      <c r="AA26" s="49"/>
    </row>
    <row r="27" spans="1:27" ht="50.1" customHeight="1">
      <c r="A27" s="109"/>
      <c r="B27" s="110"/>
      <c r="C27" s="54">
        <v>24</v>
      </c>
      <c r="D27" s="63" t="s">
        <v>126</v>
      </c>
      <c r="E27" s="63" t="s">
        <v>60</v>
      </c>
      <c r="F27" s="73" t="s">
        <v>59</v>
      </c>
      <c r="G27" s="73" t="s">
        <v>43</v>
      </c>
      <c r="H27" s="73" t="s">
        <v>45</v>
      </c>
      <c r="I27" s="73" t="s">
        <v>58</v>
      </c>
      <c r="J27" s="83">
        <v>34.69</v>
      </c>
      <c r="K27" s="32">
        <f>80-2</f>
        <v>78</v>
      </c>
      <c r="L27" s="41">
        <f t="shared" si="0"/>
        <v>72</v>
      </c>
      <c r="M27" s="42" t="str">
        <f t="shared" si="1"/>
        <v>OK</v>
      </c>
      <c r="N27" s="49"/>
      <c r="O27" s="49"/>
      <c r="P27" s="49">
        <v>6</v>
      </c>
      <c r="Q27" s="49"/>
      <c r="R27" s="49"/>
      <c r="S27" s="49"/>
      <c r="T27" s="49"/>
      <c r="U27" s="49"/>
      <c r="V27" s="49"/>
      <c r="W27" s="49"/>
      <c r="X27" s="49"/>
      <c r="Y27" s="49"/>
      <c r="Z27" s="49"/>
      <c r="AA27" s="49"/>
    </row>
    <row r="28" spans="1:27" ht="50.1" customHeight="1">
      <c r="A28" s="109"/>
      <c r="B28" s="110"/>
      <c r="C28" s="54">
        <v>25</v>
      </c>
      <c r="D28" s="64" t="s">
        <v>127</v>
      </c>
      <c r="E28" s="64" t="s">
        <v>57</v>
      </c>
      <c r="F28" s="73" t="s">
        <v>64</v>
      </c>
      <c r="G28" s="73" t="s">
        <v>65</v>
      </c>
      <c r="H28" s="76" t="s">
        <v>45</v>
      </c>
      <c r="I28" s="73" t="s">
        <v>55</v>
      </c>
      <c r="J28" s="83">
        <v>150</v>
      </c>
      <c r="K28" s="32">
        <f>10-1</f>
        <v>9</v>
      </c>
      <c r="L28" s="41">
        <f t="shared" si="0"/>
        <v>7</v>
      </c>
      <c r="M28" s="42" t="str">
        <f t="shared" si="1"/>
        <v>OK</v>
      </c>
      <c r="N28" s="49"/>
      <c r="O28" s="49"/>
      <c r="P28" s="49">
        <v>2</v>
      </c>
      <c r="Q28" s="49"/>
      <c r="R28" s="49"/>
      <c r="S28" s="49"/>
      <c r="T28" s="49"/>
      <c r="U28" s="49"/>
      <c r="V28" s="49"/>
      <c r="W28" s="49"/>
      <c r="X28" s="49"/>
      <c r="Y28" s="49"/>
      <c r="Z28" s="49"/>
      <c r="AA28" s="49"/>
    </row>
    <row r="29" spans="1:27" ht="50.1" customHeight="1">
      <c r="A29" s="109"/>
      <c r="B29" s="110"/>
      <c r="C29" s="54">
        <v>26</v>
      </c>
      <c r="D29" s="64" t="s">
        <v>128</v>
      </c>
      <c r="E29" s="64" t="s">
        <v>57</v>
      </c>
      <c r="F29" s="73" t="s">
        <v>64</v>
      </c>
      <c r="G29" s="73" t="s">
        <v>65</v>
      </c>
      <c r="H29" s="76" t="s">
        <v>45</v>
      </c>
      <c r="I29" s="73" t="s">
        <v>55</v>
      </c>
      <c r="J29" s="83">
        <v>150</v>
      </c>
      <c r="K29" s="32">
        <v>8</v>
      </c>
      <c r="L29" s="41">
        <f t="shared" si="0"/>
        <v>8</v>
      </c>
      <c r="M29" s="42" t="str">
        <f t="shared" si="1"/>
        <v>OK</v>
      </c>
      <c r="N29" s="49"/>
      <c r="O29" s="49"/>
      <c r="P29" s="49"/>
      <c r="Q29" s="49"/>
      <c r="R29" s="49"/>
      <c r="S29" s="49"/>
      <c r="T29" s="49"/>
      <c r="U29" s="49"/>
      <c r="V29" s="49"/>
      <c r="W29" s="49"/>
      <c r="X29" s="49"/>
      <c r="Y29" s="49"/>
      <c r="Z29" s="49"/>
      <c r="AA29" s="49"/>
    </row>
    <row r="30" spans="1:27" ht="50.1" customHeight="1">
      <c r="A30" s="109"/>
      <c r="B30" s="110"/>
      <c r="C30" s="54">
        <v>27</v>
      </c>
      <c r="D30" s="63" t="s">
        <v>129</v>
      </c>
      <c r="E30" s="63" t="s">
        <v>171</v>
      </c>
      <c r="F30" s="73" t="s">
        <v>66</v>
      </c>
      <c r="G30" s="73" t="s">
        <v>65</v>
      </c>
      <c r="H30" s="73" t="s">
        <v>45</v>
      </c>
      <c r="I30" s="73" t="s">
        <v>55</v>
      </c>
      <c r="J30" s="83">
        <v>1005.45</v>
      </c>
      <c r="K30" s="32">
        <v>6</v>
      </c>
      <c r="L30" s="41">
        <f t="shared" si="0"/>
        <v>6</v>
      </c>
      <c r="M30" s="42" t="str">
        <f t="shared" si="1"/>
        <v>OK</v>
      </c>
      <c r="N30" s="49"/>
      <c r="O30" s="49"/>
      <c r="P30" s="49"/>
      <c r="Q30" s="49"/>
      <c r="R30" s="49"/>
      <c r="S30" s="49"/>
      <c r="T30" s="49"/>
      <c r="U30" s="49"/>
      <c r="V30" s="49"/>
      <c r="W30" s="49"/>
      <c r="X30" s="49"/>
      <c r="Y30" s="49"/>
      <c r="Z30" s="49"/>
      <c r="AA30" s="49"/>
    </row>
    <row r="31" spans="1:27" ht="50.1" customHeight="1">
      <c r="A31" s="109"/>
      <c r="B31" s="110"/>
      <c r="C31" s="54">
        <v>28</v>
      </c>
      <c r="D31" s="65" t="s">
        <v>130</v>
      </c>
      <c r="E31" s="65" t="s">
        <v>171</v>
      </c>
      <c r="F31" s="73" t="s">
        <v>188</v>
      </c>
      <c r="G31" s="73" t="s">
        <v>65</v>
      </c>
      <c r="H31" s="67" t="s">
        <v>45</v>
      </c>
      <c r="I31" s="73" t="s">
        <v>72</v>
      </c>
      <c r="J31" s="83">
        <v>824.99</v>
      </c>
      <c r="K31" s="32"/>
      <c r="L31" s="41">
        <f t="shared" si="0"/>
        <v>0</v>
      </c>
      <c r="M31" s="42" t="str">
        <f t="shared" si="1"/>
        <v>OK</v>
      </c>
      <c r="N31" s="49"/>
      <c r="O31" s="49"/>
      <c r="P31" s="49"/>
      <c r="Q31" s="49"/>
      <c r="R31" s="49"/>
      <c r="S31" s="49"/>
      <c r="T31" s="49"/>
      <c r="U31" s="49"/>
      <c r="V31" s="49"/>
      <c r="W31" s="49"/>
      <c r="X31" s="49"/>
      <c r="Y31" s="49"/>
      <c r="Z31" s="49"/>
      <c r="AA31" s="49"/>
    </row>
    <row r="32" spans="1:27" ht="50.1" customHeight="1">
      <c r="A32" s="109"/>
      <c r="B32" s="110"/>
      <c r="C32" s="54">
        <v>29</v>
      </c>
      <c r="D32" s="65" t="s">
        <v>131</v>
      </c>
      <c r="E32" s="65" t="s">
        <v>172</v>
      </c>
      <c r="F32" s="73" t="s">
        <v>188</v>
      </c>
      <c r="G32" s="73" t="s">
        <v>65</v>
      </c>
      <c r="H32" s="67" t="s">
        <v>45</v>
      </c>
      <c r="I32" s="73" t="s">
        <v>72</v>
      </c>
      <c r="J32" s="83">
        <v>525</v>
      </c>
      <c r="K32" s="32"/>
      <c r="L32" s="41">
        <f t="shared" si="0"/>
        <v>0</v>
      </c>
      <c r="M32" s="42" t="str">
        <f t="shared" si="1"/>
        <v>OK</v>
      </c>
      <c r="N32" s="49"/>
      <c r="O32" s="49"/>
      <c r="P32" s="49"/>
      <c r="Q32" s="49"/>
      <c r="R32" s="49"/>
      <c r="S32" s="49"/>
      <c r="T32" s="49"/>
      <c r="U32" s="49"/>
      <c r="V32" s="49"/>
      <c r="W32" s="49"/>
      <c r="X32" s="49"/>
      <c r="Y32" s="49"/>
      <c r="Z32" s="49"/>
      <c r="AA32" s="49"/>
    </row>
    <row r="33" spans="1:27" ht="50.1" customHeight="1">
      <c r="A33" s="109"/>
      <c r="B33" s="110"/>
      <c r="C33" s="54">
        <v>30</v>
      </c>
      <c r="D33" s="65" t="s">
        <v>132</v>
      </c>
      <c r="E33" s="65" t="s">
        <v>172</v>
      </c>
      <c r="F33" s="73" t="s">
        <v>188</v>
      </c>
      <c r="G33" s="73" t="s">
        <v>65</v>
      </c>
      <c r="H33" s="67" t="s">
        <v>45</v>
      </c>
      <c r="I33" s="73" t="s">
        <v>72</v>
      </c>
      <c r="J33" s="83">
        <v>799.66</v>
      </c>
      <c r="K33" s="32"/>
      <c r="L33" s="41">
        <f t="shared" si="0"/>
        <v>0</v>
      </c>
      <c r="M33" s="42" t="str">
        <f t="shared" si="1"/>
        <v>OK</v>
      </c>
      <c r="N33" s="49"/>
      <c r="O33" s="49"/>
      <c r="P33" s="49"/>
      <c r="Q33" s="49"/>
      <c r="R33" s="49"/>
      <c r="S33" s="49"/>
      <c r="T33" s="49"/>
      <c r="U33" s="49"/>
      <c r="V33" s="49"/>
      <c r="W33" s="49"/>
      <c r="X33" s="49"/>
      <c r="Y33" s="49"/>
      <c r="Z33" s="49"/>
      <c r="AA33" s="49"/>
    </row>
    <row r="34" spans="1:27" ht="50.1" customHeight="1">
      <c r="A34" s="109"/>
      <c r="B34" s="110"/>
      <c r="C34" s="54">
        <v>31</v>
      </c>
      <c r="D34" s="63" t="s">
        <v>133</v>
      </c>
      <c r="E34" s="63" t="s">
        <v>173</v>
      </c>
      <c r="F34" s="73" t="s">
        <v>67</v>
      </c>
      <c r="G34" s="73" t="s">
        <v>43</v>
      </c>
      <c r="H34" s="77" t="s">
        <v>45</v>
      </c>
      <c r="I34" s="73" t="s">
        <v>58</v>
      </c>
      <c r="J34" s="83">
        <v>62.97</v>
      </c>
      <c r="K34" s="32">
        <v>110</v>
      </c>
      <c r="L34" s="41">
        <f t="shared" si="0"/>
        <v>110</v>
      </c>
      <c r="M34" s="42" t="str">
        <f t="shared" si="1"/>
        <v>OK</v>
      </c>
      <c r="N34" s="49"/>
      <c r="O34" s="49"/>
      <c r="P34" s="49"/>
      <c r="Q34" s="49"/>
      <c r="R34" s="49"/>
      <c r="S34" s="49"/>
      <c r="T34" s="49"/>
      <c r="U34" s="49"/>
      <c r="V34" s="49"/>
      <c r="W34" s="49"/>
      <c r="X34" s="49"/>
      <c r="Y34" s="49"/>
      <c r="Z34" s="49"/>
      <c r="AA34" s="49"/>
    </row>
    <row r="35" spans="1:27" ht="50.1" customHeight="1">
      <c r="A35" s="109"/>
      <c r="B35" s="110"/>
      <c r="C35" s="54">
        <v>32</v>
      </c>
      <c r="D35" s="63" t="s">
        <v>134</v>
      </c>
      <c r="E35" s="63" t="s">
        <v>69</v>
      </c>
      <c r="F35" s="73" t="s">
        <v>68</v>
      </c>
      <c r="G35" s="73" t="s">
        <v>43</v>
      </c>
      <c r="H35" s="73" t="s">
        <v>45</v>
      </c>
      <c r="I35" s="73" t="s">
        <v>55</v>
      </c>
      <c r="J35" s="83">
        <v>184.65</v>
      </c>
      <c r="K35" s="32">
        <v>105</v>
      </c>
      <c r="L35" s="41">
        <f t="shared" si="0"/>
        <v>105</v>
      </c>
      <c r="M35" s="42" t="str">
        <f t="shared" si="1"/>
        <v>OK</v>
      </c>
      <c r="N35" s="49"/>
      <c r="O35" s="49"/>
      <c r="P35" s="49"/>
      <c r="Q35" s="49"/>
      <c r="R35" s="49"/>
      <c r="S35" s="49"/>
      <c r="T35" s="49"/>
      <c r="U35" s="49"/>
      <c r="V35" s="49"/>
      <c r="W35" s="49"/>
      <c r="X35" s="49"/>
      <c r="Y35" s="49"/>
      <c r="Z35" s="49"/>
      <c r="AA35" s="49"/>
    </row>
    <row r="36" spans="1:27" ht="50.1" customHeight="1">
      <c r="A36" s="109"/>
      <c r="B36" s="110"/>
      <c r="C36" s="54">
        <v>33</v>
      </c>
      <c r="D36" s="63" t="s">
        <v>135</v>
      </c>
      <c r="E36" s="63" t="s">
        <v>69</v>
      </c>
      <c r="F36" s="73" t="s">
        <v>68</v>
      </c>
      <c r="G36" s="73" t="s">
        <v>43</v>
      </c>
      <c r="H36" s="73" t="s">
        <v>45</v>
      </c>
      <c r="I36" s="73" t="s">
        <v>55</v>
      </c>
      <c r="J36" s="83">
        <v>98.83</v>
      </c>
      <c r="K36" s="32">
        <v>70</v>
      </c>
      <c r="L36" s="41">
        <f t="shared" ref="L36:L57" si="2">K36-(SUM(N36:AA36))</f>
        <v>70</v>
      </c>
      <c r="M36" s="42" t="str">
        <f t="shared" si="1"/>
        <v>OK</v>
      </c>
      <c r="N36" s="49"/>
      <c r="O36" s="49"/>
      <c r="P36" s="49"/>
      <c r="Q36" s="49"/>
      <c r="R36" s="49"/>
      <c r="S36" s="49"/>
      <c r="T36" s="49"/>
      <c r="U36" s="49"/>
      <c r="V36" s="49"/>
      <c r="W36" s="49"/>
      <c r="X36" s="49"/>
      <c r="Y36" s="49"/>
      <c r="Z36" s="49"/>
      <c r="AA36" s="49"/>
    </row>
    <row r="37" spans="1:27" ht="50.1" customHeight="1">
      <c r="A37" s="109"/>
      <c r="B37" s="110"/>
      <c r="C37" s="54">
        <v>34</v>
      </c>
      <c r="D37" s="63" t="s">
        <v>41</v>
      </c>
      <c r="E37" s="63" t="s">
        <v>57</v>
      </c>
      <c r="F37" s="73" t="s">
        <v>71</v>
      </c>
      <c r="G37" s="73" t="s">
        <v>43</v>
      </c>
      <c r="H37" s="73" t="s">
        <v>46</v>
      </c>
      <c r="I37" s="79" t="s">
        <v>70</v>
      </c>
      <c r="J37" s="83">
        <v>4.83</v>
      </c>
      <c r="K37" s="32">
        <v>60</v>
      </c>
      <c r="L37" s="41">
        <f t="shared" si="2"/>
        <v>35</v>
      </c>
      <c r="M37" s="42" t="str">
        <f t="shared" si="1"/>
        <v>OK</v>
      </c>
      <c r="N37" s="49">
        <v>25</v>
      </c>
      <c r="O37" s="49"/>
      <c r="P37" s="49"/>
      <c r="Q37" s="49"/>
      <c r="R37" s="49"/>
      <c r="S37" s="49"/>
      <c r="T37" s="49"/>
      <c r="U37" s="49"/>
      <c r="V37" s="49"/>
      <c r="W37" s="49"/>
      <c r="X37" s="49"/>
      <c r="Y37" s="49"/>
      <c r="Z37" s="49"/>
      <c r="AA37" s="49"/>
    </row>
    <row r="38" spans="1:27" ht="50.1" customHeight="1">
      <c r="A38" s="109"/>
      <c r="B38" s="110"/>
      <c r="C38" s="54">
        <v>35</v>
      </c>
      <c r="D38" s="63" t="s">
        <v>42</v>
      </c>
      <c r="E38" s="63" t="s">
        <v>57</v>
      </c>
      <c r="F38" s="73" t="s">
        <v>71</v>
      </c>
      <c r="G38" s="73" t="s">
        <v>43</v>
      </c>
      <c r="H38" s="73" t="s">
        <v>46</v>
      </c>
      <c r="I38" s="79" t="s">
        <v>70</v>
      </c>
      <c r="J38" s="83">
        <v>11</v>
      </c>
      <c r="K38" s="32">
        <v>90</v>
      </c>
      <c r="L38" s="41">
        <f t="shared" si="2"/>
        <v>65</v>
      </c>
      <c r="M38" s="42" t="str">
        <f t="shared" si="1"/>
        <v>OK</v>
      </c>
      <c r="N38" s="49">
        <v>25</v>
      </c>
      <c r="O38" s="49"/>
      <c r="P38" s="49"/>
      <c r="Q38" s="49"/>
      <c r="R38" s="49"/>
      <c r="S38" s="49"/>
      <c r="T38" s="49"/>
      <c r="U38" s="49"/>
      <c r="V38" s="49"/>
      <c r="W38" s="49"/>
      <c r="X38" s="49"/>
      <c r="Y38" s="49"/>
      <c r="Z38" s="49"/>
      <c r="AA38" s="49"/>
    </row>
    <row r="39" spans="1:27" ht="50.1" customHeight="1">
      <c r="A39" s="55" t="s">
        <v>97</v>
      </c>
      <c r="B39" s="53">
        <v>3</v>
      </c>
      <c r="C39" s="53">
        <v>36</v>
      </c>
      <c r="D39" s="58" t="s">
        <v>136</v>
      </c>
      <c r="E39" s="58" t="s">
        <v>174</v>
      </c>
      <c r="F39" s="71" t="s">
        <v>73</v>
      </c>
      <c r="G39" s="71" t="s">
        <v>43</v>
      </c>
      <c r="H39" s="71" t="s">
        <v>45</v>
      </c>
      <c r="I39" s="71" t="s">
        <v>72</v>
      </c>
      <c r="J39" s="33">
        <v>51.25</v>
      </c>
      <c r="K39" s="32">
        <v>60</v>
      </c>
      <c r="L39" s="41">
        <f t="shared" si="2"/>
        <v>60</v>
      </c>
      <c r="M39" s="42" t="str">
        <f t="shared" si="1"/>
        <v>OK</v>
      </c>
      <c r="N39" s="49"/>
      <c r="O39" s="49"/>
      <c r="P39" s="49"/>
      <c r="Q39" s="49"/>
      <c r="R39" s="49"/>
      <c r="S39" s="49"/>
      <c r="T39" s="49"/>
      <c r="U39" s="49"/>
      <c r="V39" s="49"/>
      <c r="W39" s="49"/>
      <c r="X39" s="49"/>
      <c r="Y39" s="49"/>
      <c r="Z39" s="49"/>
      <c r="AA39" s="49"/>
    </row>
    <row r="40" spans="1:27" ht="50.1" customHeight="1">
      <c r="A40" s="109" t="s">
        <v>98</v>
      </c>
      <c r="B40" s="110">
        <v>4</v>
      </c>
      <c r="C40" s="54">
        <v>37</v>
      </c>
      <c r="D40" s="63" t="s">
        <v>137</v>
      </c>
      <c r="E40" s="63" t="s">
        <v>190</v>
      </c>
      <c r="F40" s="73" t="s">
        <v>75</v>
      </c>
      <c r="G40" s="73" t="s">
        <v>43</v>
      </c>
      <c r="H40" s="73" t="s">
        <v>45</v>
      </c>
      <c r="I40" s="79" t="s">
        <v>74</v>
      </c>
      <c r="J40" s="85">
        <v>74</v>
      </c>
      <c r="K40" s="32">
        <v>75</v>
      </c>
      <c r="L40" s="41">
        <f t="shared" si="2"/>
        <v>75</v>
      </c>
      <c r="M40" s="42" t="str">
        <f t="shared" si="1"/>
        <v>OK</v>
      </c>
      <c r="N40" s="82"/>
      <c r="O40" s="82"/>
      <c r="P40" s="82"/>
      <c r="Q40" s="82"/>
      <c r="R40" s="82"/>
      <c r="S40" s="82"/>
      <c r="T40" s="82"/>
      <c r="U40" s="82"/>
      <c r="V40" s="51"/>
      <c r="W40" s="51"/>
      <c r="X40" s="51"/>
      <c r="Y40" s="51"/>
      <c r="Z40" s="51"/>
      <c r="AA40" s="51"/>
    </row>
    <row r="41" spans="1:27" ht="50.1" customHeight="1">
      <c r="A41" s="109"/>
      <c r="B41" s="110"/>
      <c r="C41" s="54">
        <v>38</v>
      </c>
      <c r="D41" s="63" t="s">
        <v>138</v>
      </c>
      <c r="E41" s="63" t="s">
        <v>190</v>
      </c>
      <c r="F41" s="73" t="s">
        <v>75</v>
      </c>
      <c r="G41" s="73" t="s">
        <v>43</v>
      </c>
      <c r="H41" s="73" t="s">
        <v>45</v>
      </c>
      <c r="I41" s="79" t="s">
        <v>74</v>
      </c>
      <c r="J41" s="85">
        <v>54.54</v>
      </c>
      <c r="K41" s="32">
        <v>75</v>
      </c>
      <c r="L41" s="41">
        <f t="shared" si="2"/>
        <v>75</v>
      </c>
      <c r="M41" s="42" t="str">
        <f t="shared" si="1"/>
        <v>OK</v>
      </c>
      <c r="N41" s="82"/>
      <c r="O41" s="82"/>
      <c r="P41" s="82"/>
      <c r="Q41" s="82"/>
      <c r="R41" s="82"/>
      <c r="S41" s="82"/>
      <c r="T41" s="82"/>
      <c r="U41" s="82"/>
      <c r="V41" s="51"/>
      <c r="W41" s="51"/>
      <c r="X41" s="51"/>
      <c r="Y41" s="51"/>
      <c r="Z41" s="51"/>
      <c r="AA41" s="51"/>
    </row>
    <row r="42" spans="1:27" ht="50.1" customHeight="1">
      <c r="A42" s="109"/>
      <c r="B42" s="110"/>
      <c r="C42" s="54">
        <v>39</v>
      </c>
      <c r="D42" s="63" t="s">
        <v>90</v>
      </c>
      <c r="E42" s="63" t="s">
        <v>191</v>
      </c>
      <c r="F42" s="73" t="s">
        <v>75</v>
      </c>
      <c r="G42" s="73" t="s">
        <v>43</v>
      </c>
      <c r="H42" s="73" t="s">
        <v>45</v>
      </c>
      <c r="I42" s="79" t="s">
        <v>74</v>
      </c>
      <c r="J42" s="85">
        <v>123</v>
      </c>
      <c r="K42" s="32">
        <v>65</v>
      </c>
      <c r="L42" s="41">
        <f t="shared" si="2"/>
        <v>65</v>
      </c>
      <c r="M42" s="42" t="str">
        <f t="shared" si="1"/>
        <v>OK</v>
      </c>
      <c r="N42" s="82"/>
      <c r="O42" s="82"/>
      <c r="P42" s="82"/>
      <c r="Q42" s="82"/>
      <c r="R42" s="82"/>
      <c r="S42" s="82"/>
      <c r="T42" s="82"/>
      <c r="U42" s="82"/>
      <c r="V42" s="51"/>
      <c r="W42" s="51"/>
      <c r="X42" s="51"/>
      <c r="Y42" s="51"/>
      <c r="Z42" s="51"/>
      <c r="AA42" s="51"/>
    </row>
    <row r="43" spans="1:27" ht="50.1" customHeight="1">
      <c r="A43" s="109"/>
      <c r="B43" s="110"/>
      <c r="C43" s="54">
        <v>40</v>
      </c>
      <c r="D43" s="63" t="s">
        <v>91</v>
      </c>
      <c r="E43" s="63" t="s">
        <v>191</v>
      </c>
      <c r="F43" s="73" t="s">
        <v>75</v>
      </c>
      <c r="G43" s="73" t="s">
        <v>43</v>
      </c>
      <c r="H43" s="73" t="s">
        <v>45</v>
      </c>
      <c r="I43" s="79" t="s">
        <v>74</v>
      </c>
      <c r="J43" s="85">
        <v>133</v>
      </c>
      <c r="K43" s="32">
        <v>75</v>
      </c>
      <c r="L43" s="41">
        <f t="shared" si="2"/>
        <v>75</v>
      </c>
      <c r="M43" s="42" t="str">
        <f t="shared" si="1"/>
        <v>OK</v>
      </c>
      <c r="N43" s="82"/>
      <c r="O43" s="82"/>
      <c r="P43" s="82"/>
      <c r="Q43" s="82"/>
      <c r="R43" s="82"/>
      <c r="S43" s="82"/>
      <c r="T43" s="82"/>
      <c r="U43" s="82"/>
      <c r="V43" s="51"/>
      <c r="W43" s="51"/>
      <c r="X43" s="51"/>
      <c r="Y43" s="51"/>
      <c r="Z43" s="51"/>
      <c r="AA43" s="51"/>
    </row>
    <row r="44" spans="1:27" ht="50.1" customHeight="1">
      <c r="A44" s="109"/>
      <c r="B44" s="110"/>
      <c r="C44" s="54">
        <v>41</v>
      </c>
      <c r="D44" s="63" t="s">
        <v>139</v>
      </c>
      <c r="E44" s="63" t="s">
        <v>191</v>
      </c>
      <c r="F44" s="73" t="s">
        <v>75</v>
      </c>
      <c r="G44" s="73" t="s">
        <v>43</v>
      </c>
      <c r="H44" s="73" t="s">
        <v>45</v>
      </c>
      <c r="I44" s="79" t="s">
        <v>74</v>
      </c>
      <c r="J44" s="85">
        <v>150</v>
      </c>
      <c r="K44" s="32">
        <v>60</v>
      </c>
      <c r="L44" s="41">
        <f t="shared" si="2"/>
        <v>60</v>
      </c>
      <c r="M44" s="42" t="str">
        <f t="shared" si="1"/>
        <v>OK</v>
      </c>
      <c r="N44" s="82"/>
      <c r="O44" s="82"/>
      <c r="P44" s="82"/>
      <c r="Q44" s="82"/>
      <c r="R44" s="82"/>
      <c r="S44" s="82"/>
      <c r="T44" s="82"/>
      <c r="U44" s="82"/>
      <c r="V44" s="51"/>
      <c r="W44" s="51"/>
      <c r="X44" s="51"/>
      <c r="Y44" s="51"/>
      <c r="Z44" s="51"/>
      <c r="AA44" s="51"/>
    </row>
    <row r="45" spans="1:27" ht="50.1" customHeight="1">
      <c r="A45" s="107" t="s">
        <v>99</v>
      </c>
      <c r="B45" s="108">
        <v>5</v>
      </c>
      <c r="C45" s="53">
        <v>42</v>
      </c>
      <c r="D45" s="58" t="s">
        <v>140</v>
      </c>
      <c r="E45" s="58" t="s">
        <v>175</v>
      </c>
      <c r="F45" s="71" t="s">
        <v>77</v>
      </c>
      <c r="G45" s="71" t="s">
        <v>43</v>
      </c>
      <c r="H45" s="71" t="s">
        <v>45</v>
      </c>
      <c r="I45" s="80" t="s">
        <v>76</v>
      </c>
      <c r="J45" s="86">
        <v>115.29</v>
      </c>
      <c r="K45" s="32">
        <v>85</v>
      </c>
      <c r="L45" s="41">
        <f t="shared" si="2"/>
        <v>85</v>
      </c>
      <c r="M45" s="42" t="str">
        <f t="shared" si="1"/>
        <v>OK</v>
      </c>
      <c r="N45" s="82"/>
      <c r="O45" s="82"/>
      <c r="P45" s="82"/>
      <c r="Q45" s="82"/>
      <c r="R45" s="82"/>
      <c r="S45" s="82"/>
      <c r="T45" s="82"/>
      <c r="U45" s="82"/>
      <c r="V45" s="51"/>
      <c r="W45" s="51"/>
      <c r="X45" s="51"/>
      <c r="Y45" s="51"/>
      <c r="Z45" s="51"/>
      <c r="AA45" s="51"/>
    </row>
    <row r="46" spans="1:27" ht="50.1" customHeight="1">
      <c r="A46" s="107"/>
      <c r="B46" s="108"/>
      <c r="C46" s="53">
        <v>43</v>
      </c>
      <c r="D46" s="58" t="s">
        <v>141</v>
      </c>
      <c r="E46" s="58" t="s">
        <v>176</v>
      </c>
      <c r="F46" s="71" t="s">
        <v>78</v>
      </c>
      <c r="G46" s="71" t="s">
        <v>43</v>
      </c>
      <c r="H46" s="71" t="s">
        <v>45</v>
      </c>
      <c r="I46" s="80" t="s">
        <v>76</v>
      </c>
      <c r="J46" s="86">
        <v>88.75</v>
      </c>
      <c r="K46" s="32"/>
      <c r="L46" s="41">
        <f t="shared" si="2"/>
        <v>0</v>
      </c>
      <c r="M46" s="42" t="str">
        <f t="shared" si="1"/>
        <v>OK</v>
      </c>
      <c r="N46" s="82"/>
      <c r="O46" s="82"/>
      <c r="P46" s="82"/>
      <c r="Q46" s="82"/>
      <c r="R46" s="82"/>
      <c r="S46" s="82"/>
      <c r="T46" s="82"/>
      <c r="U46" s="82"/>
      <c r="V46" s="51"/>
      <c r="W46" s="51"/>
      <c r="X46" s="51"/>
      <c r="Y46" s="51"/>
      <c r="Z46" s="51"/>
      <c r="AA46" s="51"/>
    </row>
    <row r="47" spans="1:27" ht="50.1" customHeight="1">
      <c r="A47" s="107"/>
      <c r="B47" s="108"/>
      <c r="C47" s="53">
        <v>44</v>
      </c>
      <c r="D47" s="58" t="s">
        <v>142</v>
      </c>
      <c r="E47" s="58" t="s">
        <v>177</v>
      </c>
      <c r="F47" s="71" t="s">
        <v>79</v>
      </c>
      <c r="G47" s="71" t="s">
        <v>43</v>
      </c>
      <c r="H47" s="71" t="s">
        <v>45</v>
      </c>
      <c r="I47" s="80" t="s">
        <v>76</v>
      </c>
      <c r="J47" s="86">
        <v>91.58</v>
      </c>
      <c r="K47" s="32">
        <f>85-22</f>
        <v>63</v>
      </c>
      <c r="L47" s="41">
        <f t="shared" si="2"/>
        <v>63</v>
      </c>
      <c r="M47" s="42" t="str">
        <f t="shared" si="1"/>
        <v>OK</v>
      </c>
      <c r="N47" s="82"/>
      <c r="O47" s="82"/>
      <c r="P47" s="82"/>
      <c r="Q47" s="82"/>
      <c r="R47" s="82"/>
      <c r="S47" s="82"/>
      <c r="T47" s="82"/>
      <c r="U47" s="82"/>
      <c r="V47" s="51"/>
      <c r="W47" s="51"/>
      <c r="X47" s="51"/>
      <c r="Y47" s="51"/>
      <c r="Z47" s="51"/>
      <c r="AA47" s="51"/>
    </row>
    <row r="48" spans="1:27" ht="50.1" customHeight="1">
      <c r="A48" s="107"/>
      <c r="B48" s="108"/>
      <c r="C48" s="53">
        <v>45</v>
      </c>
      <c r="D48" s="62" t="s">
        <v>80</v>
      </c>
      <c r="E48" s="58" t="s">
        <v>178</v>
      </c>
      <c r="F48" s="71" t="s">
        <v>82</v>
      </c>
      <c r="G48" s="71" t="s">
        <v>43</v>
      </c>
      <c r="H48" s="75" t="s">
        <v>46</v>
      </c>
      <c r="I48" s="80" t="s">
        <v>81</v>
      </c>
      <c r="J48" s="86">
        <v>83.69</v>
      </c>
      <c r="K48" s="32">
        <v>285</v>
      </c>
      <c r="L48" s="41">
        <f t="shared" si="2"/>
        <v>42</v>
      </c>
      <c r="M48" s="42" t="str">
        <f t="shared" si="1"/>
        <v>OK</v>
      </c>
      <c r="N48" s="82"/>
      <c r="O48" s="49">
        <v>243</v>
      </c>
      <c r="P48" s="82"/>
      <c r="Q48" s="82"/>
      <c r="R48" s="82"/>
      <c r="S48" s="82"/>
      <c r="T48" s="82"/>
      <c r="U48" s="82"/>
      <c r="V48" s="51"/>
      <c r="W48" s="51"/>
      <c r="X48" s="51"/>
      <c r="Y48" s="51"/>
      <c r="Z48" s="51"/>
      <c r="AA48" s="51"/>
    </row>
    <row r="49" spans="1:27" ht="50.1" customHeight="1">
      <c r="A49" s="56" t="s">
        <v>100</v>
      </c>
      <c r="B49" s="54">
        <v>6</v>
      </c>
      <c r="C49" s="54">
        <v>46</v>
      </c>
      <c r="D49" s="63" t="s">
        <v>143</v>
      </c>
      <c r="E49" s="63" t="s">
        <v>84</v>
      </c>
      <c r="F49" s="73" t="s">
        <v>83</v>
      </c>
      <c r="G49" s="73" t="s">
        <v>43</v>
      </c>
      <c r="H49" s="73" t="s">
        <v>45</v>
      </c>
      <c r="I49" s="79" t="s">
        <v>76</v>
      </c>
      <c r="J49" s="85">
        <v>115.09</v>
      </c>
      <c r="K49" s="32">
        <f>250-22</f>
        <v>228</v>
      </c>
      <c r="L49" s="41">
        <f t="shared" si="2"/>
        <v>228</v>
      </c>
      <c r="M49" s="42" t="str">
        <f t="shared" si="1"/>
        <v>OK</v>
      </c>
      <c r="N49" s="82"/>
      <c r="O49" s="82"/>
      <c r="P49" s="82"/>
      <c r="Q49" s="82"/>
      <c r="R49" s="82"/>
      <c r="S49" s="82"/>
      <c r="T49" s="82"/>
      <c r="U49" s="82"/>
      <c r="V49" s="51"/>
      <c r="W49" s="51"/>
      <c r="X49" s="51"/>
      <c r="Y49" s="51"/>
      <c r="Z49" s="51"/>
      <c r="AA49" s="51"/>
    </row>
    <row r="50" spans="1:27" ht="50.1" customHeight="1">
      <c r="A50" s="107" t="s">
        <v>101</v>
      </c>
      <c r="B50" s="108">
        <v>7</v>
      </c>
      <c r="C50" s="53">
        <v>47</v>
      </c>
      <c r="D50" s="62" t="s">
        <v>85</v>
      </c>
      <c r="E50" s="58" t="s">
        <v>179</v>
      </c>
      <c r="F50" s="72" t="s">
        <v>86</v>
      </c>
      <c r="G50" s="72" t="s">
        <v>65</v>
      </c>
      <c r="H50" s="75" t="s">
        <v>45</v>
      </c>
      <c r="I50" s="78" t="s">
        <v>74</v>
      </c>
      <c r="J50" s="86">
        <v>3016.66</v>
      </c>
      <c r="K50" s="32">
        <v>2</v>
      </c>
      <c r="L50" s="41">
        <f t="shared" si="2"/>
        <v>2</v>
      </c>
      <c r="M50" s="42" t="str">
        <f t="shared" si="1"/>
        <v>OK</v>
      </c>
      <c r="N50" s="82"/>
      <c r="O50" s="82"/>
      <c r="P50" s="82"/>
      <c r="Q50" s="82"/>
      <c r="R50" s="82"/>
      <c r="S50" s="82"/>
      <c r="T50" s="82"/>
      <c r="U50" s="82"/>
      <c r="V50" s="51"/>
      <c r="W50" s="51"/>
      <c r="X50" s="51"/>
      <c r="Y50" s="51"/>
      <c r="Z50" s="51"/>
      <c r="AA50" s="51"/>
    </row>
    <row r="51" spans="1:27" ht="50.1" customHeight="1">
      <c r="A51" s="107"/>
      <c r="B51" s="108"/>
      <c r="C51" s="53">
        <v>48</v>
      </c>
      <c r="D51" s="61" t="s">
        <v>144</v>
      </c>
      <c r="E51" s="58" t="s">
        <v>179</v>
      </c>
      <c r="F51" s="72" t="s">
        <v>86</v>
      </c>
      <c r="G51" s="71" t="s">
        <v>65</v>
      </c>
      <c r="H51" s="75" t="s">
        <v>45</v>
      </c>
      <c r="I51" s="78" t="s">
        <v>74</v>
      </c>
      <c r="J51" s="86">
        <v>3016.66</v>
      </c>
      <c r="K51" s="32">
        <v>2</v>
      </c>
      <c r="L51" s="41">
        <f t="shared" si="2"/>
        <v>2</v>
      </c>
      <c r="M51" s="42" t="str">
        <f t="shared" si="1"/>
        <v>OK</v>
      </c>
      <c r="N51" s="82"/>
      <c r="O51" s="82"/>
      <c r="P51" s="82"/>
      <c r="Q51" s="82"/>
      <c r="R51" s="82"/>
      <c r="S51" s="82"/>
      <c r="T51" s="82"/>
      <c r="U51" s="82"/>
      <c r="V51" s="51"/>
      <c r="W51" s="51"/>
      <c r="X51" s="51"/>
      <c r="Y51" s="51"/>
      <c r="Z51" s="51"/>
      <c r="AA51" s="51"/>
    </row>
    <row r="52" spans="1:27" ht="50.1" customHeight="1">
      <c r="A52" s="107"/>
      <c r="B52" s="108"/>
      <c r="C52" s="53">
        <v>49</v>
      </c>
      <c r="D52" s="61" t="s">
        <v>145</v>
      </c>
      <c r="E52" s="58" t="s">
        <v>179</v>
      </c>
      <c r="F52" s="72" t="s">
        <v>86</v>
      </c>
      <c r="G52" s="71" t="s">
        <v>65</v>
      </c>
      <c r="H52" s="75" t="s">
        <v>45</v>
      </c>
      <c r="I52" s="78" t="s">
        <v>74</v>
      </c>
      <c r="J52" s="86">
        <v>3016.66</v>
      </c>
      <c r="K52" s="32">
        <v>2</v>
      </c>
      <c r="L52" s="41">
        <f t="shared" si="2"/>
        <v>2</v>
      </c>
      <c r="M52" s="42" t="str">
        <f t="shared" si="1"/>
        <v>OK</v>
      </c>
      <c r="N52" s="82"/>
      <c r="O52" s="82"/>
      <c r="P52" s="82"/>
      <c r="Q52" s="82"/>
      <c r="R52" s="82"/>
      <c r="S52" s="82"/>
      <c r="T52" s="82"/>
      <c r="U52" s="82"/>
      <c r="V52" s="51"/>
      <c r="W52" s="51"/>
      <c r="X52" s="51"/>
      <c r="Y52" s="51"/>
      <c r="Z52" s="51"/>
      <c r="AA52" s="51"/>
    </row>
    <row r="53" spans="1:27" ht="50.1" customHeight="1">
      <c r="A53" s="109" t="s">
        <v>102</v>
      </c>
      <c r="B53" s="110">
        <v>8</v>
      </c>
      <c r="C53" s="54">
        <v>50</v>
      </c>
      <c r="D53" s="66" t="s">
        <v>146</v>
      </c>
      <c r="E53" s="63" t="s">
        <v>180</v>
      </c>
      <c r="F53" s="74" t="s">
        <v>67</v>
      </c>
      <c r="G53" s="74" t="s">
        <v>43</v>
      </c>
      <c r="H53" s="67" t="s">
        <v>45</v>
      </c>
      <c r="I53" s="81" t="s">
        <v>58</v>
      </c>
      <c r="J53" s="85">
        <v>69.39</v>
      </c>
      <c r="K53" s="32">
        <v>80</v>
      </c>
      <c r="L53" s="41">
        <f t="shared" si="2"/>
        <v>80</v>
      </c>
      <c r="M53" s="42" t="str">
        <f t="shared" si="1"/>
        <v>OK</v>
      </c>
      <c r="N53" s="82"/>
      <c r="O53" s="82"/>
      <c r="P53" s="82"/>
      <c r="Q53" s="82"/>
      <c r="R53" s="82"/>
      <c r="S53" s="82"/>
      <c r="T53" s="82"/>
      <c r="U53" s="82"/>
      <c r="V53" s="51"/>
      <c r="W53" s="51"/>
      <c r="X53" s="51"/>
      <c r="Y53" s="51"/>
      <c r="Z53" s="51"/>
      <c r="AA53" s="51"/>
    </row>
    <row r="54" spans="1:27" ht="50.1" customHeight="1">
      <c r="A54" s="109"/>
      <c r="B54" s="110"/>
      <c r="C54" s="54">
        <v>51</v>
      </c>
      <c r="D54" s="63" t="s">
        <v>147</v>
      </c>
      <c r="E54" s="63" t="s">
        <v>180</v>
      </c>
      <c r="F54" s="73" t="s">
        <v>67</v>
      </c>
      <c r="G54" s="73" t="s">
        <v>43</v>
      </c>
      <c r="H54" s="77" t="s">
        <v>45</v>
      </c>
      <c r="I54" s="79" t="s">
        <v>58</v>
      </c>
      <c r="J54" s="85">
        <v>80.2</v>
      </c>
      <c r="K54" s="32">
        <v>90</v>
      </c>
      <c r="L54" s="41">
        <f t="shared" si="2"/>
        <v>90</v>
      </c>
      <c r="M54" s="42" t="str">
        <f t="shared" si="1"/>
        <v>OK</v>
      </c>
      <c r="N54" s="82"/>
      <c r="O54" s="82"/>
      <c r="P54" s="82"/>
      <c r="Q54" s="82"/>
      <c r="R54" s="82"/>
      <c r="S54" s="82"/>
      <c r="T54" s="82"/>
      <c r="U54" s="82"/>
      <c r="V54" s="51"/>
      <c r="W54" s="51"/>
      <c r="X54" s="51"/>
      <c r="Y54" s="51"/>
      <c r="Z54" s="51"/>
      <c r="AA54" s="51"/>
    </row>
    <row r="55" spans="1:27" ht="50.1" customHeight="1">
      <c r="A55" s="107" t="s">
        <v>95</v>
      </c>
      <c r="B55" s="108">
        <v>9</v>
      </c>
      <c r="C55" s="53">
        <v>52</v>
      </c>
      <c r="D55" s="62" t="s">
        <v>148</v>
      </c>
      <c r="E55" s="58" t="s">
        <v>181</v>
      </c>
      <c r="F55" s="71" t="s">
        <v>189</v>
      </c>
      <c r="G55" s="71" t="s">
        <v>44</v>
      </c>
      <c r="H55" s="75" t="s">
        <v>45</v>
      </c>
      <c r="I55" s="71" t="s">
        <v>72</v>
      </c>
      <c r="J55" s="86">
        <v>256.39999999999998</v>
      </c>
      <c r="K55" s="32"/>
      <c r="L55" s="41">
        <f t="shared" si="2"/>
        <v>0</v>
      </c>
      <c r="M55" s="42" t="str">
        <f t="shared" si="1"/>
        <v>OK</v>
      </c>
      <c r="N55" s="82"/>
      <c r="O55" s="82"/>
      <c r="P55" s="82"/>
      <c r="Q55" s="82"/>
      <c r="R55" s="82"/>
      <c r="S55" s="82"/>
      <c r="T55" s="82"/>
      <c r="U55" s="82"/>
      <c r="V55" s="51"/>
      <c r="W55" s="51"/>
      <c r="X55" s="51"/>
      <c r="Y55" s="51"/>
      <c r="Z55" s="51"/>
      <c r="AA55" s="51"/>
    </row>
    <row r="56" spans="1:27" ht="50.1" customHeight="1">
      <c r="A56" s="107"/>
      <c r="B56" s="108"/>
      <c r="C56" s="53">
        <v>53</v>
      </c>
      <c r="D56" s="62" t="s">
        <v>149</v>
      </c>
      <c r="E56" s="58" t="s">
        <v>182</v>
      </c>
      <c r="F56" s="71" t="s">
        <v>189</v>
      </c>
      <c r="G56" s="71" t="s">
        <v>44</v>
      </c>
      <c r="H56" s="75" t="s">
        <v>45</v>
      </c>
      <c r="I56" s="71" t="s">
        <v>72</v>
      </c>
      <c r="J56" s="86">
        <v>666.63</v>
      </c>
      <c r="K56" s="32"/>
      <c r="L56" s="41">
        <f t="shared" si="2"/>
        <v>0</v>
      </c>
      <c r="M56" s="42" t="str">
        <f t="shared" si="1"/>
        <v>OK</v>
      </c>
      <c r="N56" s="82"/>
      <c r="O56" s="82"/>
      <c r="P56" s="82"/>
      <c r="Q56" s="82"/>
      <c r="R56" s="82"/>
      <c r="S56" s="82"/>
      <c r="T56" s="82"/>
      <c r="U56" s="82"/>
      <c r="V56" s="51"/>
      <c r="W56" s="51"/>
      <c r="X56" s="51"/>
      <c r="Y56" s="51"/>
      <c r="Z56" s="51"/>
      <c r="AA56" s="51"/>
    </row>
    <row r="57" spans="1:27" ht="50.1" customHeight="1">
      <c r="A57" s="56" t="s">
        <v>99</v>
      </c>
      <c r="B57" s="54">
        <v>10</v>
      </c>
      <c r="C57" s="54">
        <v>54</v>
      </c>
      <c r="D57" s="63" t="s">
        <v>150</v>
      </c>
      <c r="E57" s="63" t="s">
        <v>183</v>
      </c>
      <c r="F57" s="73" t="s">
        <v>83</v>
      </c>
      <c r="G57" s="73" t="s">
        <v>43</v>
      </c>
      <c r="H57" s="73" t="s">
        <v>45</v>
      </c>
      <c r="I57" s="79" t="s">
        <v>76</v>
      </c>
      <c r="J57" s="85">
        <v>228.08</v>
      </c>
      <c r="K57" s="32">
        <v>385</v>
      </c>
      <c r="L57" s="41">
        <f t="shared" si="2"/>
        <v>385</v>
      </c>
      <c r="M57" s="42" t="str">
        <f t="shared" si="1"/>
        <v>OK</v>
      </c>
      <c r="N57" s="82"/>
      <c r="O57" s="82"/>
      <c r="P57" s="82"/>
      <c r="Q57" s="82"/>
      <c r="R57" s="82"/>
      <c r="S57" s="82"/>
      <c r="T57" s="82"/>
      <c r="U57" s="82"/>
      <c r="V57" s="51"/>
      <c r="W57" s="51"/>
      <c r="X57" s="51"/>
      <c r="Y57" s="51"/>
      <c r="Z57" s="51"/>
      <c r="AA57" s="51"/>
    </row>
  </sheetData>
  <mergeCells count="32">
    <mergeCell ref="A55:A56"/>
    <mergeCell ref="B55:B56"/>
    <mergeCell ref="A45:A48"/>
    <mergeCell ref="B45:B48"/>
    <mergeCell ref="A50:A52"/>
    <mergeCell ref="B50:B52"/>
    <mergeCell ref="A53:A54"/>
    <mergeCell ref="B53:B54"/>
    <mergeCell ref="Y1:Y2"/>
    <mergeCell ref="Z1:Z2"/>
    <mergeCell ref="AA1:AA2"/>
    <mergeCell ref="A4:A24"/>
    <mergeCell ref="B4:B24"/>
    <mergeCell ref="T1:T2"/>
    <mergeCell ref="U1:U2"/>
    <mergeCell ref="V1:V2"/>
    <mergeCell ref="W1:W2"/>
    <mergeCell ref="X1:X2"/>
    <mergeCell ref="S1:S2"/>
    <mergeCell ref="O1:O2"/>
    <mergeCell ref="A1:C1"/>
    <mergeCell ref="K1:M1"/>
    <mergeCell ref="Q1:Q2"/>
    <mergeCell ref="R1:R2"/>
    <mergeCell ref="A40:A44"/>
    <mergeCell ref="B40:B44"/>
    <mergeCell ref="D1:J1"/>
    <mergeCell ref="A2:M2"/>
    <mergeCell ref="P1:P2"/>
    <mergeCell ref="N1:N2"/>
    <mergeCell ref="A25:A38"/>
    <mergeCell ref="B25:B38"/>
  </mergeCells>
  <conditionalFormatting sqref="Q4:S4 T4:AA39 O4:P39">
    <cfRule type="cellIs" dxfId="95" priority="25" stopIfTrue="1" operator="greaterThan">
      <formula>0</formula>
    </cfRule>
    <cfRule type="cellIs" dxfId="94" priority="26" stopIfTrue="1" operator="greaterThan">
      <formula>0</formula>
    </cfRule>
    <cfRule type="cellIs" dxfId="93" priority="27" stopIfTrue="1" operator="greaterThan">
      <formula>0</formula>
    </cfRule>
  </conditionalFormatting>
  <conditionalFormatting sqref="Q5:S39">
    <cfRule type="cellIs" dxfId="92" priority="22" stopIfTrue="1" operator="greaterThan">
      <formula>0</formula>
    </cfRule>
    <cfRule type="cellIs" dxfId="91" priority="23" stopIfTrue="1" operator="greaterThan">
      <formula>0</formula>
    </cfRule>
    <cfRule type="cellIs" dxfId="90" priority="24" stopIfTrue="1" operator="greaterThan">
      <formula>0</formula>
    </cfRule>
  </conditionalFormatting>
  <conditionalFormatting sqref="O48">
    <cfRule type="cellIs" dxfId="89" priority="1" stopIfTrue="1" operator="greaterThan">
      <formula>0</formula>
    </cfRule>
    <cfRule type="cellIs" dxfId="88" priority="2" stopIfTrue="1" operator="greaterThan">
      <formula>0</formula>
    </cfRule>
    <cfRule type="cellIs" dxfId="87" priority="3" stopIfTrue="1" operator="greaterThan">
      <formula>0</formula>
    </cfRule>
  </conditionalFormatting>
  <conditionalFormatting sqref="N5:N39">
    <cfRule type="cellIs" dxfId="86" priority="10" stopIfTrue="1" operator="greaterThan">
      <formula>0</formula>
    </cfRule>
    <cfRule type="cellIs" dxfId="85" priority="11" stopIfTrue="1" operator="greaterThan">
      <formula>0</formula>
    </cfRule>
    <cfRule type="cellIs" dxfId="84" priority="12" stopIfTrue="1" operator="greaterThan">
      <formula>0</formula>
    </cfRule>
  </conditionalFormatting>
  <conditionalFormatting sqref="N4">
    <cfRule type="cellIs" dxfId="83" priority="13" stopIfTrue="1" operator="greaterThan">
      <formula>0</formula>
    </cfRule>
    <cfRule type="cellIs" dxfId="82" priority="14" stopIfTrue="1" operator="greaterThan">
      <formula>0</formula>
    </cfRule>
    <cfRule type="cellIs" dxfId="81" priority="15" stopIfTrue="1" operator="greaterThan">
      <formula>0</formula>
    </cfRule>
  </conditionalFormatting>
  <pageMargins left="0.511811024" right="0.511811024" top="0.78740157499999996" bottom="0.78740157499999996" header="0.31496062000000002" footer="0.31496062000000002"/>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57"/>
  <sheetViews>
    <sheetView topLeftCell="E19" zoomScale="80" zoomScaleNormal="80" workbookViewId="0">
      <selection activeCell="N4" sqref="N4"/>
    </sheetView>
  </sheetViews>
  <sheetFormatPr defaultColWidth="9.7109375" defaultRowHeight="15"/>
  <cols>
    <col min="1" max="1" width="22.5703125" style="52" customWidth="1"/>
    <col min="2" max="2" width="5.5703125" style="52" bestFit="1" customWidth="1"/>
    <col min="3" max="3" width="6" style="43" bestFit="1" customWidth="1"/>
    <col min="4" max="4" width="60.28515625" style="52" customWidth="1"/>
    <col min="5" max="5" width="15.140625" style="52" customWidth="1"/>
    <col min="6" max="6" width="12.42578125" style="52" customWidth="1"/>
    <col min="7" max="7" width="10.140625" style="52" customWidth="1"/>
    <col min="8" max="9" width="16.7109375" style="52" customWidth="1"/>
    <col min="10" max="10" width="12.7109375" style="87" bestFit="1" customWidth="1"/>
    <col min="11" max="11" width="12.7109375" style="17" customWidth="1"/>
    <col min="12" max="12" width="13.28515625" style="44" customWidth="1"/>
    <col min="13" max="13" width="12.5703125" style="18" customWidth="1"/>
    <col min="14" max="16" width="12.7109375" style="19" customWidth="1"/>
    <col min="17" max="17" width="13.7109375" style="19" customWidth="1"/>
    <col min="18" max="18" width="12.42578125" style="19" customWidth="1"/>
    <col min="19" max="23" width="12" style="19" customWidth="1"/>
    <col min="24" max="24" width="12.7109375" style="19" customWidth="1"/>
    <col min="25" max="30" width="12.7109375" style="15" customWidth="1"/>
    <col min="31" max="16384" width="9.7109375" style="15"/>
  </cols>
  <sheetData>
    <row r="1" spans="1:30" ht="31.5" customHeight="1">
      <c r="A1" s="112" t="s">
        <v>94</v>
      </c>
      <c r="B1" s="112"/>
      <c r="C1" s="112"/>
      <c r="D1" s="112" t="s">
        <v>39</v>
      </c>
      <c r="E1" s="112"/>
      <c r="F1" s="112"/>
      <c r="G1" s="112"/>
      <c r="H1" s="112"/>
      <c r="I1" s="112"/>
      <c r="J1" s="112"/>
      <c r="K1" s="112" t="s">
        <v>93</v>
      </c>
      <c r="L1" s="112"/>
      <c r="M1" s="112"/>
      <c r="N1" s="111" t="s">
        <v>212</v>
      </c>
      <c r="O1" s="111" t="s">
        <v>92</v>
      </c>
      <c r="P1" s="111" t="s">
        <v>92</v>
      </c>
      <c r="Q1" s="111" t="s">
        <v>92</v>
      </c>
      <c r="R1" s="111" t="s">
        <v>92</v>
      </c>
      <c r="S1" s="111" t="s">
        <v>92</v>
      </c>
      <c r="T1" s="111" t="s">
        <v>92</v>
      </c>
      <c r="U1" s="111" t="s">
        <v>92</v>
      </c>
      <c r="V1" s="111" t="s">
        <v>92</v>
      </c>
      <c r="W1" s="111" t="s">
        <v>92</v>
      </c>
      <c r="X1" s="111" t="s">
        <v>92</v>
      </c>
      <c r="Y1" s="111" t="s">
        <v>92</v>
      </c>
      <c r="Z1" s="111" t="s">
        <v>92</v>
      </c>
      <c r="AA1" s="111" t="s">
        <v>92</v>
      </c>
      <c r="AB1" s="111" t="s">
        <v>92</v>
      </c>
      <c r="AC1" s="111" t="s">
        <v>92</v>
      </c>
      <c r="AD1" s="111" t="s">
        <v>92</v>
      </c>
    </row>
    <row r="2" spans="1:30" ht="24" customHeight="1">
      <c r="A2" s="112" t="s">
        <v>48</v>
      </c>
      <c r="B2" s="112"/>
      <c r="C2" s="112"/>
      <c r="D2" s="112"/>
      <c r="E2" s="112"/>
      <c r="F2" s="112"/>
      <c r="G2" s="112"/>
      <c r="H2" s="112"/>
      <c r="I2" s="112"/>
      <c r="J2" s="112"/>
      <c r="K2" s="112"/>
      <c r="L2" s="112"/>
      <c r="M2" s="112"/>
      <c r="N2" s="111"/>
      <c r="O2" s="111"/>
      <c r="P2" s="111"/>
      <c r="Q2" s="111"/>
      <c r="R2" s="111"/>
      <c r="S2" s="111"/>
      <c r="T2" s="111"/>
      <c r="U2" s="111"/>
      <c r="V2" s="111"/>
      <c r="W2" s="111"/>
      <c r="X2" s="111"/>
      <c r="Y2" s="111"/>
      <c r="Z2" s="111"/>
      <c r="AA2" s="111"/>
      <c r="AB2" s="111"/>
      <c r="AC2" s="111"/>
      <c r="AD2" s="111"/>
    </row>
    <row r="3" spans="1:30" s="16" customFormat="1" ht="45">
      <c r="A3" s="35" t="s">
        <v>3</v>
      </c>
      <c r="B3" s="35" t="s">
        <v>1</v>
      </c>
      <c r="C3" s="36" t="s">
        <v>4</v>
      </c>
      <c r="D3" s="36" t="s">
        <v>6</v>
      </c>
      <c r="E3" s="36" t="s">
        <v>151</v>
      </c>
      <c r="F3" s="36" t="s">
        <v>50</v>
      </c>
      <c r="G3" s="36" t="s">
        <v>51</v>
      </c>
      <c r="H3" s="36" t="s">
        <v>38</v>
      </c>
      <c r="I3" s="36" t="s">
        <v>49</v>
      </c>
      <c r="J3" s="84" t="s">
        <v>5</v>
      </c>
      <c r="K3" s="38" t="s">
        <v>29</v>
      </c>
      <c r="L3" s="39" t="s">
        <v>0</v>
      </c>
      <c r="M3" s="35" t="s">
        <v>7</v>
      </c>
      <c r="N3" s="95">
        <v>43515</v>
      </c>
      <c r="O3" s="40" t="s">
        <v>2</v>
      </c>
      <c r="P3" s="40" t="s">
        <v>2</v>
      </c>
      <c r="Q3" s="40" t="s">
        <v>2</v>
      </c>
      <c r="R3" s="40" t="s">
        <v>2</v>
      </c>
      <c r="S3" s="40" t="s">
        <v>2</v>
      </c>
      <c r="T3" s="40" t="s">
        <v>2</v>
      </c>
      <c r="U3" s="40" t="s">
        <v>2</v>
      </c>
      <c r="V3" s="40" t="s">
        <v>2</v>
      </c>
      <c r="W3" s="40" t="s">
        <v>2</v>
      </c>
      <c r="X3" s="40" t="s">
        <v>2</v>
      </c>
      <c r="Y3" s="40" t="s">
        <v>2</v>
      </c>
      <c r="Z3" s="40" t="s">
        <v>2</v>
      </c>
      <c r="AA3" s="40" t="s">
        <v>2</v>
      </c>
      <c r="AB3" s="40" t="s">
        <v>2</v>
      </c>
      <c r="AC3" s="40" t="s">
        <v>2</v>
      </c>
      <c r="AD3" s="40" t="s">
        <v>2</v>
      </c>
    </row>
    <row r="4" spans="1:30" ht="50.1" customHeight="1">
      <c r="A4" s="107" t="s">
        <v>95</v>
      </c>
      <c r="B4" s="113">
        <v>1</v>
      </c>
      <c r="C4" s="53">
        <v>1</v>
      </c>
      <c r="D4" s="57" t="s">
        <v>103</v>
      </c>
      <c r="E4" s="68" t="s">
        <v>152</v>
      </c>
      <c r="F4" s="70" t="s">
        <v>53</v>
      </c>
      <c r="G4" s="70" t="s">
        <v>43</v>
      </c>
      <c r="H4" s="70" t="s">
        <v>45</v>
      </c>
      <c r="I4" s="70" t="s">
        <v>52</v>
      </c>
      <c r="J4" s="47">
        <v>265</v>
      </c>
      <c r="K4" s="32"/>
      <c r="L4" s="41">
        <f t="shared" ref="L4:L35" si="0">K4-(SUM(N4:AD4))</f>
        <v>0</v>
      </c>
      <c r="M4" s="42" t="str">
        <f>IF(L4&lt;0,"ATENÇÃO","OK")</f>
        <v>OK</v>
      </c>
      <c r="N4" s="49"/>
      <c r="O4" s="49"/>
      <c r="P4" s="49"/>
      <c r="Q4" s="49"/>
      <c r="R4" s="49"/>
      <c r="S4" s="49"/>
      <c r="T4" s="49"/>
      <c r="U4" s="49"/>
      <c r="V4" s="49"/>
      <c r="W4" s="49"/>
      <c r="X4" s="49"/>
      <c r="Y4" s="49"/>
      <c r="Z4" s="49"/>
      <c r="AA4" s="49"/>
      <c r="AB4" s="49"/>
      <c r="AC4" s="49"/>
      <c r="AD4" s="49"/>
    </row>
    <row r="5" spans="1:30" ht="50.1" customHeight="1">
      <c r="A5" s="107"/>
      <c r="B5" s="113"/>
      <c r="C5" s="53">
        <v>2</v>
      </c>
      <c r="D5" s="58" t="s">
        <v>104</v>
      </c>
      <c r="E5" s="69" t="s">
        <v>153</v>
      </c>
      <c r="F5" s="71" t="s">
        <v>54</v>
      </c>
      <c r="G5" s="71" t="s">
        <v>43</v>
      </c>
      <c r="H5" s="70" t="s">
        <v>45</v>
      </c>
      <c r="I5" s="71" t="s">
        <v>52</v>
      </c>
      <c r="J5" s="47">
        <v>60</v>
      </c>
      <c r="K5" s="32"/>
      <c r="L5" s="41">
        <f t="shared" si="0"/>
        <v>0</v>
      </c>
      <c r="M5" s="42" t="str">
        <f t="shared" ref="M5:M57" si="1">IF(L5&lt;0,"ATENÇÃO","OK")</f>
        <v>OK</v>
      </c>
      <c r="N5" s="49"/>
      <c r="O5" s="49"/>
      <c r="P5" s="48"/>
      <c r="Q5" s="49"/>
      <c r="R5" s="49"/>
      <c r="S5" s="49"/>
      <c r="T5" s="49"/>
      <c r="U5" s="49"/>
      <c r="V5" s="49"/>
      <c r="W5" s="49"/>
      <c r="X5" s="49"/>
      <c r="Y5" s="49"/>
      <c r="Z5" s="49"/>
      <c r="AA5" s="49"/>
      <c r="AB5" s="49"/>
      <c r="AC5" s="49"/>
      <c r="AD5" s="49"/>
    </row>
    <row r="6" spans="1:30" ht="50.1" customHeight="1">
      <c r="A6" s="107"/>
      <c r="B6" s="113"/>
      <c r="C6" s="53">
        <v>3</v>
      </c>
      <c r="D6" s="57" t="s">
        <v>105</v>
      </c>
      <c r="E6" s="69" t="s">
        <v>154</v>
      </c>
      <c r="F6" s="70" t="s">
        <v>61</v>
      </c>
      <c r="G6" s="70" t="s">
        <v>43</v>
      </c>
      <c r="H6" s="70" t="s">
        <v>45</v>
      </c>
      <c r="I6" s="70" t="s">
        <v>52</v>
      </c>
      <c r="J6" s="47">
        <v>73</v>
      </c>
      <c r="K6" s="32"/>
      <c r="L6" s="41">
        <f t="shared" si="0"/>
        <v>0</v>
      </c>
      <c r="M6" s="42" t="str">
        <f t="shared" si="1"/>
        <v>OK</v>
      </c>
      <c r="N6" s="49"/>
      <c r="O6" s="49"/>
      <c r="P6" s="49"/>
      <c r="Q6" s="49"/>
      <c r="R6" s="49"/>
      <c r="S6" s="49"/>
      <c r="T6" s="49"/>
      <c r="U6" s="49"/>
      <c r="V6" s="49"/>
      <c r="W6" s="49"/>
      <c r="X6" s="49"/>
      <c r="Y6" s="49"/>
      <c r="Z6" s="49"/>
      <c r="AA6" s="49"/>
      <c r="AB6" s="49"/>
      <c r="AC6" s="49"/>
      <c r="AD6" s="49"/>
    </row>
    <row r="7" spans="1:30" ht="50.1" customHeight="1">
      <c r="A7" s="107"/>
      <c r="B7" s="113"/>
      <c r="C7" s="53">
        <v>4</v>
      </c>
      <c r="D7" s="57" t="s">
        <v>106</v>
      </c>
      <c r="E7" s="69" t="s">
        <v>155</v>
      </c>
      <c r="F7" s="70" t="s">
        <v>62</v>
      </c>
      <c r="G7" s="70" t="s">
        <v>43</v>
      </c>
      <c r="H7" s="70" t="s">
        <v>45</v>
      </c>
      <c r="I7" s="70" t="s">
        <v>52</v>
      </c>
      <c r="J7" s="47">
        <v>70</v>
      </c>
      <c r="K7" s="32"/>
      <c r="L7" s="41">
        <f t="shared" si="0"/>
        <v>0</v>
      </c>
      <c r="M7" s="42" t="str">
        <f t="shared" si="1"/>
        <v>OK</v>
      </c>
      <c r="N7" s="49"/>
      <c r="O7" s="49"/>
      <c r="P7" s="49"/>
      <c r="Q7" s="49"/>
      <c r="R7" s="49"/>
      <c r="S7" s="49"/>
      <c r="T7" s="49"/>
      <c r="U7" s="49"/>
      <c r="V7" s="49"/>
      <c r="W7" s="49"/>
      <c r="X7" s="49"/>
      <c r="Y7" s="49"/>
      <c r="Z7" s="49"/>
      <c r="AA7" s="49"/>
      <c r="AB7" s="49"/>
      <c r="AC7" s="49"/>
      <c r="AD7" s="49"/>
    </row>
    <row r="8" spans="1:30" ht="50.1" customHeight="1">
      <c r="A8" s="107"/>
      <c r="B8" s="113"/>
      <c r="C8" s="53">
        <v>5</v>
      </c>
      <c r="D8" s="57" t="s">
        <v>107</v>
      </c>
      <c r="E8" s="69" t="s">
        <v>156</v>
      </c>
      <c r="F8" s="70" t="s">
        <v>63</v>
      </c>
      <c r="G8" s="70" t="s">
        <v>43</v>
      </c>
      <c r="H8" s="70" t="s">
        <v>45</v>
      </c>
      <c r="I8" s="70" t="s">
        <v>52</v>
      </c>
      <c r="J8" s="47">
        <v>84.86</v>
      </c>
      <c r="K8" s="32"/>
      <c r="L8" s="41">
        <f t="shared" si="0"/>
        <v>0</v>
      </c>
      <c r="M8" s="42" t="str">
        <f t="shared" si="1"/>
        <v>OK</v>
      </c>
      <c r="N8" s="49"/>
      <c r="O8" s="49"/>
      <c r="P8" s="49"/>
      <c r="Q8" s="49"/>
      <c r="R8" s="49"/>
      <c r="S8" s="49"/>
      <c r="T8" s="49"/>
      <c r="U8" s="49"/>
      <c r="V8" s="49"/>
      <c r="W8" s="49"/>
      <c r="X8" s="49"/>
      <c r="Y8" s="49"/>
      <c r="Z8" s="49"/>
      <c r="AA8" s="49"/>
      <c r="AB8" s="49"/>
      <c r="AC8" s="49"/>
      <c r="AD8" s="49"/>
    </row>
    <row r="9" spans="1:30" ht="50.1" customHeight="1">
      <c r="A9" s="107"/>
      <c r="B9" s="113"/>
      <c r="C9" s="53">
        <v>6</v>
      </c>
      <c r="D9" s="59" t="s">
        <v>108</v>
      </c>
      <c r="E9" s="69" t="s">
        <v>157</v>
      </c>
      <c r="F9" s="71" t="s">
        <v>184</v>
      </c>
      <c r="G9" s="71" t="s">
        <v>65</v>
      </c>
      <c r="H9" s="75" t="s">
        <v>45</v>
      </c>
      <c r="I9" s="71" t="s">
        <v>58</v>
      </c>
      <c r="J9" s="47">
        <v>1597.23</v>
      </c>
      <c r="K9" s="32"/>
      <c r="L9" s="41">
        <f t="shared" si="0"/>
        <v>0</v>
      </c>
      <c r="M9" s="42" t="str">
        <f t="shared" si="1"/>
        <v>OK</v>
      </c>
      <c r="N9" s="49"/>
      <c r="O9" s="49"/>
      <c r="P9" s="49"/>
      <c r="Q9" s="49"/>
      <c r="R9" s="49"/>
      <c r="S9" s="49"/>
      <c r="T9" s="49"/>
      <c r="U9" s="49"/>
      <c r="V9" s="49"/>
      <c r="W9" s="49"/>
      <c r="X9" s="49"/>
      <c r="Y9" s="49"/>
      <c r="Z9" s="49"/>
      <c r="AA9" s="49"/>
      <c r="AB9" s="49"/>
      <c r="AC9" s="49"/>
      <c r="AD9" s="49"/>
    </row>
    <row r="10" spans="1:30" ht="50.1" customHeight="1">
      <c r="A10" s="107"/>
      <c r="B10" s="113"/>
      <c r="C10" s="53">
        <v>7</v>
      </c>
      <c r="D10" s="60" t="s">
        <v>109</v>
      </c>
      <c r="E10" s="69" t="s">
        <v>158</v>
      </c>
      <c r="F10" s="71" t="s">
        <v>184</v>
      </c>
      <c r="G10" s="71" t="s">
        <v>65</v>
      </c>
      <c r="H10" s="75" t="s">
        <v>45</v>
      </c>
      <c r="I10" s="71" t="s">
        <v>58</v>
      </c>
      <c r="J10" s="47">
        <v>1230.92</v>
      </c>
      <c r="K10" s="32"/>
      <c r="L10" s="41">
        <f t="shared" si="0"/>
        <v>0</v>
      </c>
      <c r="M10" s="42" t="str">
        <f t="shared" si="1"/>
        <v>OK</v>
      </c>
      <c r="N10" s="49"/>
      <c r="O10" s="49"/>
      <c r="P10" s="49"/>
      <c r="Q10" s="49"/>
      <c r="R10" s="49"/>
      <c r="S10" s="49"/>
      <c r="T10" s="49"/>
      <c r="U10" s="49"/>
      <c r="V10" s="49"/>
      <c r="W10" s="49"/>
      <c r="X10" s="49"/>
      <c r="Y10" s="49"/>
      <c r="Z10" s="49"/>
      <c r="AA10" s="49"/>
      <c r="AB10" s="49"/>
      <c r="AC10" s="49"/>
      <c r="AD10" s="49"/>
    </row>
    <row r="11" spans="1:30" ht="50.1" customHeight="1">
      <c r="A11" s="107"/>
      <c r="B11" s="113"/>
      <c r="C11" s="53">
        <v>8</v>
      </c>
      <c r="D11" s="58" t="s">
        <v>110</v>
      </c>
      <c r="E11" s="69" t="s">
        <v>159</v>
      </c>
      <c r="F11" s="71" t="s">
        <v>185</v>
      </c>
      <c r="G11" s="71" t="s">
        <v>65</v>
      </c>
      <c r="H11" s="75" t="s">
        <v>45</v>
      </c>
      <c r="I11" s="71" t="s">
        <v>52</v>
      </c>
      <c r="J11" s="47">
        <v>158.38999999999999</v>
      </c>
      <c r="K11" s="32"/>
      <c r="L11" s="41">
        <f t="shared" si="0"/>
        <v>0</v>
      </c>
      <c r="M11" s="42" t="str">
        <f t="shared" si="1"/>
        <v>OK</v>
      </c>
      <c r="N11" s="49"/>
      <c r="O11" s="49"/>
      <c r="P11" s="49"/>
      <c r="Q11" s="49"/>
      <c r="R11" s="49"/>
      <c r="S11" s="49"/>
      <c r="T11" s="49"/>
      <c r="U11" s="49"/>
      <c r="V11" s="49"/>
      <c r="W11" s="49"/>
      <c r="X11" s="49"/>
      <c r="Y11" s="49"/>
      <c r="Z11" s="49"/>
      <c r="AA11" s="49"/>
      <c r="AB11" s="49"/>
      <c r="AC11" s="49"/>
      <c r="AD11" s="49"/>
    </row>
    <row r="12" spans="1:30" ht="50.1" customHeight="1">
      <c r="A12" s="107"/>
      <c r="B12" s="113"/>
      <c r="C12" s="53">
        <v>9</v>
      </c>
      <c r="D12" s="61" t="s">
        <v>111</v>
      </c>
      <c r="E12" s="69" t="s">
        <v>160</v>
      </c>
      <c r="F12" s="71" t="s">
        <v>184</v>
      </c>
      <c r="G12" s="71" t="s">
        <v>65</v>
      </c>
      <c r="H12" s="75" t="s">
        <v>45</v>
      </c>
      <c r="I12" s="71" t="s">
        <v>58</v>
      </c>
      <c r="J12" s="47">
        <v>874</v>
      </c>
      <c r="K12" s="32"/>
      <c r="L12" s="41">
        <f t="shared" si="0"/>
        <v>0</v>
      </c>
      <c r="M12" s="42" t="str">
        <f t="shared" si="1"/>
        <v>OK</v>
      </c>
      <c r="N12" s="49"/>
      <c r="O12" s="49"/>
      <c r="P12" s="49"/>
      <c r="Q12" s="49"/>
      <c r="R12" s="49"/>
      <c r="S12" s="49"/>
      <c r="T12" s="49"/>
      <c r="U12" s="49"/>
      <c r="V12" s="49"/>
      <c r="W12" s="49"/>
      <c r="X12" s="49"/>
      <c r="Y12" s="49"/>
      <c r="Z12" s="49"/>
      <c r="AA12" s="49"/>
      <c r="AB12" s="49"/>
      <c r="AC12" s="49"/>
      <c r="AD12" s="49"/>
    </row>
    <row r="13" spans="1:30" ht="50.1" customHeight="1">
      <c r="A13" s="107"/>
      <c r="B13" s="113"/>
      <c r="C13" s="53">
        <v>10</v>
      </c>
      <c r="D13" s="61" t="s">
        <v>112</v>
      </c>
      <c r="E13" s="69" t="s">
        <v>161</v>
      </c>
      <c r="F13" s="71" t="s">
        <v>184</v>
      </c>
      <c r="G13" s="71" t="s">
        <v>65</v>
      </c>
      <c r="H13" s="75" t="s">
        <v>45</v>
      </c>
      <c r="I13" s="71" t="s">
        <v>58</v>
      </c>
      <c r="J13" s="47">
        <v>2430.66</v>
      </c>
      <c r="K13" s="32"/>
      <c r="L13" s="41">
        <f t="shared" si="0"/>
        <v>0</v>
      </c>
      <c r="M13" s="42" t="str">
        <f t="shared" si="1"/>
        <v>OK</v>
      </c>
      <c r="N13" s="49"/>
      <c r="O13" s="49"/>
      <c r="P13" s="49"/>
      <c r="Q13" s="49"/>
      <c r="R13" s="49"/>
      <c r="S13" s="49"/>
      <c r="T13" s="49"/>
      <c r="U13" s="49"/>
      <c r="V13" s="49"/>
      <c r="W13" s="49"/>
      <c r="X13" s="49"/>
      <c r="Y13" s="49"/>
      <c r="Z13" s="49"/>
      <c r="AA13" s="49"/>
      <c r="AB13" s="49"/>
      <c r="AC13" s="49"/>
      <c r="AD13" s="49"/>
    </row>
    <row r="14" spans="1:30" ht="50.1" customHeight="1">
      <c r="A14" s="107"/>
      <c r="B14" s="113"/>
      <c r="C14" s="53">
        <v>11</v>
      </c>
      <c r="D14" s="61" t="s">
        <v>113</v>
      </c>
      <c r="E14" s="69" t="s">
        <v>162</v>
      </c>
      <c r="F14" s="71" t="s">
        <v>186</v>
      </c>
      <c r="G14" s="71" t="s">
        <v>65</v>
      </c>
      <c r="H14" s="75" t="s">
        <v>45</v>
      </c>
      <c r="I14" s="71" t="s">
        <v>52</v>
      </c>
      <c r="J14" s="47">
        <v>8190</v>
      </c>
      <c r="K14" s="32"/>
      <c r="L14" s="41">
        <f t="shared" si="0"/>
        <v>0</v>
      </c>
      <c r="M14" s="42" t="str">
        <f t="shared" si="1"/>
        <v>OK</v>
      </c>
      <c r="N14" s="49"/>
      <c r="O14" s="49"/>
      <c r="P14" s="49"/>
      <c r="Q14" s="49"/>
      <c r="R14" s="49"/>
      <c r="S14" s="49"/>
      <c r="T14" s="49"/>
      <c r="U14" s="49"/>
      <c r="V14" s="49"/>
      <c r="W14" s="49"/>
      <c r="X14" s="49"/>
      <c r="Y14" s="49"/>
      <c r="Z14" s="49"/>
      <c r="AA14" s="49"/>
      <c r="AB14" s="49"/>
      <c r="AC14" s="49"/>
      <c r="AD14" s="49"/>
    </row>
    <row r="15" spans="1:30" ht="50.1" customHeight="1">
      <c r="A15" s="107"/>
      <c r="B15" s="113"/>
      <c r="C15" s="53">
        <v>12</v>
      </c>
      <c r="D15" s="61" t="s">
        <v>114</v>
      </c>
      <c r="E15" s="69" t="s">
        <v>162</v>
      </c>
      <c r="F15" s="71" t="s">
        <v>186</v>
      </c>
      <c r="G15" s="71" t="s">
        <v>65</v>
      </c>
      <c r="H15" s="75" t="s">
        <v>45</v>
      </c>
      <c r="I15" s="71" t="s">
        <v>52</v>
      </c>
      <c r="J15" s="47">
        <v>6878.66</v>
      </c>
      <c r="K15" s="32"/>
      <c r="L15" s="41">
        <f t="shared" si="0"/>
        <v>0</v>
      </c>
      <c r="M15" s="42" t="str">
        <f t="shared" si="1"/>
        <v>OK</v>
      </c>
      <c r="N15" s="49"/>
      <c r="O15" s="49"/>
      <c r="P15" s="49"/>
      <c r="Q15" s="49"/>
      <c r="R15" s="49"/>
      <c r="S15" s="49"/>
      <c r="T15" s="49"/>
      <c r="U15" s="49"/>
      <c r="V15" s="49"/>
      <c r="W15" s="49"/>
      <c r="X15" s="49"/>
      <c r="Y15" s="49"/>
      <c r="Z15" s="49"/>
      <c r="AA15" s="49"/>
      <c r="AB15" s="49"/>
      <c r="AC15" s="49"/>
      <c r="AD15" s="49"/>
    </row>
    <row r="16" spans="1:30" ht="50.1" customHeight="1">
      <c r="A16" s="107"/>
      <c r="B16" s="113"/>
      <c r="C16" s="53">
        <v>13</v>
      </c>
      <c r="D16" s="61" t="s">
        <v>115</v>
      </c>
      <c r="E16" s="69" t="s">
        <v>163</v>
      </c>
      <c r="F16" s="71" t="s">
        <v>186</v>
      </c>
      <c r="G16" s="71" t="s">
        <v>65</v>
      </c>
      <c r="H16" s="75" t="s">
        <v>45</v>
      </c>
      <c r="I16" s="71" t="s">
        <v>52</v>
      </c>
      <c r="J16" s="47">
        <v>5599.33</v>
      </c>
      <c r="K16" s="32"/>
      <c r="L16" s="41">
        <f t="shared" si="0"/>
        <v>0</v>
      </c>
      <c r="M16" s="42" t="str">
        <f t="shared" si="1"/>
        <v>OK</v>
      </c>
      <c r="N16" s="49"/>
      <c r="O16" s="49"/>
      <c r="P16" s="49"/>
      <c r="Q16" s="49"/>
      <c r="R16" s="49"/>
      <c r="S16" s="49"/>
      <c r="T16" s="49"/>
      <c r="U16" s="49"/>
      <c r="V16" s="49"/>
      <c r="W16" s="49"/>
      <c r="X16" s="49"/>
      <c r="Y16" s="49"/>
      <c r="Z16" s="49"/>
      <c r="AA16" s="49"/>
      <c r="AB16" s="49"/>
      <c r="AC16" s="49"/>
      <c r="AD16" s="49"/>
    </row>
    <row r="17" spans="1:30" ht="50.1" customHeight="1">
      <c r="A17" s="107"/>
      <c r="B17" s="113"/>
      <c r="C17" s="53">
        <v>14</v>
      </c>
      <c r="D17" s="61" t="s">
        <v>116</v>
      </c>
      <c r="E17" s="69" t="s">
        <v>164</v>
      </c>
      <c r="F17" s="71" t="s">
        <v>186</v>
      </c>
      <c r="G17" s="71" t="s">
        <v>65</v>
      </c>
      <c r="H17" s="75" t="s">
        <v>45</v>
      </c>
      <c r="I17" s="71" t="s">
        <v>52</v>
      </c>
      <c r="J17" s="47">
        <v>3476</v>
      </c>
      <c r="K17" s="32"/>
      <c r="L17" s="41">
        <f t="shared" si="0"/>
        <v>0</v>
      </c>
      <c r="M17" s="42" t="str">
        <f t="shared" si="1"/>
        <v>OK</v>
      </c>
      <c r="N17" s="49"/>
      <c r="O17" s="49"/>
      <c r="P17" s="49"/>
      <c r="Q17" s="49"/>
      <c r="R17" s="49"/>
      <c r="S17" s="49"/>
      <c r="T17" s="49"/>
      <c r="U17" s="49"/>
      <c r="V17" s="49"/>
      <c r="W17" s="49"/>
      <c r="X17" s="49"/>
      <c r="Y17" s="49"/>
      <c r="Z17" s="49"/>
      <c r="AA17" s="49"/>
      <c r="AB17" s="49"/>
      <c r="AC17" s="49"/>
      <c r="AD17" s="49"/>
    </row>
    <row r="18" spans="1:30" ht="50.1" customHeight="1">
      <c r="A18" s="107"/>
      <c r="B18" s="113"/>
      <c r="C18" s="53">
        <v>15</v>
      </c>
      <c r="D18" s="62" t="s">
        <v>117</v>
      </c>
      <c r="E18" s="69" t="s">
        <v>165</v>
      </c>
      <c r="F18" s="72" t="s">
        <v>87</v>
      </c>
      <c r="G18" s="72" t="s">
        <v>65</v>
      </c>
      <c r="H18" s="75" t="s">
        <v>45</v>
      </c>
      <c r="I18" s="78" t="s">
        <v>72</v>
      </c>
      <c r="J18" s="47">
        <v>1200</v>
      </c>
      <c r="K18" s="32"/>
      <c r="L18" s="41">
        <f t="shared" si="0"/>
        <v>0</v>
      </c>
      <c r="M18" s="42" t="str">
        <f t="shared" si="1"/>
        <v>OK</v>
      </c>
      <c r="N18" s="49"/>
      <c r="O18" s="49"/>
      <c r="P18" s="49"/>
      <c r="Q18" s="49"/>
      <c r="R18" s="49"/>
      <c r="S18" s="49"/>
      <c r="T18" s="49"/>
      <c r="U18" s="49"/>
      <c r="V18" s="49"/>
      <c r="W18" s="49"/>
      <c r="X18" s="49"/>
      <c r="Y18" s="49"/>
      <c r="Z18" s="49"/>
      <c r="AA18" s="49"/>
      <c r="AB18" s="49"/>
      <c r="AC18" s="49"/>
      <c r="AD18" s="49"/>
    </row>
    <row r="19" spans="1:30" ht="50.1" customHeight="1">
      <c r="A19" s="107"/>
      <c r="B19" s="113"/>
      <c r="C19" s="53">
        <v>16</v>
      </c>
      <c r="D19" s="62" t="s">
        <v>118</v>
      </c>
      <c r="E19" s="69" t="s">
        <v>166</v>
      </c>
      <c r="F19" s="72" t="s">
        <v>88</v>
      </c>
      <c r="G19" s="72" t="s">
        <v>65</v>
      </c>
      <c r="H19" s="75" t="s">
        <v>45</v>
      </c>
      <c r="I19" s="78" t="s">
        <v>72</v>
      </c>
      <c r="J19" s="47">
        <v>451.07</v>
      </c>
      <c r="K19" s="32"/>
      <c r="L19" s="41">
        <f t="shared" si="0"/>
        <v>0</v>
      </c>
      <c r="M19" s="42" t="str">
        <f t="shared" si="1"/>
        <v>OK</v>
      </c>
      <c r="N19" s="49"/>
      <c r="O19" s="49"/>
      <c r="P19" s="49"/>
      <c r="Q19" s="49"/>
      <c r="R19" s="49"/>
      <c r="S19" s="49"/>
      <c r="T19" s="49"/>
      <c r="U19" s="49"/>
      <c r="V19" s="49"/>
      <c r="W19" s="49"/>
      <c r="X19" s="49"/>
      <c r="Y19" s="49"/>
      <c r="Z19" s="49"/>
      <c r="AA19" s="49"/>
      <c r="AB19" s="49"/>
      <c r="AC19" s="49"/>
      <c r="AD19" s="49"/>
    </row>
    <row r="20" spans="1:30" ht="50.1" customHeight="1">
      <c r="A20" s="107"/>
      <c r="B20" s="113"/>
      <c r="C20" s="53">
        <v>17</v>
      </c>
      <c r="D20" s="62" t="s">
        <v>119</v>
      </c>
      <c r="E20" s="69" t="s">
        <v>167</v>
      </c>
      <c r="F20" s="72" t="s">
        <v>89</v>
      </c>
      <c r="G20" s="72" t="s">
        <v>65</v>
      </c>
      <c r="H20" s="75" t="s">
        <v>45</v>
      </c>
      <c r="I20" s="78" t="s">
        <v>72</v>
      </c>
      <c r="J20" s="47">
        <v>1242.7</v>
      </c>
      <c r="K20" s="32"/>
      <c r="L20" s="41">
        <f t="shared" si="0"/>
        <v>0</v>
      </c>
      <c r="M20" s="42" t="str">
        <f t="shared" si="1"/>
        <v>OK</v>
      </c>
      <c r="N20" s="49"/>
      <c r="O20" s="49"/>
      <c r="P20" s="49"/>
      <c r="Q20" s="49"/>
      <c r="R20" s="49"/>
      <c r="S20" s="49"/>
      <c r="T20" s="49"/>
      <c r="U20" s="49"/>
      <c r="V20" s="49"/>
      <c r="W20" s="49"/>
      <c r="X20" s="49"/>
      <c r="Y20" s="49"/>
      <c r="Z20" s="49"/>
      <c r="AA20" s="49"/>
      <c r="AB20" s="49"/>
      <c r="AC20" s="49"/>
      <c r="AD20" s="49"/>
    </row>
    <row r="21" spans="1:30" ht="50.1" customHeight="1">
      <c r="A21" s="107"/>
      <c r="B21" s="113"/>
      <c r="C21" s="53">
        <v>18</v>
      </c>
      <c r="D21" s="62" t="s">
        <v>120</v>
      </c>
      <c r="E21" s="69" t="s">
        <v>167</v>
      </c>
      <c r="F21" s="72" t="s">
        <v>89</v>
      </c>
      <c r="G21" s="72" t="s">
        <v>65</v>
      </c>
      <c r="H21" s="75" t="s">
        <v>45</v>
      </c>
      <c r="I21" s="78" t="s">
        <v>72</v>
      </c>
      <c r="J21" s="47">
        <v>916.25</v>
      </c>
      <c r="K21" s="32"/>
      <c r="L21" s="41">
        <f t="shared" si="0"/>
        <v>0</v>
      </c>
      <c r="M21" s="42" t="str">
        <f t="shared" si="1"/>
        <v>OK</v>
      </c>
      <c r="N21" s="49"/>
      <c r="O21" s="49"/>
      <c r="P21" s="49"/>
      <c r="Q21" s="49"/>
      <c r="R21" s="49"/>
      <c r="S21" s="49"/>
      <c r="T21" s="49"/>
      <c r="U21" s="49"/>
      <c r="V21" s="49"/>
      <c r="W21" s="49"/>
      <c r="X21" s="49"/>
      <c r="Y21" s="49"/>
      <c r="Z21" s="49"/>
      <c r="AA21" s="49"/>
      <c r="AB21" s="49"/>
      <c r="AC21" s="49"/>
      <c r="AD21" s="49"/>
    </row>
    <row r="22" spans="1:30" ht="50.1" customHeight="1">
      <c r="A22" s="107"/>
      <c r="B22" s="113"/>
      <c r="C22" s="53">
        <v>19</v>
      </c>
      <c r="D22" s="62" t="s">
        <v>121</v>
      </c>
      <c r="E22" s="58" t="s">
        <v>168</v>
      </c>
      <c r="F22" s="72" t="s">
        <v>89</v>
      </c>
      <c r="G22" s="72" t="s">
        <v>65</v>
      </c>
      <c r="H22" s="75" t="s">
        <v>45</v>
      </c>
      <c r="I22" s="78" t="s">
        <v>72</v>
      </c>
      <c r="J22" s="47">
        <v>1043.5</v>
      </c>
      <c r="K22" s="32"/>
      <c r="L22" s="41">
        <f t="shared" si="0"/>
        <v>0</v>
      </c>
      <c r="M22" s="42" t="str">
        <f t="shared" si="1"/>
        <v>OK</v>
      </c>
      <c r="N22" s="49"/>
      <c r="O22" s="49"/>
      <c r="P22" s="49"/>
      <c r="Q22" s="49"/>
      <c r="R22" s="49"/>
      <c r="S22" s="49"/>
      <c r="T22" s="49"/>
      <c r="U22" s="49"/>
      <c r="V22" s="49"/>
      <c r="W22" s="49"/>
      <c r="X22" s="49"/>
      <c r="Y22" s="49"/>
      <c r="Z22" s="49"/>
      <c r="AA22" s="49"/>
      <c r="AB22" s="49"/>
      <c r="AC22" s="49"/>
      <c r="AD22" s="49"/>
    </row>
    <row r="23" spans="1:30" ht="50.1" customHeight="1">
      <c r="A23" s="107"/>
      <c r="B23" s="113"/>
      <c r="C23" s="53">
        <v>20</v>
      </c>
      <c r="D23" s="61" t="s">
        <v>122</v>
      </c>
      <c r="E23" s="69" t="s">
        <v>169</v>
      </c>
      <c r="F23" s="71" t="s">
        <v>89</v>
      </c>
      <c r="G23" s="71" t="s">
        <v>65</v>
      </c>
      <c r="H23" s="75" t="s">
        <v>45</v>
      </c>
      <c r="I23" s="71" t="s">
        <v>72</v>
      </c>
      <c r="J23" s="47">
        <v>187.5</v>
      </c>
      <c r="K23" s="32"/>
      <c r="L23" s="41">
        <f t="shared" si="0"/>
        <v>0</v>
      </c>
      <c r="M23" s="42" t="str">
        <f t="shared" si="1"/>
        <v>OK</v>
      </c>
      <c r="N23" s="49"/>
      <c r="O23" s="49"/>
      <c r="P23" s="49"/>
      <c r="Q23" s="49"/>
      <c r="R23" s="49"/>
      <c r="S23" s="49"/>
      <c r="T23" s="49"/>
      <c r="U23" s="49"/>
      <c r="V23" s="49"/>
      <c r="W23" s="49"/>
      <c r="X23" s="49"/>
      <c r="Y23" s="49"/>
      <c r="Z23" s="49"/>
      <c r="AA23" s="49"/>
      <c r="AB23" s="49"/>
      <c r="AC23" s="49"/>
      <c r="AD23" s="49"/>
    </row>
    <row r="24" spans="1:30" ht="50.1" customHeight="1">
      <c r="A24" s="107"/>
      <c r="B24" s="113"/>
      <c r="C24" s="53">
        <v>21</v>
      </c>
      <c r="D24" s="61" t="s">
        <v>123</v>
      </c>
      <c r="E24" s="69" t="s">
        <v>170</v>
      </c>
      <c r="F24" s="71" t="s">
        <v>187</v>
      </c>
      <c r="G24" s="71" t="s">
        <v>65</v>
      </c>
      <c r="H24" s="75" t="s">
        <v>45</v>
      </c>
      <c r="I24" s="71" t="s">
        <v>72</v>
      </c>
      <c r="J24" s="47">
        <v>7466.66</v>
      </c>
      <c r="K24" s="32"/>
      <c r="L24" s="41">
        <f t="shared" si="0"/>
        <v>0</v>
      </c>
      <c r="M24" s="42" t="str">
        <f t="shared" si="1"/>
        <v>OK</v>
      </c>
      <c r="N24" s="49"/>
      <c r="O24" s="49"/>
      <c r="P24" s="49"/>
      <c r="Q24" s="49"/>
      <c r="R24" s="49"/>
      <c r="S24" s="34"/>
      <c r="T24" s="49"/>
      <c r="U24" s="49"/>
      <c r="V24" s="49"/>
      <c r="W24" s="49"/>
      <c r="X24" s="49"/>
      <c r="Y24" s="49"/>
      <c r="Z24" s="49"/>
      <c r="AA24" s="49"/>
      <c r="AB24" s="49"/>
      <c r="AC24" s="49"/>
      <c r="AD24" s="49"/>
    </row>
    <row r="25" spans="1:30" ht="50.1" customHeight="1">
      <c r="A25" s="109" t="s">
        <v>96</v>
      </c>
      <c r="B25" s="110">
        <v>2</v>
      </c>
      <c r="C25" s="54">
        <v>22</v>
      </c>
      <c r="D25" s="63" t="s">
        <v>124</v>
      </c>
      <c r="E25" s="63" t="s">
        <v>57</v>
      </c>
      <c r="F25" s="73" t="s">
        <v>56</v>
      </c>
      <c r="G25" s="73" t="s">
        <v>43</v>
      </c>
      <c r="H25" s="73" t="s">
        <v>45</v>
      </c>
      <c r="I25" s="73" t="s">
        <v>55</v>
      </c>
      <c r="J25" s="83">
        <v>60</v>
      </c>
      <c r="K25" s="32"/>
      <c r="L25" s="41">
        <f t="shared" si="0"/>
        <v>0</v>
      </c>
      <c r="M25" s="42" t="str">
        <f t="shared" si="1"/>
        <v>OK</v>
      </c>
      <c r="N25" s="49"/>
      <c r="O25" s="49"/>
      <c r="P25" s="49"/>
      <c r="Q25" s="49"/>
      <c r="R25" s="49"/>
      <c r="S25" s="49"/>
      <c r="T25" s="49"/>
      <c r="U25" s="49"/>
      <c r="V25" s="49"/>
      <c r="W25" s="49"/>
      <c r="X25" s="49"/>
      <c r="Y25" s="49"/>
      <c r="Z25" s="49"/>
      <c r="AA25" s="49"/>
      <c r="AB25" s="49"/>
      <c r="AC25" s="49"/>
      <c r="AD25" s="49"/>
    </row>
    <row r="26" spans="1:30" ht="50.1" customHeight="1">
      <c r="A26" s="109"/>
      <c r="B26" s="110"/>
      <c r="C26" s="54">
        <v>23</v>
      </c>
      <c r="D26" s="63" t="s">
        <v>125</v>
      </c>
      <c r="E26" s="63" t="s">
        <v>57</v>
      </c>
      <c r="F26" s="73" t="s">
        <v>56</v>
      </c>
      <c r="G26" s="73" t="s">
        <v>43</v>
      </c>
      <c r="H26" s="73" t="s">
        <v>45</v>
      </c>
      <c r="I26" s="73" t="s">
        <v>55</v>
      </c>
      <c r="J26" s="83">
        <v>85.91</v>
      </c>
      <c r="K26" s="32"/>
      <c r="L26" s="41">
        <f t="shared" si="0"/>
        <v>0</v>
      </c>
      <c r="M26" s="42" t="str">
        <f t="shared" si="1"/>
        <v>OK</v>
      </c>
      <c r="N26" s="49"/>
      <c r="O26" s="49"/>
      <c r="P26" s="49"/>
      <c r="Q26" s="49"/>
      <c r="R26" s="49"/>
      <c r="S26" s="49"/>
      <c r="T26" s="49"/>
      <c r="U26" s="49"/>
      <c r="V26" s="49"/>
      <c r="W26" s="49"/>
      <c r="X26" s="49"/>
      <c r="Y26" s="49"/>
      <c r="Z26" s="49"/>
      <c r="AA26" s="49"/>
      <c r="AB26" s="49"/>
      <c r="AC26" s="49"/>
      <c r="AD26" s="49"/>
    </row>
    <row r="27" spans="1:30" ht="50.1" customHeight="1">
      <c r="A27" s="109"/>
      <c r="B27" s="110"/>
      <c r="C27" s="54">
        <v>24</v>
      </c>
      <c r="D27" s="63" t="s">
        <v>126</v>
      </c>
      <c r="E27" s="63" t="s">
        <v>60</v>
      </c>
      <c r="F27" s="73" t="s">
        <v>59</v>
      </c>
      <c r="G27" s="73" t="s">
        <v>43</v>
      </c>
      <c r="H27" s="73" t="s">
        <v>45</v>
      </c>
      <c r="I27" s="73" t="s">
        <v>58</v>
      </c>
      <c r="J27" s="83">
        <v>34.69</v>
      </c>
      <c r="K27" s="32">
        <f>2</f>
        <v>2</v>
      </c>
      <c r="L27" s="41">
        <f t="shared" si="0"/>
        <v>0</v>
      </c>
      <c r="M27" s="42" t="str">
        <f t="shared" si="1"/>
        <v>OK</v>
      </c>
      <c r="N27" s="49">
        <v>2</v>
      </c>
      <c r="O27" s="49"/>
      <c r="P27" s="49"/>
      <c r="Q27" s="49"/>
      <c r="R27" s="49"/>
      <c r="S27" s="49"/>
      <c r="T27" s="49"/>
      <c r="U27" s="49"/>
      <c r="V27" s="49"/>
      <c r="W27" s="49"/>
      <c r="X27" s="49"/>
      <c r="Y27" s="49"/>
      <c r="Z27" s="49"/>
      <c r="AA27" s="49"/>
      <c r="AB27" s="49"/>
      <c r="AC27" s="49"/>
      <c r="AD27" s="49"/>
    </row>
    <row r="28" spans="1:30" ht="50.1" customHeight="1">
      <c r="A28" s="109"/>
      <c r="B28" s="110"/>
      <c r="C28" s="54">
        <v>25</v>
      </c>
      <c r="D28" s="64" t="s">
        <v>127</v>
      </c>
      <c r="E28" s="64" t="s">
        <v>57</v>
      </c>
      <c r="F28" s="73" t="s">
        <v>64</v>
      </c>
      <c r="G28" s="73" t="s">
        <v>65</v>
      </c>
      <c r="H28" s="76" t="s">
        <v>45</v>
      </c>
      <c r="I28" s="73" t="s">
        <v>55</v>
      </c>
      <c r="J28" s="83">
        <v>150</v>
      </c>
      <c r="K28" s="32"/>
      <c r="L28" s="41">
        <f t="shared" si="0"/>
        <v>0</v>
      </c>
      <c r="M28" s="42" t="str">
        <f t="shared" si="1"/>
        <v>OK</v>
      </c>
      <c r="N28" s="49"/>
      <c r="O28" s="49"/>
      <c r="P28" s="49"/>
      <c r="Q28" s="49"/>
      <c r="R28" s="49"/>
      <c r="S28" s="49"/>
      <c r="T28" s="49"/>
      <c r="U28" s="49"/>
      <c r="V28" s="49"/>
      <c r="W28" s="49"/>
      <c r="X28" s="49"/>
      <c r="Y28" s="49"/>
      <c r="Z28" s="49"/>
      <c r="AA28" s="49"/>
      <c r="AB28" s="49"/>
      <c r="AC28" s="49"/>
      <c r="AD28" s="49"/>
    </row>
    <row r="29" spans="1:30" ht="50.1" customHeight="1">
      <c r="A29" s="109"/>
      <c r="B29" s="110"/>
      <c r="C29" s="54">
        <v>26</v>
      </c>
      <c r="D29" s="64" t="s">
        <v>128</v>
      </c>
      <c r="E29" s="64" t="s">
        <v>57</v>
      </c>
      <c r="F29" s="73" t="s">
        <v>64</v>
      </c>
      <c r="G29" s="73" t="s">
        <v>65</v>
      </c>
      <c r="H29" s="76" t="s">
        <v>45</v>
      </c>
      <c r="I29" s="73" t="s">
        <v>55</v>
      </c>
      <c r="J29" s="83">
        <v>150</v>
      </c>
      <c r="K29" s="32"/>
      <c r="L29" s="41">
        <f t="shared" si="0"/>
        <v>0</v>
      </c>
      <c r="M29" s="42" t="str">
        <f t="shared" si="1"/>
        <v>OK</v>
      </c>
      <c r="N29" s="49"/>
      <c r="O29" s="49"/>
      <c r="P29" s="49"/>
      <c r="Q29" s="49"/>
      <c r="R29" s="49"/>
      <c r="S29" s="49"/>
      <c r="T29" s="49"/>
      <c r="U29" s="49"/>
      <c r="V29" s="49"/>
      <c r="W29" s="49"/>
      <c r="X29" s="49"/>
      <c r="Y29" s="49"/>
      <c r="Z29" s="49"/>
      <c r="AA29" s="49"/>
      <c r="AB29" s="49"/>
      <c r="AC29" s="49"/>
      <c r="AD29" s="49"/>
    </row>
    <row r="30" spans="1:30" ht="50.1" customHeight="1">
      <c r="A30" s="109"/>
      <c r="B30" s="110"/>
      <c r="C30" s="54">
        <v>27</v>
      </c>
      <c r="D30" s="63" t="s">
        <v>129</v>
      </c>
      <c r="E30" s="63" t="s">
        <v>171</v>
      </c>
      <c r="F30" s="73" t="s">
        <v>66</v>
      </c>
      <c r="G30" s="73" t="s">
        <v>65</v>
      </c>
      <c r="H30" s="73" t="s">
        <v>45</v>
      </c>
      <c r="I30" s="73" t="s">
        <v>55</v>
      </c>
      <c r="J30" s="83">
        <v>1005.45</v>
      </c>
      <c r="K30" s="32"/>
      <c r="L30" s="41">
        <f t="shared" si="0"/>
        <v>0</v>
      </c>
      <c r="M30" s="42" t="str">
        <f t="shared" si="1"/>
        <v>OK</v>
      </c>
      <c r="N30" s="49"/>
      <c r="O30" s="49"/>
      <c r="P30" s="49"/>
      <c r="Q30" s="49"/>
      <c r="R30" s="49"/>
      <c r="S30" s="49"/>
      <c r="T30" s="49"/>
      <c r="U30" s="49"/>
      <c r="V30" s="49"/>
      <c r="W30" s="49"/>
      <c r="X30" s="49"/>
      <c r="Y30" s="49"/>
      <c r="Z30" s="49"/>
      <c r="AA30" s="49"/>
      <c r="AB30" s="49"/>
      <c r="AC30" s="49"/>
      <c r="AD30" s="49"/>
    </row>
    <row r="31" spans="1:30" ht="50.1" customHeight="1">
      <c r="A31" s="109"/>
      <c r="B31" s="110"/>
      <c r="C31" s="54">
        <v>28</v>
      </c>
      <c r="D31" s="65" t="s">
        <v>130</v>
      </c>
      <c r="E31" s="65" t="s">
        <v>171</v>
      </c>
      <c r="F31" s="73" t="s">
        <v>188</v>
      </c>
      <c r="G31" s="73" t="s">
        <v>65</v>
      </c>
      <c r="H31" s="67" t="s">
        <v>45</v>
      </c>
      <c r="I31" s="73" t="s">
        <v>72</v>
      </c>
      <c r="J31" s="83">
        <v>824.99</v>
      </c>
      <c r="K31" s="32"/>
      <c r="L31" s="41">
        <f t="shared" si="0"/>
        <v>0</v>
      </c>
      <c r="M31" s="42" t="str">
        <f t="shared" si="1"/>
        <v>OK</v>
      </c>
      <c r="N31" s="49"/>
      <c r="O31" s="49"/>
      <c r="P31" s="49"/>
      <c r="Q31" s="49"/>
      <c r="R31" s="49"/>
      <c r="S31" s="49"/>
      <c r="T31" s="49"/>
      <c r="U31" s="49"/>
      <c r="V31" s="49"/>
      <c r="W31" s="49"/>
      <c r="X31" s="49"/>
      <c r="Y31" s="49"/>
      <c r="Z31" s="49"/>
      <c r="AA31" s="49"/>
      <c r="AB31" s="49"/>
      <c r="AC31" s="49"/>
      <c r="AD31" s="49"/>
    </row>
    <row r="32" spans="1:30" ht="50.1" customHeight="1">
      <c r="A32" s="109"/>
      <c r="B32" s="110"/>
      <c r="C32" s="54">
        <v>29</v>
      </c>
      <c r="D32" s="65" t="s">
        <v>131</v>
      </c>
      <c r="E32" s="65" t="s">
        <v>172</v>
      </c>
      <c r="F32" s="73" t="s">
        <v>188</v>
      </c>
      <c r="G32" s="73" t="s">
        <v>65</v>
      </c>
      <c r="H32" s="67" t="s">
        <v>45</v>
      </c>
      <c r="I32" s="73" t="s">
        <v>72</v>
      </c>
      <c r="J32" s="83">
        <v>525</v>
      </c>
      <c r="K32" s="32"/>
      <c r="L32" s="41">
        <f t="shared" si="0"/>
        <v>0</v>
      </c>
      <c r="M32" s="42" t="str">
        <f t="shared" si="1"/>
        <v>OK</v>
      </c>
      <c r="N32" s="49"/>
      <c r="O32" s="49"/>
      <c r="P32" s="49"/>
      <c r="Q32" s="49"/>
      <c r="R32" s="49"/>
      <c r="S32" s="49"/>
      <c r="T32" s="49"/>
      <c r="U32" s="49"/>
      <c r="V32" s="49"/>
      <c r="W32" s="49"/>
      <c r="X32" s="49"/>
      <c r="Y32" s="49"/>
      <c r="Z32" s="49"/>
      <c r="AA32" s="49"/>
      <c r="AB32" s="49"/>
      <c r="AC32" s="49"/>
      <c r="AD32" s="49"/>
    </row>
    <row r="33" spans="1:30" ht="50.1" customHeight="1">
      <c r="A33" s="109"/>
      <c r="B33" s="110"/>
      <c r="C33" s="54">
        <v>30</v>
      </c>
      <c r="D33" s="65" t="s">
        <v>132</v>
      </c>
      <c r="E33" s="65" t="s">
        <v>172</v>
      </c>
      <c r="F33" s="73" t="s">
        <v>188</v>
      </c>
      <c r="G33" s="73" t="s">
        <v>65</v>
      </c>
      <c r="H33" s="67" t="s">
        <v>45</v>
      </c>
      <c r="I33" s="73" t="s">
        <v>72</v>
      </c>
      <c r="J33" s="83">
        <v>799.66</v>
      </c>
      <c r="K33" s="32"/>
      <c r="L33" s="41">
        <f t="shared" si="0"/>
        <v>0</v>
      </c>
      <c r="M33" s="42" t="str">
        <f t="shared" si="1"/>
        <v>OK</v>
      </c>
      <c r="N33" s="49"/>
      <c r="O33" s="49"/>
      <c r="P33" s="49"/>
      <c r="Q33" s="49"/>
      <c r="R33" s="49"/>
      <c r="S33" s="49"/>
      <c r="T33" s="49"/>
      <c r="U33" s="49"/>
      <c r="V33" s="49"/>
      <c r="W33" s="49"/>
      <c r="X33" s="49"/>
      <c r="Y33" s="49"/>
      <c r="Z33" s="49"/>
      <c r="AA33" s="49"/>
      <c r="AB33" s="49"/>
      <c r="AC33" s="49"/>
      <c r="AD33" s="49"/>
    </row>
    <row r="34" spans="1:30" ht="50.1" customHeight="1">
      <c r="A34" s="109"/>
      <c r="B34" s="110"/>
      <c r="C34" s="54">
        <v>31</v>
      </c>
      <c r="D34" s="63" t="s">
        <v>133</v>
      </c>
      <c r="E34" s="63" t="s">
        <v>173</v>
      </c>
      <c r="F34" s="73" t="s">
        <v>67</v>
      </c>
      <c r="G34" s="73" t="s">
        <v>43</v>
      </c>
      <c r="H34" s="77" t="s">
        <v>45</v>
      </c>
      <c r="I34" s="73" t="s">
        <v>58</v>
      </c>
      <c r="J34" s="83">
        <v>62.97</v>
      </c>
      <c r="K34" s="32"/>
      <c r="L34" s="41">
        <f t="shared" si="0"/>
        <v>0</v>
      </c>
      <c r="M34" s="42" t="str">
        <f t="shared" si="1"/>
        <v>OK</v>
      </c>
      <c r="N34" s="49"/>
      <c r="O34" s="49"/>
      <c r="P34" s="49"/>
      <c r="Q34" s="49"/>
      <c r="R34" s="49"/>
      <c r="S34" s="49"/>
      <c r="T34" s="49"/>
      <c r="U34" s="49"/>
      <c r="V34" s="49"/>
      <c r="W34" s="49"/>
      <c r="X34" s="49"/>
      <c r="Y34" s="49"/>
      <c r="Z34" s="49"/>
      <c r="AA34" s="49"/>
      <c r="AB34" s="49"/>
      <c r="AC34" s="49"/>
      <c r="AD34" s="49"/>
    </row>
    <row r="35" spans="1:30" ht="50.1" customHeight="1">
      <c r="A35" s="109"/>
      <c r="B35" s="110"/>
      <c r="C35" s="54">
        <v>32</v>
      </c>
      <c r="D35" s="63" t="s">
        <v>134</v>
      </c>
      <c r="E35" s="63" t="s">
        <v>69</v>
      </c>
      <c r="F35" s="73" t="s">
        <v>68</v>
      </c>
      <c r="G35" s="73" t="s">
        <v>43</v>
      </c>
      <c r="H35" s="73" t="s">
        <v>45</v>
      </c>
      <c r="I35" s="73" t="s">
        <v>55</v>
      </c>
      <c r="J35" s="83">
        <v>184.65</v>
      </c>
      <c r="K35" s="32"/>
      <c r="L35" s="41">
        <f t="shared" si="0"/>
        <v>0</v>
      </c>
      <c r="M35" s="42" t="str">
        <f t="shared" si="1"/>
        <v>OK</v>
      </c>
      <c r="N35" s="49"/>
      <c r="O35" s="49"/>
      <c r="P35" s="49"/>
      <c r="Q35" s="49"/>
      <c r="R35" s="49"/>
      <c r="S35" s="49"/>
      <c r="T35" s="49"/>
      <c r="U35" s="49"/>
      <c r="V35" s="49"/>
      <c r="W35" s="49"/>
      <c r="X35" s="49"/>
      <c r="Y35" s="49"/>
      <c r="Z35" s="49"/>
      <c r="AA35" s="49"/>
      <c r="AB35" s="49"/>
      <c r="AC35" s="49"/>
      <c r="AD35" s="49"/>
    </row>
    <row r="36" spans="1:30" ht="50.1" customHeight="1">
      <c r="A36" s="109"/>
      <c r="B36" s="110"/>
      <c r="C36" s="54">
        <v>33</v>
      </c>
      <c r="D36" s="63" t="s">
        <v>135</v>
      </c>
      <c r="E36" s="63" t="s">
        <v>69</v>
      </c>
      <c r="F36" s="73" t="s">
        <v>68</v>
      </c>
      <c r="G36" s="73" t="s">
        <v>43</v>
      </c>
      <c r="H36" s="73" t="s">
        <v>45</v>
      </c>
      <c r="I36" s="73" t="s">
        <v>55</v>
      </c>
      <c r="J36" s="83">
        <v>98.83</v>
      </c>
      <c r="K36" s="32"/>
      <c r="L36" s="41">
        <f t="shared" ref="L36:L57" si="2">K36-(SUM(N36:AD36))</f>
        <v>0</v>
      </c>
      <c r="M36" s="42" t="str">
        <f t="shared" si="1"/>
        <v>OK</v>
      </c>
      <c r="N36" s="49"/>
      <c r="O36" s="49"/>
      <c r="P36" s="49"/>
      <c r="Q36" s="49"/>
      <c r="R36" s="49"/>
      <c r="S36" s="49"/>
      <c r="T36" s="49"/>
      <c r="U36" s="49"/>
      <c r="V36" s="49"/>
      <c r="W36" s="49"/>
      <c r="X36" s="49"/>
      <c r="Y36" s="49"/>
      <c r="Z36" s="49"/>
      <c r="AA36" s="49"/>
      <c r="AB36" s="49"/>
      <c r="AC36" s="49"/>
      <c r="AD36" s="49"/>
    </row>
    <row r="37" spans="1:30" ht="50.1" customHeight="1">
      <c r="A37" s="109"/>
      <c r="B37" s="110"/>
      <c r="C37" s="54">
        <v>34</v>
      </c>
      <c r="D37" s="63" t="s">
        <v>41</v>
      </c>
      <c r="E37" s="63" t="s">
        <v>57</v>
      </c>
      <c r="F37" s="73" t="s">
        <v>71</v>
      </c>
      <c r="G37" s="73" t="s">
        <v>43</v>
      </c>
      <c r="H37" s="73" t="s">
        <v>46</v>
      </c>
      <c r="I37" s="79" t="s">
        <v>70</v>
      </c>
      <c r="J37" s="83">
        <v>4.83</v>
      </c>
      <c r="K37" s="32"/>
      <c r="L37" s="41">
        <f t="shared" si="2"/>
        <v>0</v>
      </c>
      <c r="M37" s="42" t="str">
        <f t="shared" si="1"/>
        <v>OK</v>
      </c>
      <c r="N37" s="49"/>
      <c r="O37" s="49"/>
      <c r="P37" s="49"/>
      <c r="Q37" s="49"/>
      <c r="R37" s="49"/>
      <c r="S37" s="49"/>
      <c r="T37" s="49"/>
      <c r="U37" s="49"/>
      <c r="V37" s="49"/>
      <c r="W37" s="49"/>
      <c r="X37" s="49"/>
      <c r="Y37" s="49"/>
      <c r="Z37" s="49"/>
      <c r="AA37" s="49"/>
      <c r="AB37" s="49"/>
      <c r="AC37" s="49"/>
      <c r="AD37" s="49"/>
    </row>
    <row r="38" spans="1:30" ht="50.1" customHeight="1">
      <c r="A38" s="109"/>
      <c r="B38" s="110"/>
      <c r="C38" s="54">
        <v>35</v>
      </c>
      <c r="D38" s="63" t="s">
        <v>42</v>
      </c>
      <c r="E38" s="63" t="s">
        <v>57</v>
      </c>
      <c r="F38" s="73" t="s">
        <v>71</v>
      </c>
      <c r="G38" s="73" t="s">
        <v>43</v>
      </c>
      <c r="H38" s="73" t="s">
        <v>46</v>
      </c>
      <c r="I38" s="79" t="s">
        <v>70</v>
      </c>
      <c r="J38" s="83">
        <v>11</v>
      </c>
      <c r="K38" s="32"/>
      <c r="L38" s="41">
        <f t="shared" si="2"/>
        <v>0</v>
      </c>
      <c r="M38" s="42" t="str">
        <f t="shared" si="1"/>
        <v>OK</v>
      </c>
      <c r="N38" s="49"/>
      <c r="O38" s="49"/>
      <c r="P38" s="49"/>
      <c r="Q38" s="49"/>
      <c r="R38" s="49"/>
      <c r="S38" s="49"/>
      <c r="T38" s="49"/>
      <c r="U38" s="49"/>
      <c r="V38" s="49"/>
      <c r="W38" s="49"/>
      <c r="X38" s="49"/>
      <c r="Y38" s="49"/>
      <c r="Z38" s="49"/>
      <c r="AA38" s="49"/>
      <c r="AB38" s="49"/>
      <c r="AC38" s="49"/>
      <c r="AD38" s="49"/>
    </row>
    <row r="39" spans="1:30" ht="50.1" customHeight="1">
      <c r="A39" s="55" t="s">
        <v>97</v>
      </c>
      <c r="B39" s="53">
        <v>3</v>
      </c>
      <c r="C39" s="53">
        <v>36</v>
      </c>
      <c r="D39" s="58" t="s">
        <v>136</v>
      </c>
      <c r="E39" s="58" t="s">
        <v>174</v>
      </c>
      <c r="F39" s="71" t="s">
        <v>73</v>
      </c>
      <c r="G39" s="71" t="s">
        <v>43</v>
      </c>
      <c r="H39" s="71" t="s">
        <v>45</v>
      </c>
      <c r="I39" s="71" t="s">
        <v>72</v>
      </c>
      <c r="J39" s="33">
        <v>51.25</v>
      </c>
      <c r="K39" s="32"/>
      <c r="L39" s="41">
        <f t="shared" si="2"/>
        <v>0</v>
      </c>
      <c r="M39" s="42" t="str">
        <f t="shared" si="1"/>
        <v>OK</v>
      </c>
      <c r="N39" s="49"/>
      <c r="O39" s="48"/>
      <c r="P39" s="49"/>
      <c r="Q39" s="49"/>
      <c r="R39" s="49"/>
      <c r="S39" s="49"/>
      <c r="T39" s="49"/>
      <c r="U39" s="49"/>
      <c r="V39" s="49"/>
      <c r="W39" s="49"/>
      <c r="X39" s="49"/>
      <c r="Y39" s="49"/>
      <c r="Z39" s="49"/>
      <c r="AA39" s="49"/>
      <c r="AB39" s="49"/>
      <c r="AC39" s="49"/>
      <c r="AD39" s="49"/>
    </row>
    <row r="40" spans="1:30" ht="50.1" customHeight="1">
      <c r="A40" s="109" t="s">
        <v>98</v>
      </c>
      <c r="B40" s="110">
        <v>4</v>
      </c>
      <c r="C40" s="54">
        <v>37</v>
      </c>
      <c r="D40" s="63" t="s">
        <v>137</v>
      </c>
      <c r="E40" s="63" t="s">
        <v>190</v>
      </c>
      <c r="F40" s="73" t="s">
        <v>75</v>
      </c>
      <c r="G40" s="73" t="s">
        <v>43</v>
      </c>
      <c r="H40" s="73" t="s">
        <v>45</v>
      </c>
      <c r="I40" s="79" t="s">
        <v>74</v>
      </c>
      <c r="J40" s="85">
        <v>74</v>
      </c>
      <c r="K40" s="32"/>
      <c r="L40" s="41">
        <f t="shared" si="2"/>
        <v>0</v>
      </c>
      <c r="M40" s="42" t="str">
        <f t="shared" si="1"/>
        <v>OK</v>
      </c>
      <c r="N40" s="82"/>
      <c r="O40" s="82"/>
      <c r="P40" s="82"/>
      <c r="Q40" s="82"/>
      <c r="R40" s="82"/>
      <c r="S40" s="82"/>
      <c r="T40" s="82"/>
      <c r="U40" s="82"/>
      <c r="V40" s="82"/>
      <c r="W40" s="82"/>
      <c r="X40" s="82"/>
      <c r="Y40" s="51"/>
      <c r="Z40" s="51"/>
      <c r="AA40" s="51"/>
      <c r="AB40" s="51"/>
      <c r="AC40" s="51"/>
      <c r="AD40" s="51"/>
    </row>
    <row r="41" spans="1:30" ht="50.1" customHeight="1">
      <c r="A41" s="109"/>
      <c r="B41" s="110"/>
      <c r="C41" s="54">
        <v>38</v>
      </c>
      <c r="D41" s="63" t="s">
        <v>138</v>
      </c>
      <c r="E41" s="63" t="s">
        <v>190</v>
      </c>
      <c r="F41" s="73" t="s">
        <v>75</v>
      </c>
      <c r="G41" s="73" t="s">
        <v>43</v>
      </c>
      <c r="H41" s="73" t="s">
        <v>45</v>
      </c>
      <c r="I41" s="79" t="s">
        <v>74</v>
      </c>
      <c r="J41" s="85">
        <v>54.54</v>
      </c>
      <c r="K41" s="32"/>
      <c r="L41" s="41">
        <f t="shared" si="2"/>
        <v>0</v>
      </c>
      <c r="M41" s="42" t="str">
        <f t="shared" si="1"/>
        <v>OK</v>
      </c>
      <c r="N41" s="82"/>
      <c r="O41" s="82"/>
      <c r="P41" s="82"/>
      <c r="Q41" s="82"/>
      <c r="R41" s="82"/>
      <c r="S41" s="82"/>
      <c r="T41" s="82"/>
      <c r="U41" s="82"/>
      <c r="V41" s="82"/>
      <c r="W41" s="82"/>
      <c r="X41" s="82"/>
      <c r="Y41" s="51"/>
      <c r="Z41" s="51"/>
      <c r="AA41" s="51"/>
      <c r="AB41" s="51"/>
      <c r="AC41" s="51"/>
      <c r="AD41" s="51"/>
    </row>
    <row r="42" spans="1:30" ht="50.1" customHeight="1">
      <c r="A42" s="109"/>
      <c r="B42" s="110"/>
      <c r="C42" s="54">
        <v>39</v>
      </c>
      <c r="D42" s="63" t="s">
        <v>90</v>
      </c>
      <c r="E42" s="63" t="s">
        <v>191</v>
      </c>
      <c r="F42" s="73" t="s">
        <v>75</v>
      </c>
      <c r="G42" s="73" t="s">
        <v>43</v>
      </c>
      <c r="H42" s="73" t="s">
        <v>45</v>
      </c>
      <c r="I42" s="79" t="s">
        <v>74</v>
      </c>
      <c r="J42" s="85">
        <v>123</v>
      </c>
      <c r="K42" s="32"/>
      <c r="L42" s="41">
        <f t="shared" si="2"/>
        <v>0</v>
      </c>
      <c r="M42" s="42" t="str">
        <f t="shared" si="1"/>
        <v>OK</v>
      </c>
      <c r="N42" s="82"/>
      <c r="O42" s="82"/>
      <c r="P42" s="82"/>
      <c r="Q42" s="82"/>
      <c r="R42" s="82"/>
      <c r="S42" s="82"/>
      <c r="T42" s="82"/>
      <c r="U42" s="82"/>
      <c r="V42" s="82"/>
      <c r="W42" s="82"/>
      <c r="X42" s="82"/>
      <c r="Y42" s="51"/>
      <c r="Z42" s="51"/>
      <c r="AA42" s="51"/>
      <c r="AB42" s="51"/>
      <c r="AC42" s="51"/>
      <c r="AD42" s="51"/>
    </row>
    <row r="43" spans="1:30" ht="50.1" customHeight="1">
      <c r="A43" s="109"/>
      <c r="B43" s="110"/>
      <c r="C43" s="54">
        <v>40</v>
      </c>
      <c r="D43" s="63" t="s">
        <v>91</v>
      </c>
      <c r="E43" s="63" t="s">
        <v>191</v>
      </c>
      <c r="F43" s="73" t="s">
        <v>75</v>
      </c>
      <c r="G43" s="73" t="s">
        <v>43</v>
      </c>
      <c r="H43" s="73" t="s">
        <v>45</v>
      </c>
      <c r="I43" s="79" t="s">
        <v>74</v>
      </c>
      <c r="J43" s="85">
        <v>133</v>
      </c>
      <c r="K43" s="32"/>
      <c r="L43" s="41">
        <f t="shared" si="2"/>
        <v>0</v>
      </c>
      <c r="M43" s="42" t="str">
        <f t="shared" si="1"/>
        <v>OK</v>
      </c>
      <c r="N43" s="82"/>
      <c r="O43" s="82"/>
      <c r="P43" s="82"/>
      <c r="Q43" s="82"/>
      <c r="R43" s="82"/>
      <c r="S43" s="82"/>
      <c r="T43" s="82"/>
      <c r="U43" s="82"/>
      <c r="V43" s="82"/>
      <c r="W43" s="82"/>
      <c r="X43" s="82"/>
      <c r="Y43" s="51"/>
      <c r="Z43" s="51"/>
      <c r="AA43" s="51"/>
      <c r="AB43" s="51"/>
      <c r="AC43" s="51"/>
      <c r="AD43" s="51"/>
    </row>
    <row r="44" spans="1:30" ht="50.1" customHeight="1">
      <c r="A44" s="109"/>
      <c r="B44" s="110"/>
      <c r="C44" s="54">
        <v>41</v>
      </c>
      <c r="D44" s="63" t="s">
        <v>139</v>
      </c>
      <c r="E44" s="63" t="s">
        <v>191</v>
      </c>
      <c r="F44" s="73" t="s">
        <v>75</v>
      </c>
      <c r="G44" s="73" t="s">
        <v>43</v>
      </c>
      <c r="H44" s="73" t="s">
        <v>45</v>
      </c>
      <c r="I44" s="79" t="s">
        <v>74</v>
      </c>
      <c r="J44" s="85">
        <v>150</v>
      </c>
      <c r="K44" s="32"/>
      <c r="L44" s="41">
        <f t="shared" si="2"/>
        <v>0</v>
      </c>
      <c r="M44" s="42" t="str">
        <f t="shared" si="1"/>
        <v>OK</v>
      </c>
      <c r="N44" s="82"/>
      <c r="O44" s="82"/>
      <c r="P44" s="82"/>
      <c r="Q44" s="82"/>
      <c r="R44" s="82"/>
      <c r="S44" s="82"/>
      <c r="T44" s="82"/>
      <c r="U44" s="82"/>
      <c r="V44" s="82"/>
      <c r="W44" s="82"/>
      <c r="X44" s="82"/>
      <c r="Y44" s="51"/>
      <c r="Z44" s="51"/>
      <c r="AA44" s="51"/>
      <c r="AB44" s="51"/>
      <c r="AC44" s="51"/>
      <c r="AD44" s="51"/>
    </row>
    <row r="45" spans="1:30" ht="50.1" customHeight="1">
      <c r="A45" s="107" t="s">
        <v>99</v>
      </c>
      <c r="B45" s="108">
        <v>5</v>
      </c>
      <c r="C45" s="53">
        <v>42</v>
      </c>
      <c r="D45" s="58" t="s">
        <v>140</v>
      </c>
      <c r="E45" s="58" t="s">
        <v>175</v>
      </c>
      <c r="F45" s="71" t="s">
        <v>77</v>
      </c>
      <c r="G45" s="71" t="s">
        <v>43</v>
      </c>
      <c r="H45" s="71" t="s">
        <v>45</v>
      </c>
      <c r="I45" s="80" t="s">
        <v>76</v>
      </c>
      <c r="J45" s="86">
        <v>115.29</v>
      </c>
      <c r="K45" s="32"/>
      <c r="L45" s="41">
        <f t="shared" si="2"/>
        <v>0</v>
      </c>
      <c r="M45" s="42" t="str">
        <f t="shared" si="1"/>
        <v>OK</v>
      </c>
      <c r="N45" s="82"/>
      <c r="O45" s="82"/>
      <c r="P45" s="82"/>
      <c r="Q45" s="82"/>
      <c r="R45" s="82"/>
      <c r="S45" s="82"/>
      <c r="T45" s="82"/>
      <c r="U45" s="82"/>
      <c r="V45" s="82"/>
      <c r="W45" s="82"/>
      <c r="X45" s="82"/>
      <c r="Y45" s="51"/>
      <c r="Z45" s="51"/>
      <c r="AA45" s="51"/>
      <c r="AB45" s="51"/>
      <c r="AC45" s="51"/>
      <c r="AD45" s="51"/>
    </row>
    <row r="46" spans="1:30" ht="50.1" customHeight="1">
      <c r="A46" s="107"/>
      <c r="B46" s="108"/>
      <c r="C46" s="53">
        <v>43</v>
      </c>
      <c r="D46" s="58" t="s">
        <v>141</v>
      </c>
      <c r="E46" s="58" t="s">
        <v>176</v>
      </c>
      <c r="F46" s="71" t="s">
        <v>78</v>
      </c>
      <c r="G46" s="71" t="s">
        <v>43</v>
      </c>
      <c r="H46" s="71" t="s">
        <v>45</v>
      </c>
      <c r="I46" s="80" t="s">
        <v>76</v>
      </c>
      <c r="J46" s="86">
        <v>88.75</v>
      </c>
      <c r="K46" s="32"/>
      <c r="L46" s="41">
        <f t="shared" si="2"/>
        <v>0</v>
      </c>
      <c r="M46" s="42" t="str">
        <f t="shared" si="1"/>
        <v>OK</v>
      </c>
      <c r="N46" s="82"/>
      <c r="O46" s="82"/>
      <c r="P46" s="82"/>
      <c r="Q46" s="82"/>
      <c r="R46" s="82"/>
      <c r="S46" s="82"/>
      <c r="T46" s="82"/>
      <c r="U46" s="82"/>
      <c r="V46" s="82"/>
      <c r="W46" s="82"/>
      <c r="X46" s="82"/>
      <c r="Y46" s="51"/>
      <c r="Z46" s="51"/>
      <c r="AA46" s="51"/>
      <c r="AB46" s="51"/>
      <c r="AC46" s="51"/>
      <c r="AD46" s="51"/>
    </row>
    <row r="47" spans="1:30" ht="50.1" customHeight="1">
      <c r="A47" s="107"/>
      <c r="B47" s="108"/>
      <c r="C47" s="53">
        <v>44</v>
      </c>
      <c r="D47" s="58" t="s">
        <v>142</v>
      </c>
      <c r="E47" s="58" t="s">
        <v>177</v>
      </c>
      <c r="F47" s="71" t="s">
        <v>79</v>
      </c>
      <c r="G47" s="71" t="s">
        <v>43</v>
      </c>
      <c r="H47" s="71" t="s">
        <v>45</v>
      </c>
      <c r="I47" s="80" t="s">
        <v>76</v>
      </c>
      <c r="J47" s="86">
        <v>91.58</v>
      </c>
      <c r="K47" s="32"/>
      <c r="L47" s="41">
        <f t="shared" si="2"/>
        <v>0</v>
      </c>
      <c r="M47" s="42" t="str">
        <f t="shared" si="1"/>
        <v>OK</v>
      </c>
      <c r="N47" s="82"/>
      <c r="O47" s="82"/>
      <c r="P47" s="82"/>
      <c r="Q47" s="82"/>
      <c r="R47" s="82"/>
      <c r="S47" s="82"/>
      <c r="T47" s="82"/>
      <c r="U47" s="82"/>
      <c r="V47" s="82"/>
      <c r="W47" s="82"/>
      <c r="X47" s="82"/>
      <c r="Y47" s="51"/>
      <c r="Z47" s="51"/>
      <c r="AA47" s="51"/>
      <c r="AB47" s="51"/>
      <c r="AC47" s="51"/>
      <c r="AD47" s="51"/>
    </row>
    <row r="48" spans="1:30" ht="50.1" customHeight="1">
      <c r="A48" s="107"/>
      <c r="B48" s="108"/>
      <c r="C48" s="53">
        <v>45</v>
      </c>
      <c r="D48" s="62" t="s">
        <v>80</v>
      </c>
      <c r="E48" s="58" t="s">
        <v>178</v>
      </c>
      <c r="F48" s="71" t="s">
        <v>82</v>
      </c>
      <c r="G48" s="71" t="s">
        <v>43</v>
      </c>
      <c r="H48" s="75" t="s">
        <v>46</v>
      </c>
      <c r="I48" s="80" t="s">
        <v>81</v>
      </c>
      <c r="J48" s="86">
        <v>83.69</v>
      </c>
      <c r="K48" s="32"/>
      <c r="L48" s="41">
        <f t="shared" si="2"/>
        <v>0</v>
      </c>
      <c r="M48" s="42" t="str">
        <f t="shared" si="1"/>
        <v>OK</v>
      </c>
      <c r="N48" s="82"/>
      <c r="O48" s="82"/>
      <c r="P48" s="82"/>
      <c r="Q48" s="82"/>
      <c r="R48" s="82"/>
      <c r="S48" s="82"/>
      <c r="T48" s="82"/>
      <c r="U48" s="82"/>
      <c r="V48" s="82"/>
      <c r="W48" s="82"/>
      <c r="X48" s="82"/>
      <c r="Y48" s="51"/>
      <c r="Z48" s="51"/>
      <c r="AA48" s="51"/>
      <c r="AB48" s="51"/>
      <c r="AC48" s="51"/>
      <c r="AD48" s="51"/>
    </row>
    <row r="49" spans="1:30" ht="50.1" customHeight="1">
      <c r="A49" s="56" t="s">
        <v>100</v>
      </c>
      <c r="B49" s="54">
        <v>6</v>
      </c>
      <c r="C49" s="54">
        <v>46</v>
      </c>
      <c r="D49" s="63" t="s">
        <v>143</v>
      </c>
      <c r="E49" s="63" t="s">
        <v>84</v>
      </c>
      <c r="F49" s="73" t="s">
        <v>83</v>
      </c>
      <c r="G49" s="73" t="s">
        <v>43</v>
      </c>
      <c r="H49" s="73" t="s">
        <v>45</v>
      </c>
      <c r="I49" s="79" t="s">
        <v>76</v>
      </c>
      <c r="J49" s="85">
        <v>115.09</v>
      </c>
      <c r="K49" s="32"/>
      <c r="L49" s="41">
        <f t="shared" si="2"/>
        <v>0</v>
      </c>
      <c r="M49" s="42" t="str">
        <f t="shared" si="1"/>
        <v>OK</v>
      </c>
      <c r="N49" s="82"/>
      <c r="O49" s="82"/>
      <c r="P49" s="82"/>
      <c r="Q49" s="82"/>
      <c r="R49" s="82"/>
      <c r="S49" s="82"/>
      <c r="T49" s="82"/>
      <c r="U49" s="82"/>
      <c r="V49" s="82"/>
      <c r="W49" s="82"/>
      <c r="X49" s="82"/>
      <c r="Y49" s="51"/>
      <c r="Z49" s="51"/>
      <c r="AA49" s="51"/>
      <c r="AB49" s="51"/>
      <c r="AC49" s="51"/>
      <c r="AD49" s="51"/>
    </row>
    <row r="50" spans="1:30" ht="50.1" customHeight="1">
      <c r="A50" s="107" t="s">
        <v>101</v>
      </c>
      <c r="B50" s="108">
        <v>7</v>
      </c>
      <c r="C50" s="53">
        <v>47</v>
      </c>
      <c r="D50" s="62" t="s">
        <v>85</v>
      </c>
      <c r="E50" s="58" t="s">
        <v>179</v>
      </c>
      <c r="F50" s="72" t="s">
        <v>86</v>
      </c>
      <c r="G50" s="72" t="s">
        <v>65</v>
      </c>
      <c r="H50" s="75" t="s">
        <v>45</v>
      </c>
      <c r="I50" s="78" t="s">
        <v>74</v>
      </c>
      <c r="J50" s="86">
        <v>3016.66</v>
      </c>
      <c r="K50" s="32"/>
      <c r="L50" s="41">
        <f t="shared" si="2"/>
        <v>0</v>
      </c>
      <c r="M50" s="42" t="str">
        <f t="shared" si="1"/>
        <v>OK</v>
      </c>
      <c r="N50" s="82"/>
      <c r="O50" s="82"/>
      <c r="P50" s="82"/>
      <c r="Q50" s="82"/>
      <c r="R50" s="82"/>
      <c r="S50" s="82"/>
      <c r="T50" s="82"/>
      <c r="U50" s="82"/>
      <c r="V50" s="82"/>
      <c r="W50" s="82"/>
      <c r="X50" s="82"/>
      <c r="Y50" s="51"/>
      <c r="Z50" s="51"/>
      <c r="AA50" s="51"/>
      <c r="AB50" s="51"/>
      <c r="AC50" s="51"/>
      <c r="AD50" s="51"/>
    </row>
    <row r="51" spans="1:30" ht="50.1" customHeight="1">
      <c r="A51" s="107"/>
      <c r="B51" s="108"/>
      <c r="C51" s="53">
        <v>48</v>
      </c>
      <c r="D51" s="61" t="s">
        <v>144</v>
      </c>
      <c r="E51" s="58" t="s">
        <v>179</v>
      </c>
      <c r="F51" s="72" t="s">
        <v>86</v>
      </c>
      <c r="G51" s="71" t="s">
        <v>65</v>
      </c>
      <c r="H51" s="75" t="s">
        <v>45</v>
      </c>
      <c r="I51" s="78" t="s">
        <v>74</v>
      </c>
      <c r="J51" s="86">
        <v>3016.66</v>
      </c>
      <c r="K51" s="32"/>
      <c r="L51" s="41">
        <f t="shared" si="2"/>
        <v>0</v>
      </c>
      <c r="M51" s="42" t="str">
        <f t="shared" si="1"/>
        <v>OK</v>
      </c>
      <c r="N51" s="82"/>
      <c r="O51" s="82"/>
      <c r="P51" s="82"/>
      <c r="Q51" s="82"/>
      <c r="R51" s="82"/>
      <c r="S51" s="82"/>
      <c r="T51" s="82"/>
      <c r="U51" s="82"/>
      <c r="V51" s="82"/>
      <c r="W51" s="82"/>
      <c r="X51" s="82"/>
      <c r="Y51" s="51"/>
      <c r="Z51" s="51"/>
      <c r="AA51" s="51"/>
      <c r="AB51" s="51"/>
      <c r="AC51" s="51"/>
      <c r="AD51" s="51"/>
    </row>
    <row r="52" spans="1:30" ht="50.1" customHeight="1">
      <c r="A52" s="107"/>
      <c r="B52" s="108"/>
      <c r="C52" s="53">
        <v>49</v>
      </c>
      <c r="D52" s="61" t="s">
        <v>145</v>
      </c>
      <c r="E52" s="58" t="s">
        <v>179</v>
      </c>
      <c r="F52" s="72" t="s">
        <v>86</v>
      </c>
      <c r="G52" s="71" t="s">
        <v>65</v>
      </c>
      <c r="H52" s="75" t="s">
        <v>45</v>
      </c>
      <c r="I52" s="78" t="s">
        <v>74</v>
      </c>
      <c r="J52" s="86">
        <v>3016.66</v>
      </c>
      <c r="K52" s="32"/>
      <c r="L52" s="41">
        <f t="shared" si="2"/>
        <v>0</v>
      </c>
      <c r="M52" s="42" t="str">
        <f t="shared" si="1"/>
        <v>OK</v>
      </c>
      <c r="N52" s="82"/>
      <c r="O52" s="82"/>
      <c r="P52" s="82"/>
      <c r="Q52" s="82"/>
      <c r="R52" s="82"/>
      <c r="S52" s="82"/>
      <c r="T52" s="82"/>
      <c r="U52" s="82"/>
      <c r="V52" s="82"/>
      <c r="W52" s="82"/>
      <c r="X52" s="82"/>
      <c r="Y52" s="51"/>
      <c r="Z52" s="51"/>
      <c r="AA52" s="51"/>
      <c r="AB52" s="51"/>
      <c r="AC52" s="51"/>
      <c r="AD52" s="51"/>
    </row>
    <row r="53" spans="1:30" ht="50.1" customHeight="1">
      <c r="A53" s="109" t="s">
        <v>102</v>
      </c>
      <c r="B53" s="110">
        <v>8</v>
      </c>
      <c r="C53" s="54">
        <v>50</v>
      </c>
      <c r="D53" s="66" t="s">
        <v>146</v>
      </c>
      <c r="E53" s="63" t="s">
        <v>180</v>
      </c>
      <c r="F53" s="74" t="s">
        <v>67</v>
      </c>
      <c r="G53" s="74" t="s">
        <v>43</v>
      </c>
      <c r="H53" s="67" t="s">
        <v>45</v>
      </c>
      <c r="I53" s="81" t="s">
        <v>58</v>
      </c>
      <c r="J53" s="85">
        <v>69.39</v>
      </c>
      <c r="K53" s="32"/>
      <c r="L53" s="41">
        <f t="shared" si="2"/>
        <v>0</v>
      </c>
      <c r="M53" s="42" t="str">
        <f t="shared" si="1"/>
        <v>OK</v>
      </c>
      <c r="N53" s="82"/>
      <c r="O53" s="82"/>
      <c r="P53" s="82"/>
      <c r="Q53" s="82"/>
      <c r="R53" s="82"/>
      <c r="S53" s="82"/>
      <c r="T53" s="82"/>
      <c r="U53" s="82"/>
      <c r="V53" s="82"/>
      <c r="W53" s="82"/>
      <c r="X53" s="82"/>
      <c r="Y53" s="51"/>
      <c r="Z53" s="51"/>
      <c r="AA53" s="51"/>
      <c r="AB53" s="51"/>
      <c r="AC53" s="51"/>
      <c r="AD53" s="51"/>
    </row>
    <row r="54" spans="1:30" ht="50.1" customHeight="1">
      <c r="A54" s="109"/>
      <c r="B54" s="110"/>
      <c r="C54" s="54">
        <v>51</v>
      </c>
      <c r="D54" s="63" t="s">
        <v>147</v>
      </c>
      <c r="E54" s="63" t="s">
        <v>180</v>
      </c>
      <c r="F54" s="73" t="s">
        <v>67</v>
      </c>
      <c r="G54" s="73" t="s">
        <v>43</v>
      </c>
      <c r="H54" s="77" t="s">
        <v>45</v>
      </c>
      <c r="I54" s="79" t="s">
        <v>58</v>
      </c>
      <c r="J54" s="85">
        <v>80.2</v>
      </c>
      <c r="K54" s="32"/>
      <c r="L54" s="41">
        <f t="shared" si="2"/>
        <v>0</v>
      </c>
      <c r="M54" s="42" t="str">
        <f t="shared" si="1"/>
        <v>OK</v>
      </c>
      <c r="N54" s="82"/>
      <c r="O54" s="82"/>
      <c r="P54" s="82"/>
      <c r="Q54" s="82"/>
      <c r="R54" s="82"/>
      <c r="S54" s="82"/>
      <c r="T54" s="82"/>
      <c r="U54" s="82"/>
      <c r="V54" s="82"/>
      <c r="W54" s="82"/>
      <c r="X54" s="82"/>
      <c r="Y54" s="51"/>
      <c r="Z54" s="51"/>
      <c r="AA54" s="51"/>
      <c r="AB54" s="51"/>
      <c r="AC54" s="51"/>
      <c r="AD54" s="51"/>
    </row>
    <row r="55" spans="1:30" ht="50.1" customHeight="1">
      <c r="A55" s="107" t="s">
        <v>95</v>
      </c>
      <c r="B55" s="108">
        <v>9</v>
      </c>
      <c r="C55" s="53">
        <v>52</v>
      </c>
      <c r="D55" s="62" t="s">
        <v>148</v>
      </c>
      <c r="E55" s="58" t="s">
        <v>181</v>
      </c>
      <c r="F55" s="71" t="s">
        <v>189</v>
      </c>
      <c r="G55" s="71" t="s">
        <v>44</v>
      </c>
      <c r="H55" s="75" t="s">
        <v>45</v>
      </c>
      <c r="I55" s="71" t="s">
        <v>72</v>
      </c>
      <c r="J55" s="86">
        <v>256.39999999999998</v>
      </c>
      <c r="K55" s="32"/>
      <c r="L55" s="41">
        <f t="shared" si="2"/>
        <v>0</v>
      </c>
      <c r="M55" s="42" t="str">
        <f t="shared" si="1"/>
        <v>OK</v>
      </c>
      <c r="N55" s="82"/>
      <c r="O55" s="82"/>
      <c r="P55" s="82"/>
      <c r="Q55" s="82"/>
      <c r="R55" s="82"/>
      <c r="S55" s="82"/>
      <c r="T55" s="82"/>
      <c r="U55" s="82"/>
      <c r="V55" s="82"/>
      <c r="W55" s="82"/>
      <c r="X55" s="82"/>
      <c r="Y55" s="51"/>
      <c r="Z55" s="51"/>
      <c r="AA55" s="51"/>
      <c r="AB55" s="51"/>
      <c r="AC55" s="51"/>
      <c r="AD55" s="51"/>
    </row>
    <row r="56" spans="1:30" ht="50.1" customHeight="1">
      <c r="A56" s="107"/>
      <c r="B56" s="108"/>
      <c r="C56" s="53">
        <v>53</v>
      </c>
      <c r="D56" s="62" t="s">
        <v>149</v>
      </c>
      <c r="E56" s="58" t="s">
        <v>182</v>
      </c>
      <c r="F56" s="71" t="s">
        <v>189</v>
      </c>
      <c r="G56" s="71" t="s">
        <v>44</v>
      </c>
      <c r="H56" s="75" t="s">
        <v>45</v>
      </c>
      <c r="I56" s="71" t="s">
        <v>72</v>
      </c>
      <c r="J56" s="86">
        <v>666.63</v>
      </c>
      <c r="K56" s="32"/>
      <c r="L56" s="41">
        <f t="shared" si="2"/>
        <v>0</v>
      </c>
      <c r="M56" s="42" t="str">
        <f t="shared" si="1"/>
        <v>OK</v>
      </c>
      <c r="N56" s="82"/>
      <c r="O56" s="82"/>
      <c r="P56" s="82"/>
      <c r="Q56" s="82"/>
      <c r="R56" s="82"/>
      <c r="S56" s="82"/>
      <c r="T56" s="82"/>
      <c r="U56" s="82"/>
      <c r="V56" s="82"/>
      <c r="W56" s="82"/>
      <c r="X56" s="82"/>
      <c r="Y56" s="51"/>
      <c r="Z56" s="51"/>
      <c r="AA56" s="51"/>
      <c r="AB56" s="51"/>
      <c r="AC56" s="51"/>
      <c r="AD56" s="51"/>
    </row>
    <row r="57" spans="1:30" ht="50.1" customHeight="1">
      <c r="A57" s="56" t="s">
        <v>99</v>
      </c>
      <c r="B57" s="54">
        <v>10</v>
      </c>
      <c r="C57" s="54">
        <v>54</v>
      </c>
      <c r="D57" s="63" t="s">
        <v>150</v>
      </c>
      <c r="E57" s="63" t="s">
        <v>183</v>
      </c>
      <c r="F57" s="73" t="s">
        <v>83</v>
      </c>
      <c r="G57" s="73" t="s">
        <v>43</v>
      </c>
      <c r="H57" s="73" t="s">
        <v>45</v>
      </c>
      <c r="I57" s="79" t="s">
        <v>76</v>
      </c>
      <c r="J57" s="85">
        <v>228.08</v>
      </c>
      <c r="K57" s="32"/>
      <c r="L57" s="41">
        <f t="shared" si="2"/>
        <v>0</v>
      </c>
      <c r="M57" s="42" t="str">
        <f t="shared" si="1"/>
        <v>OK</v>
      </c>
      <c r="N57" s="82"/>
      <c r="O57" s="82"/>
      <c r="P57" s="82"/>
      <c r="Q57" s="82"/>
      <c r="R57" s="82"/>
      <c r="S57" s="82"/>
      <c r="T57" s="82"/>
      <c r="U57" s="82"/>
      <c r="V57" s="82"/>
      <c r="W57" s="82"/>
      <c r="X57" s="82"/>
      <c r="Y57" s="51"/>
      <c r="Z57" s="51"/>
      <c r="AA57" s="51"/>
      <c r="AB57" s="51"/>
      <c r="AC57" s="51"/>
      <c r="AD57" s="51"/>
    </row>
  </sheetData>
  <mergeCells count="35">
    <mergeCell ref="A50:A52"/>
    <mergeCell ref="B50:B52"/>
    <mergeCell ref="A53:A54"/>
    <mergeCell ref="B53:B54"/>
    <mergeCell ref="A55:A56"/>
    <mergeCell ref="B55:B56"/>
    <mergeCell ref="A25:A38"/>
    <mergeCell ref="B25:B38"/>
    <mergeCell ref="A40:A44"/>
    <mergeCell ref="B40:B44"/>
    <mergeCell ref="A45:A48"/>
    <mergeCell ref="B45:B48"/>
    <mergeCell ref="AB1:AB2"/>
    <mergeCell ref="AC1:AC2"/>
    <mergeCell ref="AD1:AD2"/>
    <mergeCell ref="A4:A24"/>
    <mergeCell ref="B4:B24"/>
    <mergeCell ref="W1:W2"/>
    <mergeCell ref="X1:X2"/>
    <mergeCell ref="Y1:Y2"/>
    <mergeCell ref="Z1:Z2"/>
    <mergeCell ref="AA1:AA2"/>
    <mergeCell ref="S1:S2"/>
    <mergeCell ref="N1:N2"/>
    <mergeCell ref="O1:O2"/>
    <mergeCell ref="A1:C1"/>
    <mergeCell ref="D1:J1"/>
    <mergeCell ref="K1:M1"/>
    <mergeCell ref="U1:U2"/>
    <mergeCell ref="V1:V2"/>
    <mergeCell ref="A2:M2"/>
    <mergeCell ref="T1:T2"/>
    <mergeCell ref="P1:P2"/>
    <mergeCell ref="Q1:Q2"/>
    <mergeCell ref="R1:R2"/>
  </mergeCells>
  <conditionalFormatting sqref="T5:V39">
    <cfRule type="cellIs" dxfId="80" priority="13" stopIfTrue="1" operator="greaterThan">
      <formula>0</formula>
    </cfRule>
    <cfRule type="cellIs" dxfId="79" priority="14" stopIfTrue="1" operator="greaterThan">
      <formula>0</formula>
    </cfRule>
    <cfRule type="cellIs" dxfId="78" priority="15" stopIfTrue="1" operator="greaterThan">
      <formula>0</formula>
    </cfRule>
  </conditionalFormatting>
  <conditionalFormatting sqref="O4:S39">
    <cfRule type="cellIs" dxfId="77" priority="10" stopIfTrue="1" operator="greaterThan">
      <formula>0</formula>
    </cfRule>
    <cfRule type="cellIs" dxfId="76" priority="11" stopIfTrue="1" operator="greaterThan">
      <formula>0</formula>
    </cfRule>
    <cfRule type="cellIs" dxfId="75" priority="12" stopIfTrue="1" operator="greaterThan">
      <formula>0</formula>
    </cfRule>
  </conditionalFormatting>
  <conditionalFormatting sqref="T4:V4 W4:AD39">
    <cfRule type="cellIs" dxfId="74" priority="16" stopIfTrue="1" operator="greaterThan">
      <formula>0</formula>
    </cfRule>
    <cfRule type="cellIs" dxfId="73" priority="17" stopIfTrue="1" operator="greaterThan">
      <formula>0</formula>
    </cfRule>
    <cfRule type="cellIs" dxfId="72" priority="18" stopIfTrue="1" operator="greaterThan">
      <formula>0</formula>
    </cfRule>
  </conditionalFormatting>
  <conditionalFormatting sqref="N4:N39">
    <cfRule type="cellIs" dxfId="71" priority="4" stopIfTrue="1" operator="greaterThan">
      <formula>0</formula>
    </cfRule>
    <cfRule type="cellIs" dxfId="70" priority="5" stopIfTrue="1" operator="greaterThan">
      <formula>0</formula>
    </cfRule>
    <cfRule type="cellIs" dxfId="69" priority="6" stopIfTrue="1" operator="greaterThan">
      <formula>0</formula>
    </cfRule>
  </conditionalFormatting>
  <pageMargins left="0.511811024" right="0.511811024" top="0.78740157499999996" bottom="0.78740157499999996" header="0.31496062000000002" footer="0.31496062000000002"/>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57"/>
  <sheetViews>
    <sheetView topLeftCell="A7" zoomScale="80" zoomScaleNormal="80" workbookViewId="0">
      <selection activeCell="K34" sqref="K34"/>
    </sheetView>
  </sheetViews>
  <sheetFormatPr defaultColWidth="9.7109375" defaultRowHeight="15"/>
  <cols>
    <col min="1" max="1" width="22.5703125" style="52" customWidth="1"/>
    <col min="2" max="2" width="5.5703125" style="52" bestFit="1" customWidth="1"/>
    <col min="3" max="3" width="6" style="43" bestFit="1" customWidth="1"/>
    <col min="4" max="4" width="60.28515625" style="52" customWidth="1"/>
    <col min="5" max="5" width="15.140625" style="52" customWidth="1"/>
    <col min="6" max="6" width="12.42578125" style="52" customWidth="1"/>
    <col min="7" max="7" width="10.140625" style="52" customWidth="1"/>
    <col min="8" max="9" width="16.7109375" style="52" customWidth="1"/>
    <col min="10" max="10" width="12.7109375" style="87" bestFit="1" customWidth="1"/>
    <col min="11" max="11" width="12.7109375" style="17" customWidth="1"/>
    <col min="12" max="12" width="13.28515625" style="44" customWidth="1"/>
    <col min="13" max="13" width="12.5703125" style="18" customWidth="1"/>
    <col min="14" max="17" width="12.7109375" style="19" customWidth="1"/>
    <col min="18" max="18" width="13.7109375" style="19" customWidth="1"/>
    <col min="19" max="19" width="12.42578125" style="19" customWidth="1"/>
    <col min="20" max="24" width="12" style="19" customWidth="1"/>
    <col min="25" max="25" width="12.7109375" style="19" customWidth="1"/>
    <col min="26" max="31" width="12.7109375" style="15" customWidth="1"/>
    <col min="32" max="16384" width="9.7109375" style="15"/>
  </cols>
  <sheetData>
    <row r="1" spans="1:31" ht="31.5" customHeight="1">
      <c r="A1" s="112" t="s">
        <v>94</v>
      </c>
      <c r="B1" s="112"/>
      <c r="C1" s="112"/>
      <c r="D1" s="112" t="s">
        <v>39</v>
      </c>
      <c r="E1" s="112"/>
      <c r="F1" s="112"/>
      <c r="G1" s="112"/>
      <c r="H1" s="112"/>
      <c r="I1" s="112"/>
      <c r="J1" s="112"/>
      <c r="K1" s="112" t="s">
        <v>93</v>
      </c>
      <c r="L1" s="112"/>
      <c r="M1" s="112"/>
      <c r="N1" s="111" t="s">
        <v>211</v>
      </c>
      <c r="O1" s="111" t="s">
        <v>92</v>
      </c>
      <c r="P1" s="111" t="s">
        <v>92</v>
      </c>
      <c r="Q1" s="111" t="s">
        <v>92</v>
      </c>
      <c r="R1" s="111" t="s">
        <v>92</v>
      </c>
      <c r="S1" s="111" t="s">
        <v>92</v>
      </c>
      <c r="T1" s="111" t="s">
        <v>92</v>
      </c>
      <c r="U1" s="111" t="s">
        <v>92</v>
      </c>
      <c r="V1" s="111" t="s">
        <v>92</v>
      </c>
      <c r="W1" s="111" t="s">
        <v>92</v>
      </c>
      <c r="X1" s="111" t="s">
        <v>92</v>
      </c>
      <c r="Y1" s="111" t="s">
        <v>92</v>
      </c>
      <c r="Z1" s="111" t="s">
        <v>92</v>
      </c>
      <c r="AA1" s="111" t="s">
        <v>92</v>
      </c>
      <c r="AB1" s="111" t="s">
        <v>92</v>
      </c>
      <c r="AC1" s="111" t="s">
        <v>92</v>
      </c>
      <c r="AD1" s="111" t="s">
        <v>92</v>
      </c>
      <c r="AE1" s="111" t="s">
        <v>92</v>
      </c>
    </row>
    <row r="2" spans="1:31" ht="24" customHeight="1">
      <c r="A2" s="112" t="s">
        <v>48</v>
      </c>
      <c r="B2" s="112"/>
      <c r="C2" s="112"/>
      <c r="D2" s="112"/>
      <c r="E2" s="112"/>
      <c r="F2" s="112"/>
      <c r="G2" s="112"/>
      <c r="H2" s="112"/>
      <c r="I2" s="112"/>
      <c r="J2" s="112"/>
      <c r="K2" s="112"/>
      <c r="L2" s="112"/>
      <c r="M2" s="112"/>
      <c r="N2" s="111"/>
      <c r="O2" s="111"/>
      <c r="P2" s="111"/>
      <c r="Q2" s="111"/>
      <c r="R2" s="111"/>
      <c r="S2" s="111"/>
      <c r="T2" s="111"/>
      <c r="U2" s="111"/>
      <c r="V2" s="111"/>
      <c r="W2" s="111"/>
      <c r="X2" s="111"/>
      <c r="Y2" s="111"/>
      <c r="Z2" s="111"/>
      <c r="AA2" s="111"/>
      <c r="AB2" s="111"/>
      <c r="AC2" s="111"/>
      <c r="AD2" s="111"/>
      <c r="AE2" s="111"/>
    </row>
    <row r="3" spans="1:31" s="16" customFormat="1" ht="45">
      <c r="A3" s="35" t="s">
        <v>3</v>
      </c>
      <c r="B3" s="35" t="s">
        <v>1</v>
      </c>
      <c r="C3" s="36" t="s">
        <v>4</v>
      </c>
      <c r="D3" s="36" t="s">
        <v>6</v>
      </c>
      <c r="E3" s="36" t="s">
        <v>151</v>
      </c>
      <c r="F3" s="36" t="s">
        <v>50</v>
      </c>
      <c r="G3" s="36" t="s">
        <v>51</v>
      </c>
      <c r="H3" s="36" t="s">
        <v>38</v>
      </c>
      <c r="I3" s="36" t="s">
        <v>49</v>
      </c>
      <c r="J3" s="84" t="s">
        <v>5</v>
      </c>
      <c r="K3" s="38" t="s">
        <v>29</v>
      </c>
      <c r="L3" s="39" t="s">
        <v>0</v>
      </c>
      <c r="M3" s="35" t="s">
        <v>7</v>
      </c>
      <c r="N3" s="95">
        <v>43413</v>
      </c>
      <c r="O3" s="40" t="s">
        <v>2</v>
      </c>
      <c r="P3" s="40" t="s">
        <v>2</v>
      </c>
      <c r="Q3" s="40" t="s">
        <v>2</v>
      </c>
      <c r="R3" s="40" t="s">
        <v>2</v>
      </c>
      <c r="S3" s="40" t="s">
        <v>2</v>
      </c>
      <c r="T3" s="40" t="s">
        <v>2</v>
      </c>
      <c r="U3" s="40" t="s">
        <v>2</v>
      </c>
      <c r="V3" s="40" t="s">
        <v>2</v>
      </c>
      <c r="W3" s="40" t="s">
        <v>2</v>
      </c>
      <c r="X3" s="40" t="s">
        <v>2</v>
      </c>
      <c r="Y3" s="40" t="s">
        <v>2</v>
      </c>
      <c r="Z3" s="40" t="s">
        <v>2</v>
      </c>
      <c r="AA3" s="40" t="s">
        <v>2</v>
      </c>
      <c r="AB3" s="40" t="s">
        <v>2</v>
      </c>
      <c r="AC3" s="40" t="s">
        <v>2</v>
      </c>
      <c r="AD3" s="40" t="s">
        <v>2</v>
      </c>
      <c r="AE3" s="40" t="s">
        <v>2</v>
      </c>
    </row>
    <row r="4" spans="1:31" ht="50.1" customHeight="1">
      <c r="A4" s="107" t="s">
        <v>95</v>
      </c>
      <c r="B4" s="113">
        <v>1</v>
      </c>
      <c r="C4" s="53">
        <v>1</v>
      </c>
      <c r="D4" s="57" t="s">
        <v>103</v>
      </c>
      <c r="E4" s="68" t="s">
        <v>152</v>
      </c>
      <c r="F4" s="70" t="s">
        <v>53</v>
      </c>
      <c r="G4" s="70" t="s">
        <v>43</v>
      </c>
      <c r="H4" s="70" t="s">
        <v>45</v>
      </c>
      <c r="I4" s="70" t="s">
        <v>52</v>
      </c>
      <c r="J4" s="47">
        <v>265</v>
      </c>
      <c r="K4" s="32"/>
      <c r="L4" s="41">
        <f>K4-(SUM(N4:AE4))</f>
        <v>0</v>
      </c>
      <c r="M4" s="42" t="str">
        <f>IF(L4&lt;0,"ATENÇÃO","OK")</f>
        <v>OK</v>
      </c>
      <c r="N4" s="49"/>
      <c r="O4" s="49"/>
      <c r="P4" s="49"/>
      <c r="Q4" s="49"/>
      <c r="R4" s="49"/>
      <c r="S4" s="49"/>
      <c r="T4" s="49"/>
      <c r="U4" s="49"/>
      <c r="V4" s="49"/>
      <c r="W4" s="49"/>
      <c r="X4" s="49"/>
      <c r="Y4" s="49"/>
      <c r="Z4" s="49"/>
      <c r="AA4" s="49"/>
      <c r="AB4" s="49"/>
      <c r="AC4" s="49"/>
      <c r="AD4" s="49"/>
      <c r="AE4" s="49"/>
    </row>
    <row r="5" spans="1:31" ht="50.1" customHeight="1">
      <c r="A5" s="107"/>
      <c r="B5" s="113"/>
      <c r="C5" s="53">
        <v>2</v>
      </c>
      <c r="D5" s="58" t="s">
        <v>104</v>
      </c>
      <c r="E5" s="69" t="s">
        <v>153</v>
      </c>
      <c r="F5" s="71" t="s">
        <v>54</v>
      </c>
      <c r="G5" s="71" t="s">
        <v>43</v>
      </c>
      <c r="H5" s="70" t="s">
        <v>45</v>
      </c>
      <c r="I5" s="71" t="s">
        <v>52</v>
      </c>
      <c r="J5" s="47">
        <v>60</v>
      </c>
      <c r="K5" s="32"/>
      <c r="L5" s="41">
        <f t="shared" ref="L5:L57" si="0">K5-(SUM(N5:AE5))</f>
        <v>0</v>
      </c>
      <c r="M5" s="42" t="str">
        <f t="shared" ref="M5:M57" si="1">IF(L5&lt;0,"ATENÇÃO","OK")</f>
        <v>OK</v>
      </c>
      <c r="N5" s="49"/>
      <c r="O5" s="49"/>
      <c r="P5" s="49"/>
      <c r="Q5" s="48"/>
      <c r="R5" s="49"/>
      <c r="S5" s="49"/>
      <c r="T5" s="49"/>
      <c r="U5" s="49"/>
      <c r="V5" s="49"/>
      <c r="W5" s="49"/>
      <c r="X5" s="49"/>
      <c r="Y5" s="49"/>
      <c r="Z5" s="49"/>
      <c r="AA5" s="49"/>
      <c r="AB5" s="49"/>
      <c r="AC5" s="49"/>
      <c r="AD5" s="49"/>
      <c r="AE5" s="49"/>
    </row>
    <row r="6" spans="1:31" ht="50.1" customHeight="1">
      <c r="A6" s="107"/>
      <c r="B6" s="113"/>
      <c r="C6" s="53">
        <v>3</v>
      </c>
      <c r="D6" s="57" t="s">
        <v>105</v>
      </c>
      <c r="E6" s="69" t="s">
        <v>154</v>
      </c>
      <c r="F6" s="70" t="s">
        <v>61</v>
      </c>
      <c r="G6" s="70" t="s">
        <v>43</v>
      </c>
      <c r="H6" s="70" t="s">
        <v>45</v>
      </c>
      <c r="I6" s="70" t="s">
        <v>52</v>
      </c>
      <c r="J6" s="47">
        <v>73</v>
      </c>
      <c r="K6" s="32"/>
      <c r="L6" s="41">
        <f t="shared" si="0"/>
        <v>0</v>
      </c>
      <c r="M6" s="42" t="str">
        <f t="shared" si="1"/>
        <v>OK</v>
      </c>
      <c r="N6" s="49"/>
      <c r="O6" s="49"/>
      <c r="P6" s="49"/>
      <c r="Q6" s="49"/>
      <c r="R6" s="49"/>
      <c r="S6" s="49"/>
      <c r="T6" s="49"/>
      <c r="U6" s="49"/>
      <c r="V6" s="49"/>
      <c r="W6" s="49"/>
      <c r="X6" s="49"/>
      <c r="Y6" s="49"/>
      <c r="Z6" s="49"/>
      <c r="AA6" s="49"/>
      <c r="AB6" s="49"/>
      <c r="AC6" s="49"/>
      <c r="AD6" s="49"/>
      <c r="AE6" s="49"/>
    </row>
    <row r="7" spans="1:31" ht="50.1" customHeight="1">
      <c r="A7" s="107"/>
      <c r="B7" s="113"/>
      <c r="C7" s="53">
        <v>4</v>
      </c>
      <c r="D7" s="57" t="s">
        <v>106</v>
      </c>
      <c r="E7" s="69" t="s">
        <v>155</v>
      </c>
      <c r="F7" s="70" t="s">
        <v>62</v>
      </c>
      <c r="G7" s="70" t="s">
        <v>43</v>
      </c>
      <c r="H7" s="70" t="s">
        <v>45</v>
      </c>
      <c r="I7" s="70" t="s">
        <v>52</v>
      </c>
      <c r="J7" s="47">
        <v>70</v>
      </c>
      <c r="K7" s="32"/>
      <c r="L7" s="41">
        <f t="shared" si="0"/>
        <v>0</v>
      </c>
      <c r="M7" s="42" t="str">
        <f t="shared" si="1"/>
        <v>OK</v>
      </c>
      <c r="N7" s="49"/>
      <c r="O7" s="49"/>
      <c r="P7" s="49"/>
      <c r="Q7" s="49"/>
      <c r="R7" s="49"/>
      <c r="S7" s="49"/>
      <c r="T7" s="49"/>
      <c r="U7" s="49"/>
      <c r="V7" s="49"/>
      <c r="W7" s="49"/>
      <c r="X7" s="49"/>
      <c r="Y7" s="49"/>
      <c r="Z7" s="49"/>
      <c r="AA7" s="49"/>
      <c r="AB7" s="49"/>
      <c r="AC7" s="49"/>
      <c r="AD7" s="49"/>
      <c r="AE7" s="49"/>
    </row>
    <row r="8" spans="1:31" ht="50.1" customHeight="1">
      <c r="A8" s="107"/>
      <c r="B8" s="113"/>
      <c r="C8" s="53">
        <v>5</v>
      </c>
      <c r="D8" s="57" t="s">
        <v>107</v>
      </c>
      <c r="E8" s="69" t="s">
        <v>156</v>
      </c>
      <c r="F8" s="70" t="s">
        <v>63</v>
      </c>
      <c r="G8" s="70" t="s">
        <v>43</v>
      </c>
      <c r="H8" s="70" t="s">
        <v>45</v>
      </c>
      <c r="I8" s="70" t="s">
        <v>52</v>
      </c>
      <c r="J8" s="47">
        <v>84.86</v>
      </c>
      <c r="K8" s="32"/>
      <c r="L8" s="41">
        <f t="shared" si="0"/>
        <v>0</v>
      </c>
      <c r="M8" s="42" t="str">
        <f t="shared" si="1"/>
        <v>OK</v>
      </c>
      <c r="N8" s="49"/>
      <c r="O8" s="49"/>
      <c r="P8" s="49"/>
      <c r="Q8" s="49"/>
      <c r="R8" s="49"/>
      <c r="S8" s="49"/>
      <c r="T8" s="49"/>
      <c r="U8" s="49"/>
      <c r="V8" s="49"/>
      <c r="W8" s="49"/>
      <c r="X8" s="49"/>
      <c r="Y8" s="49"/>
      <c r="Z8" s="49"/>
      <c r="AA8" s="49"/>
      <c r="AB8" s="49"/>
      <c r="AC8" s="49"/>
      <c r="AD8" s="49"/>
      <c r="AE8" s="49"/>
    </row>
    <row r="9" spans="1:31" ht="50.1" customHeight="1">
      <c r="A9" s="107"/>
      <c r="B9" s="113"/>
      <c r="C9" s="53">
        <v>6</v>
      </c>
      <c r="D9" s="59" t="s">
        <v>108</v>
      </c>
      <c r="E9" s="69" t="s">
        <v>157</v>
      </c>
      <c r="F9" s="71" t="s">
        <v>184</v>
      </c>
      <c r="G9" s="71" t="s">
        <v>65</v>
      </c>
      <c r="H9" s="75" t="s">
        <v>45</v>
      </c>
      <c r="I9" s="71" t="s">
        <v>58</v>
      </c>
      <c r="J9" s="47">
        <v>1597.23</v>
      </c>
      <c r="K9" s="32"/>
      <c r="L9" s="41">
        <f t="shared" si="0"/>
        <v>0</v>
      </c>
      <c r="M9" s="42" t="str">
        <f t="shared" si="1"/>
        <v>OK</v>
      </c>
      <c r="N9" s="49"/>
      <c r="O9" s="49"/>
      <c r="P9" s="49"/>
      <c r="Q9" s="49"/>
      <c r="R9" s="49"/>
      <c r="S9" s="49"/>
      <c r="T9" s="49"/>
      <c r="U9" s="49"/>
      <c r="V9" s="49"/>
      <c r="W9" s="49"/>
      <c r="X9" s="49"/>
      <c r="Y9" s="49"/>
      <c r="Z9" s="49"/>
      <c r="AA9" s="49"/>
      <c r="AB9" s="49"/>
      <c r="AC9" s="49"/>
      <c r="AD9" s="49"/>
      <c r="AE9" s="49"/>
    </row>
    <row r="10" spans="1:31" ht="50.1" customHeight="1">
      <c r="A10" s="107"/>
      <c r="B10" s="113"/>
      <c r="C10" s="53">
        <v>7</v>
      </c>
      <c r="D10" s="60" t="s">
        <v>109</v>
      </c>
      <c r="E10" s="69" t="s">
        <v>158</v>
      </c>
      <c r="F10" s="71" t="s">
        <v>184</v>
      </c>
      <c r="G10" s="71" t="s">
        <v>65</v>
      </c>
      <c r="H10" s="75" t="s">
        <v>45</v>
      </c>
      <c r="I10" s="71" t="s">
        <v>58</v>
      </c>
      <c r="J10" s="47">
        <v>1230.92</v>
      </c>
      <c r="K10" s="32"/>
      <c r="L10" s="41">
        <f t="shared" si="0"/>
        <v>0</v>
      </c>
      <c r="M10" s="42" t="str">
        <f t="shared" si="1"/>
        <v>OK</v>
      </c>
      <c r="N10" s="49"/>
      <c r="O10" s="49"/>
      <c r="P10" s="49"/>
      <c r="Q10" s="49"/>
      <c r="R10" s="49"/>
      <c r="S10" s="49"/>
      <c r="T10" s="49"/>
      <c r="U10" s="49"/>
      <c r="V10" s="49"/>
      <c r="W10" s="49"/>
      <c r="X10" s="49"/>
      <c r="Y10" s="49"/>
      <c r="Z10" s="49"/>
      <c r="AA10" s="49"/>
      <c r="AB10" s="49"/>
      <c r="AC10" s="49"/>
      <c r="AD10" s="49"/>
      <c r="AE10" s="49"/>
    </row>
    <row r="11" spans="1:31" ht="50.1" customHeight="1">
      <c r="A11" s="107"/>
      <c r="B11" s="113"/>
      <c r="C11" s="53">
        <v>8</v>
      </c>
      <c r="D11" s="58" t="s">
        <v>110</v>
      </c>
      <c r="E11" s="69" t="s">
        <v>159</v>
      </c>
      <c r="F11" s="71" t="s">
        <v>185</v>
      </c>
      <c r="G11" s="71" t="s">
        <v>65</v>
      </c>
      <c r="H11" s="75" t="s">
        <v>45</v>
      </c>
      <c r="I11" s="71" t="s">
        <v>52</v>
      </c>
      <c r="J11" s="47">
        <v>158.38999999999999</v>
      </c>
      <c r="K11" s="32"/>
      <c r="L11" s="41">
        <f t="shared" si="0"/>
        <v>0</v>
      </c>
      <c r="M11" s="42" t="str">
        <f t="shared" si="1"/>
        <v>OK</v>
      </c>
      <c r="N11" s="49"/>
      <c r="O11" s="49"/>
      <c r="P11" s="49"/>
      <c r="Q11" s="49"/>
      <c r="R11" s="49"/>
      <c r="S11" s="49"/>
      <c r="T11" s="49"/>
      <c r="U11" s="49"/>
      <c r="V11" s="49"/>
      <c r="W11" s="49"/>
      <c r="X11" s="49"/>
      <c r="Y11" s="49"/>
      <c r="Z11" s="49"/>
      <c r="AA11" s="49"/>
      <c r="AB11" s="49"/>
      <c r="AC11" s="49"/>
      <c r="AD11" s="49"/>
      <c r="AE11" s="49"/>
    </row>
    <row r="12" spans="1:31" ht="50.1" customHeight="1">
      <c r="A12" s="107"/>
      <c r="B12" s="113"/>
      <c r="C12" s="53">
        <v>9</v>
      </c>
      <c r="D12" s="61" t="s">
        <v>111</v>
      </c>
      <c r="E12" s="69" t="s">
        <v>160</v>
      </c>
      <c r="F12" s="71" t="s">
        <v>184</v>
      </c>
      <c r="G12" s="71" t="s">
        <v>65</v>
      </c>
      <c r="H12" s="75" t="s">
        <v>45</v>
      </c>
      <c r="I12" s="71" t="s">
        <v>58</v>
      </c>
      <c r="J12" s="47">
        <v>874</v>
      </c>
      <c r="K12" s="32"/>
      <c r="L12" s="41">
        <f t="shared" si="0"/>
        <v>0</v>
      </c>
      <c r="M12" s="42" t="str">
        <f t="shared" si="1"/>
        <v>OK</v>
      </c>
      <c r="N12" s="49"/>
      <c r="O12" s="49"/>
      <c r="P12" s="49"/>
      <c r="Q12" s="49"/>
      <c r="R12" s="49"/>
      <c r="S12" s="49"/>
      <c r="T12" s="49"/>
      <c r="U12" s="49"/>
      <c r="V12" s="49"/>
      <c r="W12" s="49"/>
      <c r="X12" s="49"/>
      <c r="Y12" s="49"/>
      <c r="Z12" s="49"/>
      <c r="AA12" s="49"/>
      <c r="AB12" s="49"/>
      <c r="AC12" s="49"/>
      <c r="AD12" s="49"/>
      <c r="AE12" s="49"/>
    </row>
    <row r="13" spans="1:31" ht="50.1" customHeight="1">
      <c r="A13" s="107"/>
      <c r="B13" s="113"/>
      <c r="C13" s="53">
        <v>10</v>
      </c>
      <c r="D13" s="61" t="s">
        <v>112</v>
      </c>
      <c r="E13" s="69" t="s">
        <v>161</v>
      </c>
      <c r="F13" s="71" t="s">
        <v>184</v>
      </c>
      <c r="G13" s="71" t="s">
        <v>65</v>
      </c>
      <c r="H13" s="75" t="s">
        <v>45</v>
      </c>
      <c r="I13" s="71" t="s">
        <v>58</v>
      </c>
      <c r="J13" s="47">
        <v>2430.66</v>
      </c>
      <c r="K13" s="32"/>
      <c r="L13" s="41">
        <f t="shared" si="0"/>
        <v>0</v>
      </c>
      <c r="M13" s="42" t="str">
        <f t="shared" si="1"/>
        <v>OK</v>
      </c>
      <c r="N13" s="49"/>
      <c r="O13" s="49"/>
      <c r="P13" s="49"/>
      <c r="Q13" s="49"/>
      <c r="R13" s="49"/>
      <c r="S13" s="49"/>
      <c r="T13" s="49"/>
      <c r="U13" s="49"/>
      <c r="V13" s="49"/>
      <c r="W13" s="49"/>
      <c r="X13" s="49"/>
      <c r="Y13" s="49"/>
      <c r="Z13" s="49"/>
      <c r="AA13" s="49"/>
      <c r="AB13" s="49"/>
      <c r="AC13" s="49"/>
      <c r="AD13" s="49"/>
      <c r="AE13" s="49"/>
    </row>
    <row r="14" spans="1:31" ht="50.1" customHeight="1">
      <c r="A14" s="107"/>
      <c r="B14" s="113"/>
      <c r="C14" s="53">
        <v>11</v>
      </c>
      <c r="D14" s="61" t="s">
        <v>113</v>
      </c>
      <c r="E14" s="69" t="s">
        <v>162</v>
      </c>
      <c r="F14" s="71" t="s">
        <v>186</v>
      </c>
      <c r="G14" s="71" t="s">
        <v>65</v>
      </c>
      <c r="H14" s="75" t="s">
        <v>45</v>
      </c>
      <c r="I14" s="71" t="s">
        <v>52</v>
      </c>
      <c r="J14" s="47">
        <v>8190</v>
      </c>
      <c r="K14" s="32"/>
      <c r="L14" s="41">
        <f t="shared" si="0"/>
        <v>0</v>
      </c>
      <c r="M14" s="42" t="str">
        <f t="shared" si="1"/>
        <v>OK</v>
      </c>
      <c r="N14" s="49"/>
      <c r="O14" s="49"/>
      <c r="P14" s="49"/>
      <c r="Q14" s="49"/>
      <c r="R14" s="49"/>
      <c r="S14" s="49"/>
      <c r="T14" s="49"/>
      <c r="U14" s="49"/>
      <c r="V14" s="49"/>
      <c r="W14" s="49"/>
      <c r="X14" s="49"/>
      <c r="Y14" s="49"/>
      <c r="Z14" s="49"/>
      <c r="AA14" s="49"/>
      <c r="AB14" s="49"/>
      <c r="AC14" s="49"/>
      <c r="AD14" s="49"/>
      <c r="AE14" s="49"/>
    </row>
    <row r="15" spans="1:31" ht="50.1" customHeight="1">
      <c r="A15" s="107"/>
      <c r="B15" s="113"/>
      <c r="C15" s="53">
        <v>12</v>
      </c>
      <c r="D15" s="61" t="s">
        <v>114</v>
      </c>
      <c r="E15" s="69" t="s">
        <v>162</v>
      </c>
      <c r="F15" s="71" t="s">
        <v>186</v>
      </c>
      <c r="G15" s="71" t="s">
        <v>65</v>
      </c>
      <c r="H15" s="75" t="s">
        <v>45</v>
      </c>
      <c r="I15" s="71" t="s">
        <v>52</v>
      </c>
      <c r="J15" s="47">
        <v>6878.66</v>
      </c>
      <c r="K15" s="32"/>
      <c r="L15" s="41">
        <f t="shared" si="0"/>
        <v>0</v>
      </c>
      <c r="M15" s="42" t="str">
        <f t="shared" si="1"/>
        <v>OK</v>
      </c>
      <c r="N15" s="49"/>
      <c r="O15" s="49"/>
      <c r="P15" s="49"/>
      <c r="Q15" s="49"/>
      <c r="R15" s="49"/>
      <c r="S15" s="49"/>
      <c r="T15" s="49"/>
      <c r="U15" s="49"/>
      <c r="V15" s="49"/>
      <c r="W15" s="49"/>
      <c r="X15" s="49"/>
      <c r="Y15" s="49"/>
      <c r="Z15" s="49"/>
      <c r="AA15" s="49"/>
      <c r="AB15" s="49"/>
      <c r="AC15" s="49"/>
      <c r="AD15" s="49"/>
      <c r="AE15" s="49"/>
    </row>
    <row r="16" spans="1:31" ht="50.1" customHeight="1">
      <c r="A16" s="107"/>
      <c r="B16" s="113"/>
      <c r="C16" s="53">
        <v>13</v>
      </c>
      <c r="D16" s="61" t="s">
        <v>115</v>
      </c>
      <c r="E16" s="69" t="s">
        <v>163</v>
      </c>
      <c r="F16" s="71" t="s">
        <v>186</v>
      </c>
      <c r="G16" s="71" t="s">
        <v>65</v>
      </c>
      <c r="H16" s="75" t="s">
        <v>45</v>
      </c>
      <c r="I16" s="71" t="s">
        <v>52</v>
      </c>
      <c r="J16" s="47">
        <v>5599.33</v>
      </c>
      <c r="K16" s="32"/>
      <c r="L16" s="41">
        <f t="shared" si="0"/>
        <v>0</v>
      </c>
      <c r="M16" s="42" t="str">
        <f t="shared" si="1"/>
        <v>OK</v>
      </c>
      <c r="N16" s="49"/>
      <c r="O16" s="49"/>
      <c r="P16" s="49"/>
      <c r="Q16" s="49"/>
      <c r="R16" s="49"/>
      <c r="S16" s="49"/>
      <c r="T16" s="49"/>
      <c r="U16" s="49"/>
      <c r="V16" s="49"/>
      <c r="W16" s="49"/>
      <c r="X16" s="49"/>
      <c r="Y16" s="49"/>
      <c r="Z16" s="49"/>
      <c r="AA16" s="49"/>
      <c r="AB16" s="49"/>
      <c r="AC16" s="49"/>
      <c r="AD16" s="49"/>
      <c r="AE16" s="49"/>
    </row>
    <row r="17" spans="1:31" ht="50.1" customHeight="1">
      <c r="A17" s="107"/>
      <c r="B17" s="113"/>
      <c r="C17" s="53">
        <v>14</v>
      </c>
      <c r="D17" s="61" t="s">
        <v>116</v>
      </c>
      <c r="E17" s="69" t="s">
        <v>164</v>
      </c>
      <c r="F17" s="71" t="s">
        <v>186</v>
      </c>
      <c r="G17" s="71" t="s">
        <v>65</v>
      </c>
      <c r="H17" s="75" t="s">
        <v>45</v>
      </c>
      <c r="I17" s="71" t="s">
        <v>52</v>
      </c>
      <c r="J17" s="47">
        <v>3476</v>
      </c>
      <c r="K17" s="32"/>
      <c r="L17" s="41">
        <f t="shared" si="0"/>
        <v>0</v>
      </c>
      <c r="M17" s="42" t="str">
        <f t="shared" si="1"/>
        <v>OK</v>
      </c>
      <c r="N17" s="49"/>
      <c r="O17" s="49"/>
      <c r="P17" s="49"/>
      <c r="Q17" s="49"/>
      <c r="R17" s="49"/>
      <c r="S17" s="49"/>
      <c r="T17" s="49"/>
      <c r="U17" s="49"/>
      <c r="V17" s="49"/>
      <c r="W17" s="49"/>
      <c r="X17" s="49"/>
      <c r="Y17" s="49"/>
      <c r="Z17" s="49"/>
      <c r="AA17" s="49"/>
      <c r="AB17" s="49"/>
      <c r="AC17" s="49"/>
      <c r="AD17" s="49"/>
      <c r="AE17" s="49"/>
    </row>
    <row r="18" spans="1:31" ht="50.1" customHeight="1">
      <c r="A18" s="107"/>
      <c r="B18" s="113"/>
      <c r="C18" s="53">
        <v>15</v>
      </c>
      <c r="D18" s="62" t="s">
        <v>117</v>
      </c>
      <c r="E18" s="69" t="s">
        <v>165</v>
      </c>
      <c r="F18" s="72" t="s">
        <v>87</v>
      </c>
      <c r="G18" s="72" t="s">
        <v>65</v>
      </c>
      <c r="H18" s="75" t="s">
        <v>45</v>
      </c>
      <c r="I18" s="78" t="s">
        <v>72</v>
      </c>
      <c r="J18" s="47">
        <v>1200</v>
      </c>
      <c r="K18" s="32"/>
      <c r="L18" s="41">
        <f t="shared" si="0"/>
        <v>0</v>
      </c>
      <c r="M18" s="42" t="str">
        <f t="shared" si="1"/>
        <v>OK</v>
      </c>
      <c r="N18" s="49"/>
      <c r="O18" s="49"/>
      <c r="P18" s="49"/>
      <c r="Q18" s="49"/>
      <c r="R18" s="49"/>
      <c r="S18" s="49"/>
      <c r="T18" s="49"/>
      <c r="U18" s="49"/>
      <c r="V18" s="49"/>
      <c r="W18" s="49"/>
      <c r="X18" s="49"/>
      <c r="Y18" s="49"/>
      <c r="Z18" s="49"/>
      <c r="AA18" s="49"/>
      <c r="AB18" s="49"/>
      <c r="AC18" s="49"/>
      <c r="AD18" s="49"/>
      <c r="AE18" s="49"/>
    </row>
    <row r="19" spans="1:31" ht="50.1" customHeight="1">
      <c r="A19" s="107"/>
      <c r="B19" s="113"/>
      <c r="C19" s="53">
        <v>16</v>
      </c>
      <c r="D19" s="62" t="s">
        <v>118</v>
      </c>
      <c r="E19" s="69" t="s">
        <v>166</v>
      </c>
      <c r="F19" s="72" t="s">
        <v>88</v>
      </c>
      <c r="G19" s="72" t="s">
        <v>65</v>
      </c>
      <c r="H19" s="75" t="s">
        <v>45</v>
      </c>
      <c r="I19" s="78" t="s">
        <v>72</v>
      </c>
      <c r="J19" s="47">
        <v>451.07</v>
      </c>
      <c r="K19" s="32"/>
      <c r="L19" s="41">
        <f t="shared" si="0"/>
        <v>0</v>
      </c>
      <c r="M19" s="42" t="str">
        <f t="shared" si="1"/>
        <v>OK</v>
      </c>
      <c r="N19" s="49"/>
      <c r="O19" s="49"/>
      <c r="P19" s="49"/>
      <c r="Q19" s="49"/>
      <c r="R19" s="49"/>
      <c r="S19" s="49"/>
      <c r="T19" s="49"/>
      <c r="U19" s="49"/>
      <c r="V19" s="49"/>
      <c r="W19" s="49"/>
      <c r="X19" s="49"/>
      <c r="Y19" s="49"/>
      <c r="Z19" s="49"/>
      <c r="AA19" s="49"/>
      <c r="AB19" s="49"/>
      <c r="AC19" s="49"/>
      <c r="AD19" s="49"/>
      <c r="AE19" s="49"/>
    </row>
    <row r="20" spans="1:31" ht="50.1" customHeight="1">
      <c r="A20" s="107"/>
      <c r="B20" s="113"/>
      <c r="C20" s="53">
        <v>17</v>
      </c>
      <c r="D20" s="62" t="s">
        <v>119</v>
      </c>
      <c r="E20" s="69" t="s">
        <v>167</v>
      </c>
      <c r="F20" s="72" t="s">
        <v>89</v>
      </c>
      <c r="G20" s="72" t="s">
        <v>65</v>
      </c>
      <c r="H20" s="75" t="s">
        <v>45</v>
      </c>
      <c r="I20" s="78" t="s">
        <v>72</v>
      </c>
      <c r="J20" s="47">
        <v>1242.7</v>
      </c>
      <c r="K20" s="32"/>
      <c r="L20" s="41">
        <f t="shared" si="0"/>
        <v>0</v>
      </c>
      <c r="M20" s="42" t="str">
        <f t="shared" si="1"/>
        <v>OK</v>
      </c>
      <c r="N20" s="49"/>
      <c r="O20" s="49"/>
      <c r="P20" s="49"/>
      <c r="Q20" s="49"/>
      <c r="R20" s="49"/>
      <c r="S20" s="49"/>
      <c r="T20" s="49"/>
      <c r="U20" s="49"/>
      <c r="V20" s="49"/>
      <c r="W20" s="49"/>
      <c r="X20" s="49"/>
      <c r="Y20" s="49"/>
      <c r="Z20" s="49"/>
      <c r="AA20" s="49"/>
      <c r="AB20" s="49"/>
      <c r="AC20" s="49"/>
      <c r="AD20" s="49"/>
      <c r="AE20" s="49"/>
    </row>
    <row r="21" spans="1:31" ht="50.1" customHeight="1">
      <c r="A21" s="107"/>
      <c r="B21" s="113"/>
      <c r="C21" s="53">
        <v>18</v>
      </c>
      <c r="D21" s="62" t="s">
        <v>120</v>
      </c>
      <c r="E21" s="69" t="s">
        <v>167</v>
      </c>
      <c r="F21" s="72" t="s">
        <v>89</v>
      </c>
      <c r="G21" s="72" t="s">
        <v>65</v>
      </c>
      <c r="H21" s="75" t="s">
        <v>45</v>
      </c>
      <c r="I21" s="78" t="s">
        <v>72</v>
      </c>
      <c r="J21" s="47">
        <v>916.25</v>
      </c>
      <c r="K21" s="32"/>
      <c r="L21" s="41">
        <f t="shared" si="0"/>
        <v>0</v>
      </c>
      <c r="M21" s="42" t="str">
        <f t="shared" si="1"/>
        <v>OK</v>
      </c>
      <c r="N21" s="49"/>
      <c r="O21" s="49"/>
      <c r="P21" s="49"/>
      <c r="Q21" s="49"/>
      <c r="R21" s="49"/>
      <c r="S21" s="49"/>
      <c r="T21" s="49"/>
      <c r="U21" s="49"/>
      <c r="V21" s="49"/>
      <c r="W21" s="49"/>
      <c r="X21" s="49"/>
      <c r="Y21" s="49"/>
      <c r="Z21" s="49"/>
      <c r="AA21" s="49"/>
      <c r="AB21" s="49"/>
      <c r="AC21" s="49"/>
      <c r="AD21" s="49"/>
      <c r="AE21" s="49"/>
    </row>
    <row r="22" spans="1:31" ht="50.1" customHeight="1">
      <c r="A22" s="107"/>
      <c r="B22" s="113"/>
      <c r="C22" s="53">
        <v>19</v>
      </c>
      <c r="D22" s="62" t="s">
        <v>121</v>
      </c>
      <c r="E22" s="58" t="s">
        <v>168</v>
      </c>
      <c r="F22" s="72" t="s">
        <v>89</v>
      </c>
      <c r="G22" s="72" t="s">
        <v>65</v>
      </c>
      <c r="H22" s="75" t="s">
        <v>45</v>
      </c>
      <c r="I22" s="78" t="s">
        <v>72</v>
      </c>
      <c r="J22" s="47">
        <v>1043.5</v>
      </c>
      <c r="K22" s="32"/>
      <c r="L22" s="41">
        <f t="shared" si="0"/>
        <v>0</v>
      </c>
      <c r="M22" s="42" t="str">
        <f t="shared" si="1"/>
        <v>OK</v>
      </c>
      <c r="N22" s="49"/>
      <c r="O22" s="49"/>
      <c r="P22" s="49"/>
      <c r="Q22" s="49"/>
      <c r="R22" s="49"/>
      <c r="S22" s="49"/>
      <c r="T22" s="49"/>
      <c r="U22" s="49"/>
      <c r="V22" s="49"/>
      <c r="W22" s="49"/>
      <c r="X22" s="49"/>
      <c r="Y22" s="49"/>
      <c r="Z22" s="49"/>
      <c r="AA22" s="49"/>
      <c r="AB22" s="49"/>
      <c r="AC22" s="49"/>
      <c r="AD22" s="49"/>
      <c r="AE22" s="49"/>
    </row>
    <row r="23" spans="1:31" ht="50.1" customHeight="1">
      <c r="A23" s="107"/>
      <c r="B23" s="113"/>
      <c r="C23" s="53">
        <v>20</v>
      </c>
      <c r="D23" s="61" t="s">
        <v>122</v>
      </c>
      <c r="E23" s="69" t="s">
        <v>169</v>
      </c>
      <c r="F23" s="71" t="s">
        <v>89</v>
      </c>
      <c r="G23" s="71" t="s">
        <v>65</v>
      </c>
      <c r="H23" s="75" t="s">
        <v>45</v>
      </c>
      <c r="I23" s="71" t="s">
        <v>72</v>
      </c>
      <c r="J23" s="47">
        <v>187.5</v>
      </c>
      <c r="K23" s="32"/>
      <c r="L23" s="41">
        <f t="shared" si="0"/>
        <v>0</v>
      </c>
      <c r="M23" s="42" t="str">
        <f t="shared" si="1"/>
        <v>OK</v>
      </c>
      <c r="N23" s="49"/>
      <c r="O23" s="49"/>
      <c r="P23" s="49"/>
      <c r="Q23" s="49"/>
      <c r="R23" s="49"/>
      <c r="S23" s="49"/>
      <c r="T23" s="49"/>
      <c r="U23" s="49"/>
      <c r="V23" s="49"/>
      <c r="W23" s="49"/>
      <c r="X23" s="49"/>
      <c r="Y23" s="49"/>
      <c r="Z23" s="49"/>
      <c r="AA23" s="49"/>
      <c r="AB23" s="49"/>
      <c r="AC23" s="49"/>
      <c r="AD23" s="49"/>
      <c r="AE23" s="49"/>
    </row>
    <row r="24" spans="1:31" ht="50.1" customHeight="1">
      <c r="A24" s="107"/>
      <c r="B24" s="113"/>
      <c r="C24" s="53">
        <v>21</v>
      </c>
      <c r="D24" s="61" t="s">
        <v>123</v>
      </c>
      <c r="E24" s="69" t="s">
        <v>170</v>
      </c>
      <c r="F24" s="71" t="s">
        <v>187</v>
      </c>
      <c r="G24" s="71" t="s">
        <v>65</v>
      </c>
      <c r="H24" s="75" t="s">
        <v>45</v>
      </c>
      <c r="I24" s="71" t="s">
        <v>72</v>
      </c>
      <c r="J24" s="47">
        <v>7466.66</v>
      </c>
      <c r="K24" s="32"/>
      <c r="L24" s="41">
        <f t="shared" si="0"/>
        <v>0</v>
      </c>
      <c r="M24" s="42" t="str">
        <f t="shared" si="1"/>
        <v>OK</v>
      </c>
      <c r="N24" s="49"/>
      <c r="O24" s="49"/>
      <c r="P24" s="49"/>
      <c r="Q24" s="49"/>
      <c r="R24" s="49"/>
      <c r="S24" s="49"/>
      <c r="T24" s="34"/>
      <c r="U24" s="49"/>
      <c r="V24" s="49"/>
      <c r="W24" s="49"/>
      <c r="X24" s="49"/>
      <c r="Y24" s="49"/>
      <c r="Z24" s="49"/>
      <c r="AA24" s="49"/>
      <c r="AB24" s="49"/>
      <c r="AC24" s="49"/>
      <c r="AD24" s="49"/>
      <c r="AE24" s="49"/>
    </row>
    <row r="25" spans="1:31" ht="50.1" customHeight="1">
      <c r="A25" s="109" t="s">
        <v>96</v>
      </c>
      <c r="B25" s="110">
        <v>2</v>
      </c>
      <c r="C25" s="54">
        <v>22</v>
      </c>
      <c r="D25" s="63" t="s">
        <v>124</v>
      </c>
      <c r="E25" s="63" t="s">
        <v>57</v>
      </c>
      <c r="F25" s="73" t="s">
        <v>56</v>
      </c>
      <c r="G25" s="73" t="s">
        <v>43</v>
      </c>
      <c r="H25" s="73" t="s">
        <v>45</v>
      </c>
      <c r="I25" s="73" t="s">
        <v>55</v>
      </c>
      <c r="J25" s="83">
        <v>60</v>
      </c>
      <c r="K25" s="32">
        <f>72+10</f>
        <v>82</v>
      </c>
      <c r="L25" s="41">
        <f t="shared" si="0"/>
        <v>0</v>
      </c>
      <c r="M25" s="42" t="str">
        <f t="shared" si="1"/>
        <v>OK</v>
      </c>
      <c r="N25" s="49">
        <v>82</v>
      </c>
      <c r="O25" s="49"/>
      <c r="P25" s="49"/>
      <c r="Q25" s="49"/>
      <c r="R25" s="49"/>
      <c r="S25" s="49"/>
      <c r="T25" s="49"/>
      <c r="U25" s="49"/>
      <c r="V25" s="49"/>
      <c r="W25" s="49"/>
      <c r="X25" s="49"/>
      <c r="Y25" s="49"/>
      <c r="Z25" s="49"/>
      <c r="AA25" s="49"/>
      <c r="AB25" s="49"/>
      <c r="AC25" s="49"/>
      <c r="AD25" s="49"/>
      <c r="AE25" s="49"/>
    </row>
    <row r="26" spans="1:31" ht="50.1" customHeight="1">
      <c r="A26" s="109"/>
      <c r="B26" s="110"/>
      <c r="C26" s="54">
        <v>23</v>
      </c>
      <c r="D26" s="63" t="s">
        <v>125</v>
      </c>
      <c r="E26" s="63" t="s">
        <v>57</v>
      </c>
      <c r="F26" s="73" t="s">
        <v>56</v>
      </c>
      <c r="G26" s="73" t="s">
        <v>43</v>
      </c>
      <c r="H26" s="73" t="s">
        <v>45</v>
      </c>
      <c r="I26" s="73" t="s">
        <v>55</v>
      </c>
      <c r="J26" s="83">
        <v>85.91</v>
      </c>
      <c r="K26" s="32">
        <f>92+4</f>
        <v>96</v>
      </c>
      <c r="L26" s="41">
        <f t="shared" si="0"/>
        <v>0</v>
      </c>
      <c r="M26" s="42" t="str">
        <f t="shared" si="1"/>
        <v>OK</v>
      </c>
      <c r="N26" s="49">
        <v>96</v>
      </c>
      <c r="O26" s="49"/>
      <c r="P26" s="49"/>
      <c r="Q26" s="49"/>
      <c r="R26" s="49"/>
      <c r="S26" s="49"/>
      <c r="T26" s="49"/>
      <c r="U26" s="49"/>
      <c r="V26" s="49"/>
      <c r="W26" s="49"/>
      <c r="X26" s="49"/>
      <c r="Y26" s="49"/>
      <c r="Z26" s="49"/>
      <c r="AA26" s="49"/>
      <c r="AB26" s="49"/>
      <c r="AC26" s="49"/>
      <c r="AD26" s="49"/>
      <c r="AE26" s="49"/>
    </row>
    <row r="27" spans="1:31" ht="50.1" customHeight="1">
      <c r="A27" s="109"/>
      <c r="B27" s="110"/>
      <c r="C27" s="54">
        <v>24</v>
      </c>
      <c r="D27" s="63" t="s">
        <v>126</v>
      </c>
      <c r="E27" s="63" t="s">
        <v>60</v>
      </c>
      <c r="F27" s="73" t="s">
        <v>59</v>
      </c>
      <c r="G27" s="73" t="s">
        <v>43</v>
      </c>
      <c r="H27" s="73" t="s">
        <v>45</v>
      </c>
      <c r="I27" s="73" t="s">
        <v>58</v>
      </c>
      <c r="J27" s="83">
        <v>34.69</v>
      </c>
      <c r="K27" s="32"/>
      <c r="L27" s="41">
        <f t="shared" si="0"/>
        <v>0</v>
      </c>
      <c r="M27" s="42" t="str">
        <f t="shared" si="1"/>
        <v>OK</v>
      </c>
      <c r="N27" s="49"/>
      <c r="O27" s="49"/>
      <c r="P27" s="49"/>
      <c r="Q27" s="49"/>
      <c r="R27" s="49"/>
      <c r="S27" s="49"/>
      <c r="T27" s="49"/>
      <c r="U27" s="49"/>
      <c r="V27" s="49"/>
      <c r="W27" s="49"/>
      <c r="X27" s="49"/>
      <c r="Y27" s="49"/>
      <c r="Z27" s="49"/>
      <c r="AA27" s="49"/>
      <c r="AB27" s="49"/>
      <c r="AC27" s="49"/>
      <c r="AD27" s="49"/>
      <c r="AE27" s="49"/>
    </row>
    <row r="28" spans="1:31" ht="50.1" customHeight="1">
      <c r="A28" s="109"/>
      <c r="B28" s="110"/>
      <c r="C28" s="54">
        <v>25</v>
      </c>
      <c r="D28" s="64" t="s">
        <v>127</v>
      </c>
      <c r="E28" s="64" t="s">
        <v>57</v>
      </c>
      <c r="F28" s="73" t="s">
        <v>64</v>
      </c>
      <c r="G28" s="73" t="s">
        <v>65</v>
      </c>
      <c r="H28" s="76" t="s">
        <v>45</v>
      </c>
      <c r="I28" s="73" t="s">
        <v>55</v>
      </c>
      <c r="J28" s="83">
        <v>150</v>
      </c>
      <c r="K28" s="32">
        <f>5</f>
        <v>5</v>
      </c>
      <c r="L28" s="41">
        <f t="shared" si="0"/>
        <v>0</v>
      </c>
      <c r="M28" s="42" t="str">
        <f t="shared" si="1"/>
        <v>OK</v>
      </c>
      <c r="N28" s="49">
        <v>5</v>
      </c>
      <c r="O28" s="49"/>
      <c r="P28" s="49"/>
      <c r="Q28" s="49"/>
      <c r="R28" s="49"/>
      <c r="S28" s="49"/>
      <c r="T28" s="49"/>
      <c r="U28" s="49"/>
      <c r="V28" s="49"/>
      <c r="W28" s="49"/>
      <c r="X28" s="49"/>
      <c r="Y28" s="49"/>
      <c r="Z28" s="49"/>
      <c r="AA28" s="49"/>
      <c r="AB28" s="49"/>
      <c r="AC28" s="49"/>
      <c r="AD28" s="49"/>
      <c r="AE28" s="49"/>
    </row>
    <row r="29" spans="1:31" ht="50.1" customHeight="1">
      <c r="A29" s="109"/>
      <c r="B29" s="110"/>
      <c r="C29" s="54">
        <v>26</v>
      </c>
      <c r="D29" s="64" t="s">
        <v>128</v>
      </c>
      <c r="E29" s="64" t="s">
        <v>57</v>
      </c>
      <c r="F29" s="73" t="s">
        <v>64</v>
      </c>
      <c r="G29" s="73" t="s">
        <v>65</v>
      </c>
      <c r="H29" s="76" t="s">
        <v>45</v>
      </c>
      <c r="I29" s="73" t="s">
        <v>55</v>
      </c>
      <c r="J29" s="83">
        <v>150</v>
      </c>
      <c r="K29" s="32"/>
      <c r="L29" s="41">
        <f t="shared" si="0"/>
        <v>0</v>
      </c>
      <c r="M29" s="42" t="str">
        <f t="shared" si="1"/>
        <v>OK</v>
      </c>
      <c r="N29" s="49"/>
      <c r="O29" s="49"/>
      <c r="P29" s="49"/>
      <c r="Q29" s="49"/>
      <c r="R29" s="49"/>
      <c r="S29" s="49"/>
      <c r="T29" s="49"/>
      <c r="U29" s="49"/>
      <c r="V29" s="49"/>
      <c r="W29" s="49"/>
      <c r="X29" s="49"/>
      <c r="Y29" s="49"/>
      <c r="Z29" s="49"/>
      <c r="AA29" s="49"/>
      <c r="AB29" s="49"/>
      <c r="AC29" s="49"/>
      <c r="AD29" s="49"/>
      <c r="AE29" s="49"/>
    </row>
    <row r="30" spans="1:31" ht="50.1" customHeight="1">
      <c r="A30" s="109"/>
      <c r="B30" s="110"/>
      <c r="C30" s="54">
        <v>27</v>
      </c>
      <c r="D30" s="63" t="s">
        <v>129</v>
      </c>
      <c r="E30" s="63" t="s">
        <v>171</v>
      </c>
      <c r="F30" s="73" t="s">
        <v>66</v>
      </c>
      <c r="G30" s="73" t="s">
        <v>65</v>
      </c>
      <c r="H30" s="73" t="s">
        <v>45</v>
      </c>
      <c r="I30" s="73" t="s">
        <v>55</v>
      </c>
      <c r="J30" s="83">
        <v>1005.45</v>
      </c>
      <c r="K30" s="32"/>
      <c r="L30" s="41">
        <f t="shared" si="0"/>
        <v>0</v>
      </c>
      <c r="M30" s="42" t="str">
        <f t="shared" si="1"/>
        <v>OK</v>
      </c>
      <c r="N30" s="49"/>
      <c r="O30" s="49"/>
      <c r="P30" s="49"/>
      <c r="Q30" s="49"/>
      <c r="R30" s="49"/>
      <c r="S30" s="49"/>
      <c r="T30" s="49"/>
      <c r="U30" s="49"/>
      <c r="V30" s="49"/>
      <c r="W30" s="49"/>
      <c r="X30" s="49"/>
      <c r="Y30" s="49"/>
      <c r="Z30" s="49"/>
      <c r="AA30" s="49"/>
      <c r="AB30" s="49"/>
      <c r="AC30" s="49"/>
      <c r="AD30" s="49"/>
      <c r="AE30" s="49"/>
    </row>
    <row r="31" spans="1:31" ht="50.1" customHeight="1">
      <c r="A31" s="109"/>
      <c r="B31" s="110"/>
      <c r="C31" s="54">
        <v>28</v>
      </c>
      <c r="D31" s="65" t="s">
        <v>130</v>
      </c>
      <c r="E31" s="65" t="s">
        <v>171</v>
      </c>
      <c r="F31" s="73" t="s">
        <v>188</v>
      </c>
      <c r="G31" s="73" t="s">
        <v>65</v>
      </c>
      <c r="H31" s="67" t="s">
        <v>45</v>
      </c>
      <c r="I31" s="73" t="s">
        <v>72</v>
      </c>
      <c r="J31" s="83">
        <v>824.99</v>
      </c>
      <c r="K31" s="32"/>
      <c r="L31" s="41">
        <f t="shared" si="0"/>
        <v>0</v>
      </c>
      <c r="M31" s="42" t="str">
        <f t="shared" si="1"/>
        <v>OK</v>
      </c>
      <c r="N31" s="49"/>
      <c r="O31" s="49"/>
      <c r="P31" s="49"/>
      <c r="Q31" s="49"/>
      <c r="R31" s="49"/>
      <c r="S31" s="49"/>
      <c r="T31" s="49"/>
      <c r="U31" s="49"/>
      <c r="V31" s="49"/>
      <c r="W31" s="49"/>
      <c r="X31" s="49"/>
      <c r="Y31" s="49"/>
      <c r="Z31" s="49"/>
      <c r="AA31" s="49"/>
      <c r="AB31" s="49"/>
      <c r="AC31" s="49"/>
      <c r="AD31" s="49"/>
      <c r="AE31" s="49"/>
    </row>
    <row r="32" spans="1:31" ht="50.1" customHeight="1">
      <c r="A32" s="109"/>
      <c r="B32" s="110"/>
      <c r="C32" s="54">
        <v>29</v>
      </c>
      <c r="D32" s="65" t="s">
        <v>131</v>
      </c>
      <c r="E32" s="65" t="s">
        <v>172</v>
      </c>
      <c r="F32" s="73" t="s">
        <v>188</v>
      </c>
      <c r="G32" s="73" t="s">
        <v>65</v>
      </c>
      <c r="H32" s="67" t="s">
        <v>45</v>
      </c>
      <c r="I32" s="73" t="s">
        <v>72</v>
      </c>
      <c r="J32" s="83">
        <v>525</v>
      </c>
      <c r="K32" s="32"/>
      <c r="L32" s="41">
        <f t="shared" si="0"/>
        <v>0</v>
      </c>
      <c r="M32" s="42" t="str">
        <f t="shared" si="1"/>
        <v>OK</v>
      </c>
      <c r="N32" s="49"/>
      <c r="O32" s="49"/>
      <c r="P32" s="49"/>
      <c r="Q32" s="49"/>
      <c r="R32" s="49"/>
      <c r="S32" s="49"/>
      <c r="T32" s="49"/>
      <c r="U32" s="49"/>
      <c r="V32" s="49"/>
      <c r="W32" s="49"/>
      <c r="X32" s="49"/>
      <c r="Y32" s="49"/>
      <c r="Z32" s="49"/>
      <c r="AA32" s="49"/>
      <c r="AB32" s="49"/>
      <c r="AC32" s="49"/>
      <c r="AD32" s="49"/>
      <c r="AE32" s="49"/>
    </row>
    <row r="33" spans="1:31" ht="50.1" customHeight="1">
      <c r="A33" s="109"/>
      <c r="B33" s="110"/>
      <c r="C33" s="54">
        <v>30</v>
      </c>
      <c r="D33" s="65" t="s">
        <v>132</v>
      </c>
      <c r="E33" s="65" t="s">
        <v>172</v>
      </c>
      <c r="F33" s="73" t="s">
        <v>188</v>
      </c>
      <c r="G33" s="73" t="s">
        <v>65</v>
      </c>
      <c r="H33" s="67" t="s">
        <v>45</v>
      </c>
      <c r="I33" s="73" t="s">
        <v>72</v>
      </c>
      <c r="J33" s="83">
        <v>799.66</v>
      </c>
      <c r="K33" s="32"/>
      <c r="L33" s="41">
        <f t="shared" si="0"/>
        <v>0</v>
      </c>
      <c r="M33" s="42" t="str">
        <f t="shared" si="1"/>
        <v>OK</v>
      </c>
      <c r="N33" s="49"/>
      <c r="O33" s="49"/>
      <c r="P33" s="49"/>
      <c r="Q33" s="49"/>
      <c r="R33" s="49"/>
      <c r="S33" s="49"/>
      <c r="T33" s="49"/>
      <c r="U33" s="49"/>
      <c r="V33" s="49"/>
      <c r="W33" s="49"/>
      <c r="X33" s="49"/>
      <c r="Y33" s="49"/>
      <c r="Z33" s="49"/>
      <c r="AA33" s="49"/>
      <c r="AB33" s="49"/>
      <c r="AC33" s="49"/>
      <c r="AD33" s="49"/>
      <c r="AE33" s="49"/>
    </row>
    <row r="34" spans="1:31" ht="50.1" customHeight="1">
      <c r="A34" s="109"/>
      <c r="B34" s="110"/>
      <c r="C34" s="54">
        <v>31</v>
      </c>
      <c r="D34" s="63" t="s">
        <v>133</v>
      </c>
      <c r="E34" s="63" t="s">
        <v>173</v>
      </c>
      <c r="F34" s="73" t="s">
        <v>67</v>
      </c>
      <c r="G34" s="73" t="s">
        <v>43</v>
      </c>
      <c r="H34" s="77" t="s">
        <v>45</v>
      </c>
      <c r="I34" s="73" t="s">
        <v>58</v>
      </c>
      <c r="J34" s="83">
        <v>62.97</v>
      </c>
      <c r="K34" s="32">
        <f>94</f>
        <v>94</v>
      </c>
      <c r="L34" s="41">
        <f t="shared" si="0"/>
        <v>0</v>
      </c>
      <c r="M34" s="42" t="str">
        <f t="shared" si="1"/>
        <v>OK</v>
      </c>
      <c r="N34" s="49">
        <v>94</v>
      </c>
      <c r="O34" s="49"/>
      <c r="P34" s="49"/>
      <c r="Q34" s="49"/>
      <c r="R34" s="49"/>
      <c r="S34" s="49"/>
      <c r="T34" s="49"/>
      <c r="U34" s="49"/>
      <c r="V34" s="49"/>
      <c r="W34" s="49"/>
      <c r="X34" s="49"/>
      <c r="Y34" s="49"/>
      <c r="Z34" s="49"/>
      <c r="AA34" s="49"/>
      <c r="AB34" s="49"/>
      <c r="AC34" s="49"/>
      <c r="AD34" s="49"/>
      <c r="AE34" s="49"/>
    </row>
    <row r="35" spans="1:31" ht="50.1" customHeight="1">
      <c r="A35" s="109"/>
      <c r="B35" s="110"/>
      <c r="C35" s="54">
        <v>32</v>
      </c>
      <c r="D35" s="63" t="s">
        <v>134</v>
      </c>
      <c r="E35" s="63" t="s">
        <v>69</v>
      </c>
      <c r="F35" s="73" t="s">
        <v>68</v>
      </c>
      <c r="G35" s="73" t="s">
        <v>43</v>
      </c>
      <c r="H35" s="73" t="s">
        <v>45</v>
      </c>
      <c r="I35" s="73" t="s">
        <v>55</v>
      </c>
      <c r="J35" s="83">
        <v>184.65</v>
      </c>
      <c r="K35" s="32"/>
      <c r="L35" s="41">
        <f t="shared" si="0"/>
        <v>0</v>
      </c>
      <c r="M35" s="42" t="str">
        <f t="shared" si="1"/>
        <v>OK</v>
      </c>
      <c r="N35" s="49"/>
      <c r="O35" s="49"/>
      <c r="P35" s="49"/>
      <c r="Q35" s="49"/>
      <c r="R35" s="49"/>
      <c r="S35" s="49"/>
      <c r="T35" s="49"/>
      <c r="U35" s="49"/>
      <c r="V35" s="49"/>
      <c r="W35" s="49"/>
      <c r="X35" s="49"/>
      <c r="Y35" s="49"/>
      <c r="Z35" s="49"/>
      <c r="AA35" s="49"/>
      <c r="AB35" s="49"/>
      <c r="AC35" s="49"/>
      <c r="AD35" s="49"/>
      <c r="AE35" s="49"/>
    </row>
    <row r="36" spans="1:31" ht="50.1" customHeight="1">
      <c r="A36" s="109"/>
      <c r="B36" s="110"/>
      <c r="C36" s="54">
        <v>33</v>
      </c>
      <c r="D36" s="63" t="s">
        <v>135</v>
      </c>
      <c r="E36" s="63" t="s">
        <v>69</v>
      </c>
      <c r="F36" s="73" t="s">
        <v>68</v>
      </c>
      <c r="G36" s="73" t="s">
        <v>43</v>
      </c>
      <c r="H36" s="73" t="s">
        <v>45</v>
      </c>
      <c r="I36" s="73" t="s">
        <v>55</v>
      </c>
      <c r="J36" s="83">
        <v>98.83</v>
      </c>
      <c r="K36" s="32"/>
      <c r="L36" s="41">
        <f t="shared" si="0"/>
        <v>0</v>
      </c>
      <c r="M36" s="42" t="str">
        <f t="shared" si="1"/>
        <v>OK</v>
      </c>
      <c r="N36" s="49"/>
      <c r="O36" s="49"/>
      <c r="P36" s="49"/>
      <c r="Q36" s="49"/>
      <c r="R36" s="49"/>
      <c r="S36" s="49"/>
      <c r="T36" s="49"/>
      <c r="U36" s="49"/>
      <c r="V36" s="49"/>
      <c r="W36" s="49"/>
      <c r="X36" s="49"/>
      <c r="Y36" s="49"/>
      <c r="Z36" s="49"/>
      <c r="AA36" s="49"/>
      <c r="AB36" s="49"/>
      <c r="AC36" s="49"/>
      <c r="AD36" s="49"/>
      <c r="AE36" s="49"/>
    </row>
    <row r="37" spans="1:31" ht="50.1" customHeight="1">
      <c r="A37" s="109"/>
      <c r="B37" s="110"/>
      <c r="C37" s="54">
        <v>34</v>
      </c>
      <c r="D37" s="63" t="s">
        <v>41</v>
      </c>
      <c r="E37" s="63" t="s">
        <v>57</v>
      </c>
      <c r="F37" s="73" t="s">
        <v>71</v>
      </c>
      <c r="G37" s="73" t="s">
        <v>43</v>
      </c>
      <c r="H37" s="73" t="s">
        <v>46</v>
      </c>
      <c r="I37" s="79" t="s">
        <v>70</v>
      </c>
      <c r="J37" s="83">
        <v>4.83</v>
      </c>
      <c r="K37" s="32">
        <f>30+10</f>
        <v>40</v>
      </c>
      <c r="L37" s="41">
        <f t="shared" si="0"/>
        <v>0</v>
      </c>
      <c r="M37" s="42" t="str">
        <f t="shared" si="1"/>
        <v>OK</v>
      </c>
      <c r="N37" s="49">
        <v>40</v>
      </c>
      <c r="O37" s="49"/>
      <c r="P37" s="49"/>
      <c r="Q37" s="49"/>
      <c r="R37" s="49"/>
      <c r="S37" s="49"/>
      <c r="T37" s="49"/>
      <c r="U37" s="49"/>
      <c r="V37" s="49"/>
      <c r="W37" s="49"/>
      <c r="X37" s="49"/>
      <c r="Y37" s="49"/>
      <c r="Z37" s="49"/>
      <c r="AA37" s="49"/>
      <c r="AB37" s="49"/>
      <c r="AC37" s="49"/>
      <c r="AD37" s="49"/>
      <c r="AE37" s="49"/>
    </row>
    <row r="38" spans="1:31" ht="50.1" customHeight="1">
      <c r="A38" s="109"/>
      <c r="B38" s="110"/>
      <c r="C38" s="54">
        <v>35</v>
      </c>
      <c r="D38" s="63" t="s">
        <v>42</v>
      </c>
      <c r="E38" s="63" t="s">
        <v>57</v>
      </c>
      <c r="F38" s="73" t="s">
        <v>71</v>
      </c>
      <c r="G38" s="73" t="s">
        <v>43</v>
      </c>
      <c r="H38" s="73" t="s">
        <v>46</v>
      </c>
      <c r="I38" s="79" t="s">
        <v>70</v>
      </c>
      <c r="J38" s="83">
        <v>11</v>
      </c>
      <c r="K38" s="32">
        <f>20</f>
        <v>20</v>
      </c>
      <c r="L38" s="41">
        <f t="shared" si="0"/>
        <v>0</v>
      </c>
      <c r="M38" s="42" t="str">
        <f t="shared" si="1"/>
        <v>OK</v>
      </c>
      <c r="N38" s="49">
        <v>20</v>
      </c>
      <c r="O38" s="49"/>
      <c r="P38" s="49"/>
      <c r="Q38" s="49"/>
      <c r="R38" s="49"/>
      <c r="S38" s="49"/>
      <c r="T38" s="49"/>
      <c r="U38" s="49"/>
      <c r="V38" s="49"/>
      <c r="W38" s="49"/>
      <c r="X38" s="49"/>
      <c r="Y38" s="49"/>
      <c r="Z38" s="49"/>
      <c r="AA38" s="49"/>
      <c r="AB38" s="49"/>
      <c r="AC38" s="49"/>
      <c r="AD38" s="49"/>
      <c r="AE38" s="49"/>
    </row>
    <row r="39" spans="1:31" ht="50.1" customHeight="1">
      <c r="A39" s="55" t="s">
        <v>97</v>
      </c>
      <c r="B39" s="53">
        <v>3</v>
      </c>
      <c r="C39" s="53">
        <v>36</v>
      </c>
      <c r="D39" s="58" t="s">
        <v>136</v>
      </c>
      <c r="E39" s="58" t="s">
        <v>174</v>
      </c>
      <c r="F39" s="71" t="s">
        <v>73</v>
      </c>
      <c r="G39" s="71" t="s">
        <v>43</v>
      </c>
      <c r="H39" s="71" t="s">
        <v>45</v>
      </c>
      <c r="I39" s="71" t="s">
        <v>72</v>
      </c>
      <c r="J39" s="33">
        <v>51.25</v>
      </c>
      <c r="K39" s="32"/>
      <c r="L39" s="41">
        <f t="shared" si="0"/>
        <v>0</v>
      </c>
      <c r="M39" s="42" t="str">
        <f t="shared" si="1"/>
        <v>OK</v>
      </c>
      <c r="N39" s="49"/>
      <c r="O39" s="49"/>
      <c r="P39" s="48"/>
      <c r="Q39" s="49"/>
      <c r="R39" s="49"/>
      <c r="S39" s="49"/>
      <c r="T39" s="49"/>
      <c r="U39" s="49"/>
      <c r="V39" s="49"/>
      <c r="W39" s="49"/>
      <c r="X39" s="49"/>
      <c r="Y39" s="49"/>
      <c r="Z39" s="49"/>
      <c r="AA39" s="49"/>
      <c r="AB39" s="49"/>
      <c r="AC39" s="49"/>
      <c r="AD39" s="49"/>
      <c r="AE39" s="49"/>
    </row>
    <row r="40" spans="1:31" ht="50.1" customHeight="1">
      <c r="A40" s="109" t="s">
        <v>98</v>
      </c>
      <c r="B40" s="110">
        <v>4</v>
      </c>
      <c r="C40" s="54">
        <v>37</v>
      </c>
      <c r="D40" s="63" t="s">
        <v>137</v>
      </c>
      <c r="E40" s="63" t="s">
        <v>190</v>
      </c>
      <c r="F40" s="73" t="s">
        <v>75</v>
      </c>
      <c r="G40" s="73" t="s">
        <v>43</v>
      </c>
      <c r="H40" s="73" t="s">
        <v>45</v>
      </c>
      <c r="I40" s="79" t="s">
        <v>74</v>
      </c>
      <c r="J40" s="85">
        <v>74</v>
      </c>
      <c r="K40" s="32"/>
      <c r="L40" s="41">
        <f t="shared" si="0"/>
        <v>0</v>
      </c>
      <c r="M40" s="42" t="str">
        <f t="shared" si="1"/>
        <v>OK</v>
      </c>
      <c r="N40" s="82"/>
      <c r="O40" s="82"/>
      <c r="P40" s="82"/>
      <c r="Q40" s="82"/>
      <c r="R40" s="82"/>
      <c r="S40" s="82"/>
      <c r="T40" s="82"/>
      <c r="U40" s="82"/>
      <c r="V40" s="82"/>
      <c r="W40" s="82"/>
      <c r="X40" s="82"/>
      <c r="Y40" s="82"/>
      <c r="Z40" s="51"/>
      <c r="AA40" s="51"/>
      <c r="AB40" s="51"/>
      <c r="AC40" s="51"/>
      <c r="AD40" s="51"/>
      <c r="AE40" s="51"/>
    </row>
    <row r="41" spans="1:31" ht="50.1" customHeight="1">
      <c r="A41" s="109"/>
      <c r="B41" s="110"/>
      <c r="C41" s="54">
        <v>38</v>
      </c>
      <c r="D41" s="63" t="s">
        <v>138</v>
      </c>
      <c r="E41" s="63" t="s">
        <v>190</v>
      </c>
      <c r="F41" s="73" t="s">
        <v>75</v>
      </c>
      <c r="G41" s="73" t="s">
        <v>43</v>
      </c>
      <c r="H41" s="73" t="s">
        <v>45</v>
      </c>
      <c r="I41" s="79" t="s">
        <v>74</v>
      </c>
      <c r="J41" s="85">
        <v>54.54</v>
      </c>
      <c r="K41" s="32"/>
      <c r="L41" s="41">
        <f t="shared" si="0"/>
        <v>0</v>
      </c>
      <c r="M41" s="42" t="str">
        <f t="shared" si="1"/>
        <v>OK</v>
      </c>
      <c r="N41" s="82"/>
      <c r="O41" s="82"/>
      <c r="P41" s="82"/>
      <c r="Q41" s="82"/>
      <c r="R41" s="82"/>
      <c r="S41" s="82"/>
      <c r="T41" s="82"/>
      <c r="U41" s="82"/>
      <c r="V41" s="82"/>
      <c r="W41" s="82"/>
      <c r="X41" s="82"/>
      <c r="Y41" s="82"/>
      <c r="Z41" s="51"/>
      <c r="AA41" s="51"/>
      <c r="AB41" s="51"/>
      <c r="AC41" s="51"/>
      <c r="AD41" s="51"/>
      <c r="AE41" s="51"/>
    </row>
    <row r="42" spans="1:31" ht="50.1" customHeight="1">
      <c r="A42" s="109"/>
      <c r="B42" s="110"/>
      <c r="C42" s="54">
        <v>39</v>
      </c>
      <c r="D42" s="63" t="s">
        <v>90</v>
      </c>
      <c r="E42" s="63" t="s">
        <v>191</v>
      </c>
      <c r="F42" s="73" t="s">
        <v>75</v>
      </c>
      <c r="G42" s="73" t="s">
        <v>43</v>
      </c>
      <c r="H42" s="73" t="s">
        <v>45</v>
      </c>
      <c r="I42" s="79" t="s">
        <v>74</v>
      </c>
      <c r="J42" s="85">
        <v>123</v>
      </c>
      <c r="K42" s="32"/>
      <c r="L42" s="41">
        <f t="shared" si="0"/>
        <v>0</v>
      </c>
      <c r="M42" s="42" t="str">
        <f t="shared" si="1"/>
        <v>OK</v>
      </c>
      <c r="N42" s="82"/>
      <c r="O42" s="82"/>
      <c r="P42" s="82"/>
      <c r="Q42" s="82"/>
      <c r="R42" s="82"/>
      <c r="S42" s="82"/>
      <c r="T42" s="82"/>
      <c r="U42" s="82"/>
      <c r="V42" s="82"/>
      <c r="W42" s="82"/>
      <c r="X42" s="82"/>
      <c r="Y42" s="82"/>
      <c r="Z42" s="51"/>
      <c r="AA42" s="51"/>
      <c r="AB42" s="51"/>
      <c r="AC42" s="51"/>
      <c r="AD42" s="51"/>
      <c r="AE42" s="51"/>
    </row>
    <row r="43" spans="1:31" ht="50.1" customHeight="1">
      <c r="A43" s="109"/>
      <c r="B43" s="110"/>
      <c r="C43" s="54">
        <v>40</v>
      </c>
      <c r="D43" s="63" t="s">
        <v>91</v>
      </c>
      <c r="E43" s="63" t="s">
        <v>191</v>
      </c>
      <c r="F43" s="73" t="s">
        <v>75</v>
      </c>
      <c r="G43" s="73" t="s">
        <v>43</v>
      </c>
      <c r="H43" s="73" t="s">
        <v>45</v>
      </c>
      <c r="I43" s="79" t="s">
        <v>74</v>
      </c>
      <c r="J43" s="85">
        <v>133</v>
      </c>
      <c r="K43" s="32"/>
      <c r="L43" s="41">
        <f t="shared" si="0"/>
        <v>0</v>
      </c>
      <c r="M43" s="42" t="str">
        <f t="shared" si="1"/>
        <v>OK</v>
      </c>
      <c r="N43" s="82"/>
      <c r="O43" s="82"/>
      <c r="P43" s="82"/>
      <c r="Q43" s="82"/>
      <c r="R43" s="82"/>
      <c r="S43" s="82"/>
      <c r="T43" s="82"/>
      <c r="U43" s="82"/>
      <c r="V43" s="82"/>
      <c r="W43" s="82"/>
      <c r="X43" s="82"/>
      <c r="Y43" s="82"/>
      <c r="Z43" s="51"/>
      <c r="AA43" s="51"/>
      <c r="AB43" s="51"/>
      <c r="AC43" s="51"/>
      <c r="AD43" s="51"/>
      <c r="AE43" s="51"/>
    </row>
    <row r="44" spans="1:31" ht="50.1" customHeight="1">
      <c r="A44" s="109"/>
      <c r="B44" s="110"/>
      <c r="C44" s="54">
        <v>41</v>
      </c>
      <c r="D44" s="63" t="s">
        <v>139</v>
      </c>
      <c r="E44" s="63" t="s">
        <v>191</v>
      </c>
      <c r="F44" s="73" t="s">
        <v>75</v>
      </c>
      <c r="G44" s="73" t="s">
        <v>43</v>
      </c>
      <c r="H44" s="73" t="s">
        <v>45</v>
      </c>
      <c r="I44" s="79" t="s">
        <v>74</v>
      </c>
      <c r="J44" s="85">
        <v>150</v>
      </c>
      <c r="K44" s="32"/>
      <c r="L44" s="41">
        <f t="shared" si="0"/>
        <v>0</v>
      </c>
      <c r="M44" s="42" t="str">
        <f t="shared" si="1"/>
        <v>OK</v>
      </c>
      <c r="N44" s="82"/>
      <c r="O44" s="82"/>
      <c r="P44" s="82"/>
      <c r="Q44" s="82"/>
      <c r="R44" s="82"/>
      <c r="S44" s="82"/>
      <c r="T44" s="82"/>
      <c r="U44" s="82"/>
      <c r="V44" s="82"/>
      <c r="W44" s="82"/>
      <c r="X44" s="82"/>
      <c r="Y44" s="82"/>
      <c r="Z44" s="51"/>
      <c r="AA44" s="51"/>
      <c r="AB44" s="51"/>
      <c r="AC44" s="51"/>
      <c r="AD44" s="51"/>
      <c r="AE44" s="51"/>
    </row>
    <row r="45" spans="1:31" ht="50.1" customHeight="1">
      <c r="A45" s="107" t="s">
        <v>99</v>
      </c>
      <c r="B45" s="108">
        <v>5</v>
      </c>
      <c r="C45" s="53">
        <v>42</v>
      </c>
      <c r="D45" s="58" t="s">
        <v>140</v>
      </c>
      <c r="E45" s="58" t="s">
        <v>175</v>
      </c>
      <c r="F45" s="71" t="s">
        <v>77</v>
      </c>
      <c r="G45" s="71" t="s">
        <v>43</v>
      </c>
      <c r="H45" s="71" t="s">
        <v>45</v>
      </c>
      <c r="I45" s="80" t="s">
        <v>76</v>
      </c>
      <c r="J45" s="86">
        <v>115.29</v>
      </c>
      <c r="K45" s="32"/>
      <c r="L45" s="41">
        <f t="shared" si="0"/>
        <v>0</v>
      </c>
      <c r="M45" s="42" t="str">
        <f t="shared" si="1"/>
        <v>OK</v>
      </c>
      <c r="N45" s="82"/>
      <c r="O45" s="82"/>
      <c r="P45" s="82"/>
      <c r="Q45" s="82"/>
      <c r="R45" s="82"/>
      <c r="S45" s="82"/>
      <c r="T45" s="82"/>
      <c r="U45" s="82"/>
      <c r="V45" s="82"/>
      <c r="W45" s="82"/>
      <c r="X45" s="82"/>
      <c r="Y45" s="82"/>
      <c r="Z45" s="51"/>
      <c r="AA45" s="51"/>
      <c r="AB45" s="51"/>
      <c r="AC45" s="51"/>
      <c r="AD45" s="51"/>
      <c r="AE45" s="51"/>
    </row>
    <row r="46" spans="1:31" ht="50.1" customHeight="1">
      <c r="A46" s="107"/>
      <c r="B46" s="108"/>
      <c r="C46" s="53">
        <v>43</v>
      </c>
      <c r="D46" s="58" t="s">
        <v>141</v>
      </c>
      <c r="E46" s="58" t="s">
        <v>176</v>
      </c>
      <c r="F46" s="71" t="s">
        <v>78</v>
      </c>
      <c r="G46" s="71" t="s">
        <v>43</v>
      </c>
      <c r="H46" s="71" t="s">
        <v>45</v>
      </c>
      <c r="I46" s="80" t="s">
        <v>76</v>
      </c>
      <c r="J46" s="86">
        <v>88.75</v>
      </c>
      <c r="K46" s="32"/>
      <c r="L46" s="41">
        <f t="shared" si="0"/>
        <v>0</v>
      </c>
      <c r="M46" s="42" t="str">
        <f t="shared" si="1"/>
        <v>OK</v>
      </c>
      <c r="N46" s="82"/>
      <c r="O46" s="82"/>
      <c r="P46" s="82"/>
      <c r="Q46" s="82"/>
      <c r="R46" s="82"/>
      <c r="S46" s="82"/>
      <c r="T46" s="82"/>
      <c r="U46" s="82"/>
      <c r="V46" s="82"/>
      <c r="W46" s="82"/>
      <c r="X46" s="82"/>
      <c r="Y46" s="82"/>
      <c r="Z46" s="51"/>
      <c r="AA46" s="51"/>
      <c r="AB46" s="51"/>
      <c r="AC46" s="51"/>
      <c r="AD46" s="51"/>
      <c r="AE46" s="51"/>
    </row>
    <row r="47" spans="1:31" ht="50.1" customHeight="1">
      <c r="A47" s="107"/>
      <c r="B47" s="108"/>
      <c r="C47" s="53">
        <v>44</v>
      </c>
      <c r="D47" s="58" t="s">
        <v>142</v>
      </c>
      <c r="E47" s="58" t="s">
        <v>177</v>
      </c>
      <c r="F47" s="71" t="s">
        <v>79</v>
      </c>
      <c r="G47" s="71" t="s">
        <v>43</v>
      </c>
      <c r="H47" s="71" t="s">
        <v>45</v>
      </c>
      <c r="I47" s="80" t="s">
        <v>76</v>
      </c>
      <c r="J47" s="86">
        <v>91.58</v>
      </c>
      <c r="K47" s="32"/>
      <c r="L47" s="41">
        <f t="shared" si="0"/>
        <v>0</v>
      </c>
      <c r="M47" s="42" t="str">
        <f t="shared" si="1"/>
        <v>OK</v>
      </c>
      <c r="N47" s="82"/>
      <c r="O47" s="82"/>
      <c r="P47" s="82"/>
      <c r="Q47" s="82"/>
      <c r="R47" s="82"/>
      <c r="S47" s="82"/>
      <c r="T47" s="82"/>
      <c r="U47" s="82"/>
      <c r="V47" s="82"/>
      <c r="W47" s="82"/>
      <c r="X47" s="82"/>
      <c r="Y47" s="82"/>
      <c r="Z47" s="51"/>
      <c r="AA47" s="51"/>
      <c r="AB47" s="51"/>
      <c r="AC47" s="51"/>
      <c r="AD47" s="51"/>
      <c r="AE47" s="51"/>
    </row>
    <row r="48" spans="1:31" ht="50.1" customHeight="1">
      <c r="A48" s="107"/>
      <c r="B48" s="108"/>
      <c r="C48" s="53">
        <v>45</v>
      </c>
      <c r="D48" s="62" t="s">
        <v>80</v>
      </c>
      <c r="E48" s="58" t="s">
        <v>178</v>
      </c>
      <c r="F48" s="71" t="s">
        <v>82</v>
      </c>
      <c r="G48" s="71" t="s">
        <v>43</v>
      </c>
      <c r="H48" s="75" t="s">
        <v>46</v>
      </c>
      <c r="I48" s="80" t="s">
        <v>81</v>
      </c>
      <c r="J48" s="86">
        <v>83.69</v>
      </c>
      <c r="K48" s="32"/>
      <c r="L48" s="41">
        <f t="shared" si="0"/>
        <v>0</v>
      </c>
      <c r="M48" s="42" t="str">
        <f t="shared" si="1"/>
        <v>OK</v>
      </c>
      <c r="N48" s="82"/>
      <c r="O48" s="82"/>
      <c r="P48" s="82"/>
      <c r="Q48" s="82"/>
      <c r="R48" s="82"/>
      <c r="S48" s="82"/>
      <c r="T48" s="82"/>
      <c r="U48" s="82"/>
      <c r="V48" s="82"/>
      <c r="W48" s="82"/>
      <c r="X48" s="82"/>
      <c r="Y48" s="82"/>
      <c r="Z48" s="51"/>
      <c r="AA48" s="51"/>
      <c r="AB48" s="51"/>
      <c r="AC48" s="51"/>
      <c r="AD48" s="51"/>
      <c r="AE48" s="51"/>
    </row>
    <row r="49" spans="1:31" ht="50.1" customHeight="1">
      <c r="A49" s="56" t="s">
        <v>100</v>
      </c>
      <c r="B49" s="54">
        <v>6</v>
      </c>
      <c r="C49" s="54">
        <v>46</v>
      </c>
      <c r="D49" s="63" t="s">
        <v>143</v>
      </c>
      <c r="E49" s="63" t="s">
        <v>84</v>
      </c>
      <c r="F49" s="73" t="s">
        <v>83</v>
      </c>
      <c r="G49" s="73" t="s">
        <v>43</v>
      </c>
      <c r="H49" s="73" t="s">
        <v>45</v>
      </c>
      <c r="I49" s="79" t="s">
        <v>76</v>
      </c>
      <c r="J49" s="85">
        <v>115.09</v>
      </c>
      <c r="K49" s="32">
        <v>900</v>
      </c>
      <c r="L49" s="41">
        <f t="shared" si="0"/>
        <v>900</v>
      </c>
      <c r="M49" s="42" t="str">
        <f t="shared" si="1"/>
        <v>OK</v>
      </c>
      <c r="N49" s="82"/>
      <c r="O49" s="82"/>
      <c r="P49" s="82"/>
      <c r="Q49" s="82"/>
      <c r="R49" s="82"/>
      <c r="S49" s="82"/>
      <c r="T49" s="82"/>
      <c r="U49" s="82"/>
      <c r="V49" s="82"/>
      <c r="W49" s="82"/>
      <c r="X49" s="82"/>
      <c r="Y49" s="82"/>
      <c r="Z49" s="51"/>
      <c r="AA49" s="51"/>
      <c r="AB49" s="51"/>
      <c r="AC49" s="51"/>
      <c r="AD49" s="51"/>
      <c r="AE49" s="51"/>
    </row>
    <row r="50" spans="1:31" ht="50.1" customHeight="1">
      <c r="A50" s="107" t="s">
        <v>101</v>
      </c>
      <c r="B50" s="108">
        <v>7</v>
      </c>
      <c r="C50" s="53">
        <v>47</v>
      </c>
      <c r="D50" s="62" t="s">
        <v>85</v>
      </c>
      <c r="E50" s="58" t="s">
        <v>179</v>
      </c>
      <c r="F50" s="72" t="s">
        <v>86</v>
      </c>
      <c r="G50" s="72" t="s">
        <v>65</v>
      </c>
      <c r="H50" s="75" t="s">
        <v>45</v>
      </c>
      <c r="I50" s="78" t="s">
        <v>74</v>
      </c>
      <c r="J50" s="86">
        <v>3016.66</v>
      </c>
      <c r="K50" s="32"/>
      <c r="L50" s="41">
        <f t="shared" si="0"/>
        <v>0</v>
      </c>
      <c r="M50" s="42" t="str">
        <f t="shared" si="1"/>
        <v>OK</v>
      </c>
      <c r="N50" s="82"/>
      <c r="O50" s="82"/>
      <c r="P50" s="82"/>
      <c r="Q50" s="82"/>
      <c r="R50" s="82"/>
      <c r="S50" s="82"/>
      <c r="T50" s="82"/>
      <c r="U50" s="82"/>
      <c r="V50" s="82"/>
      <c r="W50" s="82"/>
      <c r="X50" s="82"/>
      <c r="Y50" s="82"/>
      <c r="Z50" s="51"/>
      <c r="AA50" s="51"/>
      <c r="AB50" s="51"/>
      <c r="AC50" s="51"/>
      <c r="AD50" s="51"/>
      <c r="AE50" s="51"/>
    </row>
    <row r="51" spans="1:31" ht="50.1" customHeight="1">
      <c r="A51" s="107"/>
      <c r="B51" s="108"/>
      <c r="C51" s="53">
        <v>48</v>
      </c>
      <c r="D51" s="61" t="s">
        <v>144</v>
      </c>
      <c r="E51" s="58" t="s">
        <v>179</v>
      </c>
      <c r="F51" s="72" t="s">
        <v>86</v>
      </c>
      <c r="G51" s="71" t="s">
        <v>65</v>
      </c>
      <c r="H51" s="75" t="s">
        <v>45</v>
      </c>
      <c r="I51" s="78" t="s">
        <v>74</v>
      </c>
      <c r="J51" s="86">
        <v>3016.66</v>
      </c>
      <c r="K51" s="32"/>
      <c r="L51" s="41">
        <f t="shared" si="0"/>
        <v>0</v>
      </c>
      <c r="M51" s="42" t="str">
        <f t="shared" si="1"/>
        <v>OK</v>
      </c>
      <c r="N51" s="82"/>
      <c r="O51" s="82"/>
      <c r="P51" s="82"/>
      <c r="Q51" s="82"/>
      <c r="R51" s="82"/>
      <c r="S51" s="82"/>
      <c r="T51" s="82"/>
      <c r="U51" s="82"/>
      <c r="V51" s="82"/>
      <c r="W51" s="82"/>
      <c r="X51" s="82"/>
      <c r="Y51" s="82"/>
      <c r="Z51" s="51"/>
      <c r="AA51" s="51"/>
      <c r="AB51" s="51"/>
      <c r="AC51" s="51"/>
      <c r="AD51" s="51"/>
      <c r="AE51" s="51"/>
    </row>
    <row r="52" spans="1:31" ht="50.1" customHeight="1">
      <c r="A52" s="107"/>
      <c r="B52" s="108"/>
      <c r="C52" s="53">
        <v>49</v>
      </c>
      <c r="D52" s="61" t="s">
        <v>145</v>
      </c>
      <c r="E52" s="58" t="s">
        <v>179</v>
      </c>
      <c r="F52" s="72" t="s">
        <v>86</v>
      </c>
      <c r="G52" s="71" t="s">
        <v>65</v>
      </c>
      <c r="H52" s="75" t="s">
        <v>45</v>
      </c>
      <c r="I52" s="78" t="s">
        <v>74</v>
      </c>
      <c r="J52" s="86">
        <v>3016.66</v>
      </c>
      <c r="K52" s="32"/>
      <c r="L52" s="41">
        <f t="shared" si="0"/>
        <v>0</v>
      </c>
      <c r="M52" s="42" t="str">
        <f t="shared" si="1"/>
        <v>OK</v>
      </c>
      <c r="N52" s="82"/>
      <c r="O52" s="82"/>
      <c r="P52" s="82"/>
      <c r="Q52" s="82"/>
      <c r="R52" s="82"/>
      <c r="S52" s="82"/>
      <c r="T52" s="82"/>
      <c r="U52" s="82"/>
      <c r="V52" s="82"/>
      <c r="W52" s="82"/>
      <c r="X52" s="82"/>
      <c r="Y52" s="82"/>
      <c r="Z52" s="51"/>
      <c r="AA52" s="51"/>
      <c r="AB52" s="51"/>
      <c r="AC52" s="51"/>
      <c r="AD52" s="51"/>
      <c r="AE52" s="51"/>
    </row>
    <row r="53" spans="1:31" ht="50.1" customHeight="1">
      <c r="A53" s="109" t="s">
        <v>102</v>
      </c>
      <c r="B53" s="110">
        <v>8</v>
      </c>
      <c r="C53" s="54">
        <v>50</v>
      </c>
      <c r="D53" s="66" t="s">
        <v>146</v>
      </c>
      <c r="E53" s="63" t="s">
        <v>180</v>
      </c>
      <c r="F53" s="74" t="s">
        <v>67</v>
      </c>
      <c r="G53" s="74" t="s">
        <v>43</v>
      </c>
      <c r="H53" s="67" t="s">
        <v>45</v>
      </c>
      <c r="I53" s="81" t="s">
        <v>58</v>
      </c>
      <c r="J53" s="85">
        <v>69.39</v>
      </c>
      <c r="K53" s="32"/>
      <c r="L53" s="41">
        <f t="shared" si="0"/>
        <v>0</v>
      </c>
      <c r="M53" s="42" t="str">
        <f t="shared" si="1"/>
        <v>OK</v>
      </c>
      <c r="N53" s="82"/>
      <c r="O53" s="82"/>
      <c r="P53" s="82"/>
      <c r="Q53" s="82"/>
      <c r="R53" s="82"/>
      <c r="S53" s="82"/>
      <c r="T53" s="82"/>
      <c r="U53" s="82"/>
      <c r="V53" s="82"/>
      <c r="W53" s="82"/>
      <c r="X53" s="82"/>
      <c r="Y53" s="82"/>
      <c r="Z53" s="51"/>
      <c r="AA53" s="51"/>
      <c r="AB53" s="51"/>
      <c r="AC53" s="51"/>
      <c r="AD53" s="51"/>
      <c r="AE53" s="51"/>
    </row>
    <row r="54" spans="1:31" ht="50.1" customHeight="1">
      <c r="A54" s="109"/>
      <c r="B54" s="110"/>
      <c r="C54" s="54">
        <v>51</v>
      </c>
      <c r="D54" s="63" t="s">
        <v>147</v>
      </c>
      <c r="E54" s="63" t="s">
        <v>180</v>
      </c>
      <c r="F54" s="73" t="s">
        <v>67</v>
      </c>
      <c r="G54" s="73" t="s">
        <v>43</v>
      </c>
      <c r="H54" s="77" t="s">
        <v>45</v>
      </c>
      <c r="I54" s="79" t="s">
        <v>58</v>
      </c>
      <c r="J54" s="85">
        <v>80.2</v>
      </c>
      <c r="K54" s="32"/>
      <c r="L54" s="41">
        <f t="shared" si="0"/>
        <v>0</v>
      </c>
      <c r="M54" s="42" t="str">
        <f t="shared" si="1"/>
        <v>OK</v>
      </c>
      <c r="N54" s="82"/>
      <c r="O54" s="82"/>
      <c r="P54" s="82"/>
      <c r="Q54" s="82"/>
      <c r="R54" s="82"/>
      <c r="S54" s="82"/>
      <c r="T54" s="82"/>
      <c r="U54" s="82"/>
      <c r="V54" s="82"/>
      <c r="W54" s="82"/>
      <c r="X54" s="82"/>
      <c r="Y54" s="82"/>
      <c r="Z54" s="51"/>
      <c r="AA54" s="51"/>
      <c r="AB54" s="51"/>
      <c r="AC54" s="51"/>
      <c r="AD54" s="51"/>
      <c r="AE54" s="51"/>
    </row>
    <row r="55" spans="1:31" ht="50.1" customHeight="1">
      <c r="A55" s="107" t="s">
        <v>95</v>
      </c>
      <c r="B55" s="108">
        <v>9</v>
      </c>
      <c r="C55" s="53">
        <v>52</v>
      </c>
      <c r="D55" s="62" t="s">
        <v>148</v>
      </c>
      <c r="E55" s="58" t="s">
        <v>181</v>
      </c>
      <c r="F55" s="71" t="s">
        <v>189</v>
      </c>
      <c r="G55" s="71" t="s">
        <v>44</v>
      </c>
      <c r="H55" s="75" t="s">
        <v>45</v>
      </c>
      <c r="I55" s="71" t="s">
        <v>72</v>
      </c>
      <c r="J55" s="86">
        <v>256.39999999999998</v>
      </c>
      <c r="K55" s="32"/>
      <c r="L55" s="41">
        <f t="shared" si="0"/>
        <v>0</v>
      </c>
      <c r="M55" s="42" t="str">
        <f t="shared" si="1"/>
        <v>OK</v>
      </c>
      <c r="N55" s="82"/>
      <c r="O55" s="82"/>
      <c r="P55" s="82"/>
      <c r="Q55" s="82"/>
      <c r="R55" s="82"/>
      <c r="S55" s="82"/>
      <c r="T55" s="82"/>
      <c r="U55" s="82"/>
      <c r="V55" s="82"/>
      <c r="W55" s="82"/>
      <c r="X55" s="82"/>
      <c r="Y55" s="82"/>
      <c r="Z55" s="51"/>
      <c r="AA55" s="51"/>
      <c r="AB55" s="51"/>
      <c r="AC55" s="51"/>
      <c r="AD55" s="51"/>
      <c r="AE55" s="51"/>
    </row>
    <row r="56" spans="1:31" ht="50.1" customHeight="1">
      <c r="A56" s="107"/>
      <c r="B56" s="108"/>
      <c r="C56" s="53">
        <v>53</v>
      </c>
      <c r="D56" s="62" t="s">
        <v>149</v>
      </c>
      <c r="E56" s="58" t="s">
        <v>182</v>
      </c>
      <c r="F56" s="71" t="s">
        <v>189</v>
      </c>
      <c r="G56" s="71" t="s">
        <v>44</v>
      </c>
      <c r="H56" s="75" t="s">
        <v>45</v>
      </c>
      <c r="I56" s="71" t="s">
        <v>72</v>
      </c>
      <c r="J56" s="86">
        <v>666.63</v>
      </c>
      <c r="K56" s="32"/>
      <c r="L56" s="41">
        <f t="shared" si="0"/>
        <v>0</v>
      </c>
      <c r="M56" s="42" t="str">
        <f t="shared" si="1"/>
        <v>OK</v>
      </c>
      <c r="N56" s="82"/>
      <c r="O56" s="82"/>
      <c r="P56" s="82"/>
      <c r="Q56" s="82"/>
      <c r="R56" s="82"/>
      <c r="S56" s="82"/>
      <c r="T56" s="82"/>
      <c r="U56" s="82"/>
      <c r="V56" s="82"/>
      <c r="W56" s="82"/>
      <c r="X56" s="82"/>
      <c r="Y56" s="82"/>
      <c r="Z56" s="51"/>
      <c r="AA56" s="51"/>
      <c r="AB56" s="51"/>
      <c r="AC56" s="51"/>
      <c r="AD56" s="51"/>
      <c r="AE56" s="51"/>
    </row>
    <row r="57" spans="1:31" ht="50.1" customHeight="1">
      <c r="A57" s="56" t="s">
        <v>99</v>
      </c>
      <c r="B57" s="54">
        <v>10</v>
      </c>
      <c r="C57" s="54">
        <v>54</v>
      </c>
      <c r="D57" s="63" t="s">
        <v>150</v>
      </c>
      <c r="E57" s="63" t="s">
        <v>183</v>
      </c>
      <c r="F57" s="73" t="s">
        <v>83</v>
      </c>
      <c r="G57" s="73" t="s">
        <v>43</v>
      </c>
      <c r="H57" s="73" t="s">
        <v>45</v>
      </c>
      <c r="I57" s="79" t="s">
        <v>76</v>
      </c>
      <c r="J57" s="85">
        <v>228.08</v>
      </c>
      <c r="K57" s="32"/>
      <c r="L57" s="41">
        <f t="shared" si="0"/>
        <v>0</v>
      </c>
      <c r="M57" s="42" t="str">
        <f t="shared" si="1"/>
        <v>OK</v>
      </c>
      <c r="N57" s="82"/>
      <c r="O57" s="82"/>
      <c r="P57" s="82"/>
      <c r="Q57" s="82"/>
      <c r="R57" s="82"/>
      <c r="S57" s="82"/>
      <c r="T57" s="82"/>
      <c r="U57" s="82"/>
      <c r="V57" s="82"/>
      <c r="W57" s="82"/>
      <c r="X57" s="82"/>
      <c r="Y57" s="82"/>
      <c r="Z57" s="51"/>
      <c r="AA57" s="51"/>
      <c r="AB57" s="51"/>
      <c r="AC57" s="51"/>
      <c r="AD57" s="51"/>
      <c r="AE57" s="51"/>
    </row>
  </sheetData>
  <mergeCells count="36">
    <mergeCell ref="A53:A54"/>
    <mergeCell ref="B53:B54"/>
    <mergeCell ref="A55:A56"/>
    <mergeCell ref="B55:B56"/>
    <mergeCell ref="A40:A44"/>
    <mergeCell ref="B40:B44"/>
    <mergeCell ref="A45:A48"/>
    <mergeCell ref="B45:B48"/>
    <mergeCell ref="A50:A52"/>
    <mergeCell ref="B50:B52"/>
    <mergeCell ref="AE1:AE2"/>
    <mergeCell ref="A4:A24"/>
    <mergeCell ref="B4:B24"/>
    <mergeCell ref="A25:A38"/>
    <mergeCell ref="B25:B38"/>
    <mergeCell ref="Z1:Z2"/>
    <mergeCell ref="AA1:AA2"/>
    <mergeCell ref="AB1:AB2"/>
    <mergeCell ref="AC1:AC2"/>
    <mergeCell ref="AD1:AD2"/>
    <mergeCell ref="V1:V2"/>
    <mergeCell ref="P1:P2"/>
    <mergeCell ref="Q1:Q2"/>
    <mergeCell ref="R1:R2"/>
    <mergeCell ref="A1:C1"/>
    <mergeCell ref="D1:J1"/>
    <mergeCell ref="K1:M1"/>
    <mergeCell ref="X1:X2"/>
    <mergeCell ref="Y1:Y2"/>
    <mergeCell ref="A2:M2"/>
    <mergeCell ref="W1:W2"/>
    <mergeCell ref="S1:S2"/>
    <mergeCell ref="T1:T2"/>
    <mergeCell ref="U1:U2"/>
    <mergeCell ref="N1:N2"/>
    <mergeCell ref="O1:O2"/>
  </mergeCells>
  <conditionalFormatting sqref="U4:W4 X4:AE39">
    <cfRule type="cellIs" dxfId="68" priority="16" stopIfTrue="1" operator="greaterThan">
      <formula>0</formula>
    </cfRule>
    <cfRule type="cellIs" dxfId="67" priority="17" stopIfTrue="1" operator="greaterThan">
      <formula>0</formula>
    </cfRule>
    <cfRule type="cellIs" dxfId="66" priority="18" stopIfTrue="1" operator="greaterThan">
      <formula>0</formula>
    </cfRule>
  </conditionalFormatting>
  <conditionalFormatting sqref="O4:T39">
    <cfRule type="cellIs" dxfId="65" priority="10" stopIfTrue="1" operator="greaterThan">
      <formula>0</formula>
    </cfRule>
    <cfRule type="cellIs" dxfId="64" priority="11" stopIfTrue="1" operator="greaterThan">
      <formula>0</formula>
    </cfRule>
    <cfRule type="cellIs" dxfId="63" priority="12" stopIfTrue="1" operator="greaterThan">
      <formula>0</formula>
    </cfRule>
  </conditionalFormatting>
  <conditionalFormatting sqref="N5:N39">
    <cfRule type="cellIs" dxfId="62" priority="1" stopIfTrue="1" operator="greaterThan">
      <formula>0</formula>
    </cfRule>
    <cfRule type="cellIs" dxfId="61" priority="2" stopIfTrue="1" operator="greaterThan">
      <formula>0</formula>
    </cfRule>
    <cfRule type="cellIs" dxfId="60" priority="3" stopIfTrue="1" operator="greaterThan">
      <formula>0</formula>
    </cfRule>
  </conditionalFormatting>
  <conditionalFormatting sqref="U5:W39">
    <cfRule type="cellIs" dxfId="59" priority="13" stopIfTrue="1" operator="greaterThan">
      <formula>0</formula>
    </cfRule>
    <cfRule type="cellIs" dxfId="58" priority="14" stopIfTrue="1" operator="greaterThan">
      <formula>0</formula>
    </cfRule>
    <cfRule type="cellIs" dxfId="57" priority="15" stopIfTrue="1" operator="greaterThan">
      <formula>0</formula>
    </cfRule>
  </conditionalFormatting>
  <conditionalFormatting sqref="N4">
    <cfRule type="cellIs" dxfId="56" priority="4" stopIfTrue="1" operator="greaterThan">
      <formula>0</formula>
    </cfRule>
    <cfRule type="cellIs" dxfId="55" priority="5" stopIfTrue="1" operator="greaterThan">
      <formula>0</formula>
    </cfRule>
    <cfRule type="cellIs" dxfId="54" priority="6" stopIfTrue="1" operator="greaterThan">
      <formula>0</formula>
    </cfRule>
  </conditionalFormatting>
  <pageMargins left="0.511811024" right="0.511811024" top="0.78740157499999996" bottom="0.78740157499999996" header="0.31496062000000002" footer="0.31496062000000002"/>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57"/>
  <sheetViews>
    <sheetView topLeftCell="D52" zoomScale="70" zoomScaleNormal="70" workbookViewId="0">
      <selection activeCell="P7" sqref="P7"/>
    </sheetView>
  </sheetViews>
  <sheetFormatPr defaultColWidth="9.7109375" defaultRowHeight="15"/>
  <cols>
    <col min="1" max="1" width="22.5703125" style="52" customWidth="1"/>
    <col min="2" max="2" width="5.5703125" style="52" bestFit="1" customWidth="1"/>
    <col min="3" max="3" width="6" style="43" bestFit="1" customWidth="1"/>
    <col min="4" max="4" width="60.28515625" style="52" customWidth="1"/>
    <col min="5" max="5" width="15.140625" style="52" customWidth="1"/>
    <col min="6" max="6" width="12.42578125" style="52" customWidth="1"/>
    <col min="7" max="7" width="10.140625" style="52" customWidth="1"/>
    <col min="8" max="9" width="16.7109375" style="52" customWidth="1"/>
    <col min="10" max="10" width="12.7109375" style="87" bestFit="1" customWidth="1"/>
    <col min="11" max="11" width="12.7109375" style="17" customWidth="1"/>
    <col min="12" max="12" width="13.28515625" style="44" customWidth="1"/>
    <col min="13" max="13" width="12.5703125" style="18" customWidth="1"/>
    <col min="14" max="17" width="12.7109375" style="15" customWidth="1"/>
    <col min="18" max="18" width="13.7109375" style="19" customWidth="1"/>
    <col min="19" max="19" width="12.42578125" style="19" customWidth="1"/>
    <col min="20" max="24" width="12" style="19" customWidth="1"/>
    <col min="25" max="25" width="12.7109375" style="19" customWidth="1"/>
    <col min="26" max="31" width="12.7109375" style="15" customWidth="1"/>
    <col min="32" max="16384" width="9.7109375" style="15"/>
  </cols>
  <sheetData>
    <row r="1" spans="1:31" ht="31.5" customHeight="1">
      <c r="A1" s="112" t="s">
        <v>94</v>
      </c>
      <c r="B1" s="112"/>
      <c r="C1" s="112"/>
      <c r="D1" s="112" t="s">
        <v>39</v>
      </c>
      <c r="E1" s="112"/>
      <c r="F1" s="112"/>
      <c r="G1" s="112"/>
      <c r="H1" s="112"/>
      <c r="I1" s="112"/>
      <c r="J1" s="112"/>
      <c r="K1" s="112" t="s">
        <v>93</v>
      </c>
      <c r="L1" s="112"/>
      <c r="M1" s="112"/>
      <c r="N1" s="111" t="s">
        <v>229</v>
      </c>
      <c r="O1" s="111" t="s">
        <v>230</v>
      </c>
      <c r="P1" s="111" t="s">
        <v>231</v>
      </c>
      <c r="Q1" s="111" t="s">
        <v>232</v>
      </c>
      <c r="R1" s="111" t="s">
        <v>92</v>
      </c>
      <c r="S1" s="111" t="s">
        <v>92</v>
      </c>
      <c r="T1" s="111" t="s">
        <v>92</v>
      </c>
      <c r="U1" s="111" t="s">
        <v>92</v>
      </c>
      <c r="V1" s="111" t="s">
        <v>92</v>
      </c>
      <c r="W1" s="111" t="s">
        <v>92</v>
      </c>
      <c r="X1" s="111" t="s">
        <v>92</v>
      </c>
      <c r="Y1" s="111" t="s">
        <v>92</v>
      </c>
      <c r="Z1" s="111" t="s">
        <v>92</v>
      </c>
      <c r="AA1" s="111" t="s">
        <v>92</v>
      </c>
      <c r="AB1" s="111" t="s">
        <v>92</v>
      </c>
      <c r="AC1" s="111" t="s">
        <v>92</v>
      </c>
      <c r="AD1" s="111" t="s">
        <v>92</v>
      </c>
      <c r="AE1" s="111" t="s">
        <v>92</v>
      </c>
    </row>
    <row r="2" spans="1:31" ht="24" customHeight="1">
      <c r="A2" s="112" t="s">
        <v>48</v>
      </c>
      <c r="B2" s="112"/>
      <c r="C2" s="112"/>
      <c r="D2" s="112"/>
      <c r="E2" s="112"/>
      <c r="F2" s="112"/>
      <c r="G2" s="112"/>
      <c r="H2" s="112"/>
      <c r="I2" s="112"/>
      <c r="J2" s="112"/>
      <c r="K2" s="112"/>
      <c r="L2" s="112"/>
      <c r="M2" s="112"/>
      <c r="N2" s="111"/>
      <c r="O2" s="111"/>
      <c r="P2" s="111"/>
      <c r="Q2" s="111"/>
      <c r="R2" s="111"/>
      <c r="S2" s="111"/>
      <c r="T2" s="111"/>
      <c r="U2" s="111"/>
      <c r="V2" s="111"/>
      <c r="W2" s="111"/>
      <c r="X2" s="111"/>
      <c r="Y2" s="111"/>
      <c r="Z2" s="111"/>
      <c r="AA2" s="111"/>
      <c r="AB2" s="111"/>
      <c r="AC2" s="111"/>
      <c r="AD2" s="111"/>
      <c r="AE2" s="111"/>
    </row>
    <row r="3" spans="1:31" s="16" customFormat="1" ht="45">
      <c r="A3" s="35" t="s">
        <v>3</v>
      </c>
      <c r="B3" s="35" t="s">
        <v>1</v>
      </c>
      <c r="C3" s="36" t="s">
        <v>4</v>
      </c>
      <c r="D3" s="36" t="s">
        <v>6</v>
      </c>
      <c r="E3" s="36" t="s">
        <v>151</v>
      </c>
      <c r="F3" s="36" t="s">
        <v>50</v>
      </c>
      <c r="G3" s="36" t="s">
        <v>51</v>
      </c>
      <c r="H3" s="36" t="s">
        <v>38</v>
      </c>
      <c r="I3" s="36" t="s">
        <v>49</v>
      </c>
      <c r="J3" s="84" t="s">
        <v>5</v>
      </c>
      <c r="K3" s="38" t="s">
        <v>29</v>
      </c>
      <c r="L3" s="39" t="s">
        <v>0</v>
      </c>
      <c r="M3" s="35" t="s">
        <v>7</v>
      </c>
      <c r="N3" s="95">
        <v>43570</v>
      </c>
      <c r="O3" s="95">
        <v>43585</v>
      </c>
      <c r="P3" s="95">
        <v>43585</v>
      </c>
      <c r="Q3" s="95">
        <v>43592</v>
      </c>
      <c r="R3" s="40" t="s">
        <v>2</v>
      </c>
      <c r="S3" s="40" t="s">
        <v>2</v>
      </c>
      <c r="T3" s="40" t="s">
        <v>2</v>
      </c>
      <c r="U3" s="40" t="s">
        <v>2</v>
      </c>
      <c r="V3" s="40" t="s">
        <v>2</v>
      </c>
      <c r="W3" s="40" t="s">
        <v>2</v>
      </c>
      <c r="X3" s="40" t="s">
        <v>2</v>
      </c>
      <c r="Y3" s="40" t="s">
        <v>2</v>
      </c>
      <c r="Z3" s="40" t="s">
        <v>2</v>
      </c>
      <c r="AA3" s="40" t="s">
        <v>2</v>
      </c>
      <c r="AB3" s="40" t="s">
        <v>2</v>
      </c>
      <c r="AC3" s="40" t="s">
        <v>2</v>
      </c>
      <c r="AD3" s="40" t="s">
        <v>2</v>
      </c>
      <c r="AE3" s="40" t="s">
        <v>2</v>
      </c>
    </row>
    <row r="4" spans="1:31" ht="50.1" customHeight="1">
      <c r="A4" s="107" t="s">
        <v>95</v>
      </c>
      <c r="B4" s="113">
        <v>1</v>
      </c>
      <c r="C4" s="53">
        <v>1</v>
      </c>
      <c r="D4" s="57" t="s">
        <v>103</v>
      </c>
      <c r="E4" s="68" t="s">
        <v>152</v>
      </c>
      <c r="F4" s="70" t="s">
        <v>53</v>
      </c>
      <c r="G4" s="70" t="s">
        <v>43</v>
      </c>
      <c r="H4" s="70" t="s">
        <v>45</v>
      </c>
      <c r="I4" s="70" t="s">
        <v>52</v>
      </c>
      <c r="J4" s="47">
        <v>265</v>
      </c>
      <c r="K4" s="32">
        <v>40</v>
      </c>
      <c r="L4" s="41">
        <f>K4-(SUM(N4:AE4))</f>
        <v>40</v>
      </c>
      <c r="M4" s="42" t="str">
        <f>IF(L4&lt;0,"ATENÇÃO","OK")</f>
        <v>OK</v>
      </c>
      <c r="N4" s="49"/>
      <c r="O4" s="49"/>
      <c r="P4" s="49"/>
      <c r="Q4" s="49"/>
      <c r="R4" s="49"/>
      <c r="S4" s="49"/>
      <c r="T4" s="49"/>
      <c r="U4" s="49"/>
      <c r="V4" s="49"/>
      <c r="W4" s="49"/>
      <c r="X4" s="49"/>
      <c r="Y4" s="49"/>
      <c r="Z4" s="49"/>
      <c r="AA4" s="49"/>
      <c r="AB4" s="49"/>
      <c r="AC4" s="49"/>
      <c r="AD4" s="49"/>
      <c r="AE4" s="49"/>
    </row>
    <row r="5" spans="1:31" ht="50.1" customHeight="1">
      <c r="A5" s="107"/>
      <c r="B5" s="113"/>
      <c r="C5" s="53">
        <v>2</v>
      </c>
      <c r="D5" s="58" t="s">
        <v>104</v>
      </c>
      <c r="E5" s="69" t="s">
        <v>153</v>
      </c>
      <c r="F5" s="71" t="s">
        <v>54</v>
      </c>
      <c r="G5" s="71" t="s">
        <v>43</v>
      </c>
      <c r="H5" s="70" t="s">
        <v>45</v>
      </c>
      <c r="I5" s="71" t="s">
        <v>52</v>
      </c>
      <c r="J5" s="47">
        <v>60</v>
      </c>
      <c r="K5" s="32"/>
      <c r="L5" s="41">
        <f t="shared" ref="L5:L57" si="0">K5-(SUM(N5:AE5))</f>
        <v>0</v>
      </c>
      <c r="M5" s="42" t="str">
        <f t="shared" ref="M5:M57" si="1">IF(L5&lt;0,"ATENÇÃO","OK")</f>
        <v>OK</v>
      </c>
      <c r="N5" s="49"/>
      <c r="O5" s="49"/>
      <c r="P5" s="49"/>
      <c r="Q5" s="49"/>
      <c r="R5" s="49"/>
      <c r="S5" s="49"/>
      <c r="T5" s="49"/>
      <c r="U5" s="49"/>
      <c r="V5" s="49"/>
      <c r="W5" s="49"/>
      <c r="X5" s="49"/>
      <c r="Y5" s="49"/>
      <c r="Z5" s="49"/>
      <c r="AA5" s="49"/>
      <c r="AB5" s="49"/>
      <c r="AC5" s="49"/>
      <c r="AD5" s="49"/>
      <c r="AE5" s="49"/>
    </row>
    <row r="6" spans="1:31" ht="50.1" customHeight="1">
      <c r="A6" s="107"/>
      <c r="B6" s="113"/>
      <c r="C6" s="53">
        <v>3</v>
      </c>
      <c r="D6" s="57" t="s">
        <v>105</v>
      </c>
      <c r="E6" s="69" t="s">
        <v>154</v>
      </c>
      <c r="F6" s="70" t="s">
        <v>61</v>
      </c>
      <c r="G6" s="70" t="s">
        <v>43</v>
      </c>
      <c r="H6" s="70" t="s">
        <v>45</v>
      </c>
      <c r="I6" s="70" t="s">
        <v>52</v>
      </c>
      <c r="J6" s="47">
        <v>73</v>
      </c>
      <c r="K6" s="32">
        <v>30</v>
      </c>
      <c r="L6" s="41">
        <f t="shared" si="0"/>
        <v>30</v>
      </c>
      <c r="M6" s="42" t="str">
        <f t="shared" si="1"/>
        <v>OK</v>
      </c>
      <c r="N6" s="49"/>
      <c r="O6" s="49"/>
      <c r="P6" s="49"/>
      <c r="Q6" s="49"/>
      <c r="R6" s="49"/>
      <c r="S6" s="49"/>
      <c r="T6" s="49"/>
      <c r="U6" s="49"/>
      <c r="V6" s="49"/>
      <c r="W6" s="49"/>
      <c r="X6" s="49"/>
      <c r="Y6" s="49"/>
      <c r="Z6" s="49"/>
      <c r="AA6" s="49"/>
      <c r="AB6" s="49"/>
      <c r="AC6" s="49"/>
      <c r="AD6" s="49"/>
      <c r="AE6" s="49"/>
    </row>
    <row r="7" spans="1:31" ht="50.1" customHeight="1">
      <c r="A7" s="107"/>
      <c r="B7" s="113"/>
      <c r="C7" s="53">
        <v>4</v>
      </c>
      <c r="D7" s="57" t="s">
        <v>106</v>
      </c>
      <c r="E7" s="69" t="s">
        <v>155</v>
      </c>
      <c r="F7" s="70" t="s">
        <v>62</v>
      </c>
      <c r="G7" s="70" t="s">
        <v>43</v>
      </c>
      <c r="H7" s="70" t="s">
        <v>45</v>
      </c>
      <c r="I7" s="70" t="s">
        <v>52</v>
      </c>
      <c r="J7" s="47">
        <v>70</v>
      </c>
      <c r="K7" s="32">
        <v>40</v>
      </c>
      <c r="L7" s="41">
        <f t="shared" si="0"/>
        <v>40</v>
      </c>
      <c r="M7" s="42" t="str">
        <f t="shared" si="1"/>
        <v>OK</v>
      </c>
      <c r="N7" s="49"/>
      <c r="O7" s="49"/>
      <c r="P7" s="49"/>
      <c r="Q7" s="49"/>
      <c r="R7" s="49"/>
      <c r="S7" s="49"/>
      <c r="T7" s="49"/>
      <c r="U7" s="49"/>
      <c r="V7" s="49"/>
      <c r="W7" s="49"/>
      <c r="X7" s="49"/>
      <c r="Y7" s="49"/>
      <c r="Z7" s="49"/>
      <c r="AA7" s="49"/>
      <c r="AB7" s="49"/>
      <c r="AC7" s="49"/>
      <c r="AD7" s="49"/>
      <c r="AE7" s="49"/>
    </row>
    <row r="8" spans="1:31" ht="50.1" customHeight="1">
      <c r="A8" s="107"/>
      <c r="B8" s="113"/>
      <c r="C8" s="53">
        <v>5</v>
      </c>
      <c r="D8" s="57" t="s">
        <v>107</v>
      </c>
      <c r="E8" s="69" t="s">
        <v>156</v>
      </c>
      <c r="F8" s="70" t="s">
        <v>63</v>
      </c>
      <c r="G8" s="70" t="s">
        <v>43</v>
      </c>
      <c r="H8" s="70" t="s">
        <v>45</v>
      </c>
      <c r="I8" s="70" t="s">
        <v>52</v>
      </c>
      <c r="J8" s="47">
        <v>84.86</v>
      </c>
      <c r="K8" s="32">
        <v>30</v>
      </c>
      <c r="L8" s="41">
        <f t="shared" si="0"/>
        <v>30</v>
      </c>
      <c r="M8" s="42" t="str">
        <f t="shared" si="1"/>
        <v>OK</v>
      </c>
      <c r="N8" s="49"/>
      <c r="O8" s="49"/>
      <c r="P8" s="49"/>
      <c r="Q8" s="49"/>
      <c r="R8" s="49"/>
      <c r="S8" s="49"/>
      <c r="T8" s="49"/>
      <c r="U8" s="49"/>
      <c r="V8" s="49"/>
      <c r="W8" s="49"/>
      <c r="X8" s="49"/>
      <c r="Y8" s="49"/>
      <c r="Z8" s="49"/>
      <c r="AA8" s="49"/>
      <c r="AB8" s="49"/>
      <c r="AC8" s="49"/>
      <c r="AD8" s="49"/>
      <c r="AE8" s="49"/>
    </row>
    <row r="9" spans="1:31" ht="50.1" customHeight="1">
      <c r="A9" s="107"/>
      <c r="B9" s="113"/>
      <c r="C9" s="53">
        <v>6</v>
      </c>
      <c r="D9" s="59" t="s">
        <v>108</v>
      </c>
      <c r="E9" s="69" t="s">
        <v>157</v>
      </c>
      <c r="F9" s="71" t="s">
        <v>184</v>
      </c>
      <c r="G9" s="71" t="s">
        <v>65</v>
      </c>
      <c r="H9" s="75" t="s">
        <v>45</v>
      </c>
      <c r="I9" s="71" t="s">
        <v>58</v>
      </c>
      <c r="J9" s="47">
        <v>1597.23</v>
      </c>
      <c r="K9" s="32"/>
      <c r="L9" s="41">
        <f t="shared" si="0"/>
        <v>0</v>
      </c>
      <c r="M9" s="42" t="str">
        <f t="shared" si="1"/>
        <v>OK</v>
      </c>
      <c r="N9" s="49"/>
      <c r="O9" s="49"/>
      <c r="P9" s="49"/>
      <c r="Q9" s="49"/>
      <c r="R9" s="49"/>
      <c r="S9" s="49"/>
      <c r="T9" s="49"/>
      <c r="U9" s="49"/>
      <c r="V9" s="49"/>
      <c r="W9" s="49"/>
      <c r="X9" s="49"/>
      <c r="Y9" s="49"/>
      <c r="Z9" s="49"/>
      <c r="AA9" s="49"/>
      <c r="AB9" s="49"/>
      <c r="AC9" s="49"/>
      <c r="AD9" s="49"/>
      <c r="AE9" s="49"/>
    </row>
    <row r="10" spans="1:31" ht="50.1" customHeight="1">
      <c r="A10" s="107"/>
      <c r="B10" s="113"/>
      <c r="C10" s="53">
        <v>7</v>
      </c>
      <c r="D10" s="60" t="s">
        <v>109</v>
      </c>
      <c r="E10" s="69" t="s">
        <v>158</v>
      </c>
      <c r="F10" s="71" t="s">
        <v>184</v>
      </c>
      <c r="G10" s="71" t="s">
        <v>65</v>
      </c>
      <c r="H10" s="75" t="s">
        <v>45</v>
      </c>
      <c r="I10" s="71" t="s">
        <v>58</v>
      </c>
      <c r="J10" s="47">
        <v>1230.92</v>
      </c>
      <c r="K10" s="32"/>
      <c r="L10" s="41">
        <f t="shared" si="0"/>
        <v>0</v>
      </c>
      <c r="M10" s="42" t="str">
        <f t="shared" si="1"/>
        <v>OK</v>
      </c>
      <c r="N10" s="49"/>
      <c r="O10" s="49"/>
      <c r="P10" s="49"/>
      <c r="Q10" s="49"/>
      <c r="R10" s="49"/>
      <c r="S10" s="49"/>
      <c r="T10" s="49"/>
      <c r="U10" s="49"/>
      <c r="V10" s="49"/>
      <c r="W10" s="49"/>
      <c r="X10" s="49"/>
      <c r="Y10" s="49"/>
      <c r="Z10" s="49"/>
      <c r="AA10" s="49"/>
      <c r="AB10" s="49"/>
      <c r="AC10" s="49"/>
      <c r="AD10" s="49"/>
      <c r="AE10" s="49"/>
    </row>
    <row r="11" spans="1:31" ht="50.1" customHeight="1">
      <c r="A11" s="107"/>
      <c r="B11" s="113"/>
      <c r="C11" s="53">
        <v>8</v>
      </c>
      <c r="D11" s="58" t="s">
        <v>110</v>
      </c>
      <c r="E11" s="69" t="s">
        <v>159</v>
      </c>
      <c r="F11" s="71" t="s">
        <v>185</v>
      </c>
      <c r="G11" s="71" t="s">
        <v>65</v>
      </c>
      <c r="H11" s="75" t="s">
        <v>45</v>
      </c>
      <c r="I11" s="71" t="s">
        <v>52</v>
      </c>
      <c r="J11" s="47">
        <v>158.38999999999999</v>
      </c>
      <c r="K11" s="32"/>
      <c r="L11" s="41">
        <f t="shared" si="0"/>
        <v>0</v>
      </c>
      <c r="M11" s="42" t="str">
        <f t="shared" si="1"/>
        <v>OK</v>
      </c>
      <c r="N11" s="49"/>
      <c r="O11" s="49"/>
      <c r="P11" s="49"/>
      <c r="Q11" s="49"/>
      <c r="R11" s="49"/>
      <c r="S11" s="49"/>
      <c r="T11" s="49"/>
      <c r="U11" s="49"/>
      <c r="V11" s="49"/>
      <c r="W11" s="49"/>
      <c r="X11" s="49"/>
      <c r="Y11" s="49"/>
      <c r="Z11" s="49"/>
      <c r="AA11" s="49"/>
      <c r="AB11" s="49"/>
      <c r="AC11" s="49"/>
      <c r="AD11" s="49"/>
      <c r="AE11" s="49"/>
    </row>
    <row r="12" spans="1:31" ht="50.1" customHeight="1">
      <c r="A12" s="107"/>
      <c r="B12" s="113"/>
      <c r="C12" s="53">
        <v>9</v>
      </c>
      <c r="D12" s="61" t="s">
        <v>111</v>
      </c>
      <c r="E12" s="69" t="s">
        <v>160</v>
      </c>
      <c r="F12" s="71" t="s">
        <v>184</v>
      </c>
      <c r="G12" s="71" t="s">
        <v>65</v>
      </c>
      <c r="H12" s="75" t="s">
        <v>45</v>
      </c>
      <c r="I12" s="71" t="s">
        <v>58</v>
      </c>
      <c r="J12" s="47">
        <v>874</v>
      </c>
      <c r="K12" s="32"/>
      <c r="L12" s="41">
        <f t="shared" si="0"/>
        <v>0</v>
      </c>
      <c r="M12" s="42" t="str">
        <f t="shared" si="1"/>
        <v>OK</v>
      </c>
      <c r="N12" s="49"/>
      <c r="O12" s="49"/>
      <c r="P12" s="49"/>
      <c r="Q12" s="49"/>
      <c r="R12" s="49"/>
      <c r="S12" s="49"/>
      <c r="T12" s="49"/>
      <c r="U12" s="49"/>
      <c r="V12" s="49"/>
      <c r="W12" s="49"/>
      <c r="X12" s="49"/>
      <c r="Y12" s="49"/>
      <c r="Z12" s="49"/>
      <c r="AA12" s="49"/>
      <c r="AB12" s="49"/>
      <c r="AC12" s="49"/>
      <c r="AD12" s="49"/>
      <c r="AE12" s="49"/>
    </row>
    <row r="13" spans="1:31" ht="50.1" customHeight="1">
      <c r="A13" s="107"/>
      <c r="B13" s="113"/>
      <c r="C13" s="53">
        <v>10</v>
      </c>
      <c r="D13" s="61" t="s">
        <v>112</v>
      </c>
      <c r="E13" s="69" t="s">
        <v>161</v>
      </c>
      <c r="F13" s="71" t="s">
        <v>184</v>
      </c>
      <c r="G13" s="71" t="s">
        <v>65</v>
      </c>
      <c r="H13" s="75" t="s">
        <v>45</v>
      </c>
      <c r="I13" s="71" t="s">
        <v>58</v>
      </c>
      <c r="J13" s="47">
        <v>2430.66</v>
      </c>
      <c r="K13" s="32"/>
      <c r="L13" s="41">
        <f t="shared" si="0"/>
        <v>0</v>
      </c>
      <c r="M13" s="42" t="str">
        <f t="shared" si="1"/>
        <v>OK</v>
      </c>
      <c r="N13" s="49"/>
      <c r="O13" s="49"/>
      <c r="P13" s="49"/>
      <c r="Q13" s="49"/>
      <c r="R13" s="49"/>
      <c r="S13" s="49"/>
      <c r="T13" s="49"/>
      <c r="U13" s="49"/>
      <c r="V13" s="49"/>
      <c r="W13" s="49"/>
      <c r="X13" s="49"/>
      <c r="Y13" s="49"/>
      <c r="Z13" s="49"/>
      <c r="AA13" s="49"/>
      <c r="AB13" s="49"/>
      <c r="AC13" s="49"/>
      <c r="AD13" s="49"/>
      <c r="AE13" s="49"/>
    </row>
    <row r="14" spans="1:31" ht="50.1" customHeight="1">
      <c r="A14" s="107"/>
      <c r="B14" s="113"/>
      <c r="C14" s="53">
        <v>11</v>
      </c>
      <c r="D14" s="61" t="s">
        <v>113</v>
      </c>
      <c r="E14" s="69" t="s">
        <v>162</v>
      </c>
      <c r="F14" s="71" t="s">
        <v>186</v>
      </c>
      <c r="G14" s="71" t="s">
        <v>65</v>
      </c>
      <c r="H14" s="75" t="s">
        <v>45</v>
      </c>
      <c r="I14" s="71" t="s">
        <v>52</v>
      </c>
      <c r="J14" s="47">
        <v>8190</v>
      </c>
      <c r="K14" s="32"/>
      <c r="L14" s="41">
        <f t="shared" si="0"/>
        <v>0</v>
      </c>
      <c r="M14" s="42" t="str">
        <f t="shared" si="1"/>
        <v>OK</v>
      </c>
      <c r="N14" s="49"/>
      <c r="O14" s="49"/>
      <c r="P14" s="49"/>
      <c r="Q14" s="49"/>
      <c r="R14" s="49"/>
      <c r="S14" s="49"/>
      <c r="T14" s="49"/>
      <c r="U14" s="49"/>
      <c r="V14" s="49"/>
      <c r="W14" s="49"/>
      <c r="X14" s="49"/>
      <c r="Y14" s="49"/>
      <c r="Z14" s="49"/>
      <c r="AA14" s="49"/>
      <c r="AB14" s="49"/>
      <c r="AC14" s="49"/>
      <c r="AD14" s="49"/>
      <c r="AE14" s="49"/>
    </row>
    <row r="15" spans="1:31" ht="50.1" customHeight="1">
      <c r="A15" s="107"/>
      <c r="B15" s="113"/>
      <c r="C15" s="53">
        <v>12</v>
      </c>
      <c r="D15" s="61" t="s">
        <v>114</v>
      </c>
      <c r="E15" s="69" t="s">
        <v>162</v>
      </c>
      <c r="F15" s="71" t="s">
        <v>186</v>
      </c>
      <c r="G15" s="71" t="s">
        <v>65</v>
      </c>
      <c r="H15" s="75" t="s">
        <v>45</v>
      </c>
      <c r="I15" s="71" t="s">
        <v>52</v>
      </c>
      <c r="J15" s="47">
        <v>6878.66</v>
      </c>
      <c r="K15" s="32"/>
      <c r="L15" s="41">
        <f t="shared" si="0"/>
        <v>0</v>
      </c>
      <c r="M15" s="42" t="str">
        <f t="shared" si="1"/>
        <v>OK</v>
      </c>
      <c r="N15" s="49"/>
      <c r="O15" s="49"/>
      <c r="P15" s="49"/>
      <c r="Q15" s="49"/>
      <c r="R15" s="49"/>
      <c r="S15" s="49"/>
      <c r="T15" s="49"/>
      <c r="U15" s="49"/>
      <c r="V15" s="49"/>
      <c r="W15" s="49"/>
      <c r="X15" s="49"/>
      <c r="Y15" s="49"/>
      <c r="Z15" s="49"/>
      <c r="AA15" s="49"/>
      <c r="AB15" s="49"/>
      <c r="AC15" s="49"/>
      <c r="AD15" s="49"/>
      <c r="AE15" s="49"/>
    </row>
    <row r="16" spans="1:31" ht="50.1" customHeight="1">
      <c r="A16" s="107"/>
      <c r="B16" s="113"/>
      <c r="C16" s="53">
        <v>13</v>
      </c>
      <c r="D16" s="61" t="s">
        <v>115</v>
      </c>
      <c r="E16" s="69" t="s">
        <v>163</v>
      </c>
      <c r="F16" s="71" t="s">
        <v>186</v>
      </c>
      <c r="G16" s="71" t="s">
        <v>65</v>
      </c>
      <c r="H16" s="75" t="s">
        <v>45</v>
      </c>
      <c r="I16" s="71" t="s">
        <v>52</v>
      </c>
      <c r="J16" s="47">
        <v>5599.33</v>
      </c>
      <c r="K16" s="32"/>
      <c r="L16" s="41">
        <f t="shared" si="0"/>
        <v>0</v>
      </c>
      <c r="M16" s="42" t="str">
        <f t="shared" si="1"/>
        <v>OK</v>
      </c>
      <c r="N16" s="49"/>
      <c r="O16" s="49"/>
      <c r="P16" s="49"/>
      <c r="Q16" s="49"/>
      <c r="R16" s="49"/>
      <c r="S16" s="49"/>
      <c r="T16" s="49"/>
      <c r="U16" s="49"/>
      <c r="V16" s="49"/>
      <c r="W16" s="49"/>
      <c r="X16" s="49"/>
      <c r="Y16" s="49"/>
      <c r="Z16" s="49"/>
      <c r="AA16" s="49"/>
      <c r="AB16" s="49"/>
      <c r="AC16" s="49"/>
      <c r="AD16" s="49"/>
      <c r="AE16" s="49"/>
    </row>
    <row r="17" spans="1:31" ht="50.1" customHeight="1">
      <c r="A17" s="107"/>
      <c r="B17" s="113"/>
      <c r="C17" s="53">
        <v>14</v>
      </c>
      <c r="D17" s="61" t="s">
        <v>116</v>
      </c>
      <c r="E17" s="69" t="s">
        <v>164</v>
      </c>
      <c r="F17" s="71" t="s">
        <v>186</v>
      </c>
      <c r="G17" s="71" t="s">
        <v>65</v>
      </c>
      <c r="H17" s="75" t="s">
        <v>45</v>
      </c>
      <c r="I17" s="71" t="s">
        <v>52</v>
      </c>
      <c r="J17" s="47">
        <v>3476</v>
      </c>
      <c r="K17" s="32"/>
      <c r="L17" s="41">
        <f t="shared" si="0"/>
        <v>0</v>
      </c>
      <c r="M17" s="42" t="str">
        <f t="shared" si="1"/>
        <v>OK</v>
      </c>
      <c r="N17" s="49"/>
      <c r="O17" s="49"/>
      <c r="P17" s="49"/>
      <c r="Q17" s="49"/>
      <c r="R17" s="49"/>
      <c r="S17" s="49"/>
      <c r="T17" s="49"/>
      <c r="U17" s="49"/>
      <c r="V17" s="49"/>
      <c r="W17" s="49"/>
      <c r="X17" s="49"/>
      <c r="Y17" s="49"/>
      <c r="Z17" s="49"/>
      <c r="AA17" s="49"/>
      <c r="AB17" s="49"/>
      <c r="AC17" s="49"/>
      <c r="AD17" s="49"/>
      <c r="AE17" s="49"/>
    </row>
    <row r="18" spans="1:31" ht="50.1" customHeight="1">
      <c r="A18" s="107"/>
      <c r="B18" s="113"/>
      <c r="C18" s="53">
        <v>15</v>
      </c>
      <c r="D18" s="62" t="s">
        <v>117</v>
      </c>
      <c r="E18" s="69" t="s">
        <v>165</v>
      </c>
      <c r="F18" s="72" t="s">
        <v>87</v>
      </c>
      <c r="G18" s="72" t="s">
        <v>65</v>
      </c>
      <c r="H18" s="75" t="s">
        <v>45</v>
      </c>
      <c r="I18" s="78" t="s">
        <v>72</v>
      </c>
      <c r="J18" s="47">
        <v>1200</v>
      </c>
      <c r="K18" s="32">
        <f>15+1</f>
        <v>16</v>
      </c>
      <c r="L18" s="41">
        <f t="shared" si="0"/>
        <v>16</v>
      </c>
      <c r="M18" s="42" t="str">
        <f t="shared" si="1"/>
        <v>OK</v>
      </c>
      <c r="N18" s="49"/>
      <c r="O18" s="49"/>
      <c r="P18" s="49"/>
      <c r="Q18" s="49"/>
      <c r="R18" s="49"/>
      <c r="S18" s="49"/>
      <c r="T18" s="49"/>
      <c r="U18" s="49"/>
      <c r="V18" s="49"/>
      <c r="W18" s="49"/>
      <c r="X18" s="49"/>
      <c r="Y18" s="49"/>
      <c r="Z18" s="49"/>
      <c r="AA18" s="49"/>
      <c r="AB18" s="49"/>
      <c r="AC18" s="49"/>
      <c r="AD18" s="49"/>
      <c r="AE18" s="49"/>
    </row>
    <row r="19" spans="1:31" ht="50.1" customHeight="1">
      <c r="A19" s="107"/>
      <c r="B19" s="113"/>
      <c r="C19" s="53">
        <v>16</v>
      </c>
      <c r="D19" s="62" t="s">
        <v>118</v>
      </c>
      <c r="E19" s="69" t="s">
        <v>166</v>
      </c>
      <c r="F19" s="72" t="s">
        <v>88</v>
      </c>
      <c r="G19" s="72" t="s">
        <v>65</v>
      </c>
      <c r="H19" s="75" t="s">
        <v>45</v>
      </c>
      <c r="I19" s="78" t="s">
        <v>72</v>
      </c>
      <c r="J19" s="47">
        <v>451.07</v>
      </c>
      <c r="K19" s="32">
        <v>4</v>
      </c>
      <c r="L19" s="41">
        <f t="shared" si="0"/>
        <v>4</v>
      </c>
      <c r="M19" s="42" t="str">
        <f t="shared" si="1"/>
        <v>OK</v>
      </c>
      <c r="N19" s="49"/>
      <c r="O19" s="49"/>
      <c r="P19" s="49"/>
      <c r="Q19" s="49"/>
      <c r="R19" s="49"/>
      <c r="S19" s="49"/>
      <c r="T19" s="49"/>
      <c r="U19" s="49"/>
      <c r="V19" s="49"/>
      <c r="W19" s="49"/>
      <c r="X19" s="49"/>
      <c r="Y19" s="49"/>
      <c r="Z19" s="49"/>
      <c r="AA19" s="49"/>
      <c r="AB19" s="49"/>
      <c r="AC19" s="49"/>
      <c r="AD19" s="49"/>
      <c r="AE19" s="49"/>
    </row>
    <row r="20" spans="1:31" ht="50.1" customHeight="1">
      <c r="A20" s="107"/>
      <c r="B20" s="113"/>
      <c r="C20" s="53">
        <v>17</v>
      </c>
      <c r="D20" s="62" t="s">
        <v>119</v>
      </c>
      <c r="E20" s="69" t="s">
        <v>167</v>
      </c>
      <c r="F20" s="72" t="s">
        <v>89</v>
      </c>
      <c r="G20" s="72" t="s">
        <v>65</v>
      </c>
      <c r="H20" s="75" t="s">
        <v>45</v>
      </c>
      <c r="I20" s="78" t="s">
        <v>72</v>
      </c>
      <c r="J20" s="47">
        <v>1242.7</v>
      </c>
      <c r="K20" s="32">
        <v>2</v>
      </c>
      <c r="L20" s="41">
        <f t="shared" si="0"/>
        <v>2</v>
      </c>
      <c r="M20" s="42" t="str">
        <f t="shared" si="1"/>
        <v>OK</v>
      </c>
      <c r="N20" s="49"/>
      <c r="O20" s="49"/>
      <c r="P20" s="49"/>
      <c r="Q20" s="49"/>
      <c r="R20" s="49"/>
      <c r="S20" s="49"/>
      <c r="T20" s="49"/>
      <c r="U20" s="49"/>
      <c r="V20" s="49"/>
      <c r="W20" s="49"/>
      <c r="X20" s="49"/>
      <c r="Y20" s="49"/>
      <c r="Z20" s="49"/>
      <c r="AA20" s="49"/>
      <c r="AB20" s="49"/>
      <c r="AC20" s="49"/>
      <c r="AD20" s="49"/>
      <c r="AE20" s="49"/>
    </row>
    <row r="21" spans="1:31" ht="50.1" customHeight="1">
      <c r="A21" s="107"/>
      <c r="B21" s="113"/>
      <c r="C21" s="53">
        <v>18</v>
      </c>
      <c r="D21" s="62" t="s">
        <v>120</v>
      </c>
      <c r="E21" s="69" t="s">
        <v>167</v>
      </c>
      <c r="F21" s="72" t="s">
        <v>89</v>
      </c>
      <c r="G21" s="72" t="s">
        <v>65</v>
      </c>
      <c r="H21" s="75" t="s">
        <v>45</v>
      </c>
      <c r="I21" s="78" t="s">
        <v>72</v>
      </c>
      <c r="J21" s="47">
        <v>916.25</v>
      </c>
      <c r="K21" s="32">
        <f>2+1</f>
        <v>3</v>
      </c>
      <c r="L21" s="41">
        <f t="shared" si="0"/>
        <v>2</v>
      </c>
      <c r="M21" s="42" t="str">
        <f t="shared" si="1"/>
        <v>OK</v>
      </c>
      <c r="N21" s="49"/>
      <c r="O21" s="49">
        <v>1</v>
      </c>
      <c r="P21" s="49"/>
      <c r="Q21" s="49"/>
      <c r="R21" s="49"/>
      <c r="S21" s="49"/>
      <c r="T21" s="49"/>
      <c r="U21" s="49"/>
      <c r="V21" s="49"/>
      <c r="W21" s="49"/>
      <c r="X21" s="49"/>
      <c r="Y21" s="49"/>
      <c r="Z21" s="49"/>
      <c r="AA21" s="49"/>
      <c r="AB21" s="49"/>
      <c r="AC21" s="49"/>
      <c r="AD21" s="49"/>
      <c r="AE21" s="49"/>
    </row>
    <row r="22" spans="1:31" ht="50.1" customHeight="1">
      <c r="A22" s="107"/>
      <c r="B22" s="113"/>
      <c r="C22" s="53">
        <v>19</v>
      </c>
      <c r="D22" s="62" t="s">
        <v>121</v>
      </c>
      <c r="E22" s="58" t="s">
        <v>168</v>
      </c>
      <c r="F22" s="72" t="s">
        <v>89</v>
      </c>
      <c r="G22" s="72" t="s">
        <v>65</v>
      </c>
      <c r="H22" s="75" t="s">
        <v>45</v>
      </c>
      <c r="I22" s="78" t="s">
        <v>72</v>
      </c>
      <c r="J22" s="47">
        <v>1043.5</v>
      </c>
      <c r="K22" s="32">
        <f>1</f>
        <v>1</v>
      </c>
      <c r="L22" s="41">
        <f t="shared" si="0"/>
        <v>0</v>
      </c>
      <c r="M22" s="42" t="str">
        <f t="shared" si="1"/>
        <v>OK</v>
      </c>
      <c r="N22" s="49"/>
      <c r="O22" s="49">
        <v>1</v>
      </c>
      <c r="P22" s="49"/>
      <c r="Q22" s="49"/>
      <c r="R22" s="49"/>
      <c r="S22" s="49"/>
      <c r="T22" s="49"/>
      <c r="U22" s="49"/>
      <c r="V22" s="49"/>
      <c r="W22" s="49"/>
      <c r="X22" s="49"/>
      <c r="Y22" s="49"/>
      <c r="Z22" s="49"/>
      <c r="AA22" s="49"/>
      <c r="AB22" s="49"/>
      <c r="AC22" s="49"/>
      <c r="AD22" s="49"/>
      <c r="AE22" s="49"/>
    </row>
    <row r="23" spans="1:31" ht="50.1" customHeight="1">
      <c r="A23" s="107"/>
      <c r="B23" s="113"/>
      <c r="C23" s="53">
        <v>20</v>
      </c>
      <c r="D23" s="61" t="s">
        <v>122</v>
      </c>
      <c r="E23" s="69" t="s">
        <v>169</v>
      </c>
      <c r="F23" s="71" t="s">
        <v>89</v>
      </c>
      <c r="G23" s="71" t="s">
        <v>65</v>
      </c>
      <c r="H23" s="75" t="s">
        <v>45</v>
      </c>
      <c r="I23" s="71" t="s">
        <v>72</v>
      </c>
      <c r="J23" s="47">
        <v>187.5</v>
      </c>
      <c r="K23" s="32"/>
      <c r="L23" s="41">
        <f t="shared" si="0"/>
        <v>0</v>
      </c>
      <c r="M23" s="42" t="str">
        <f t="shared" si="1"/>
        <v>OK</v>
      </c>
      <c r="N23" s="49"/>
      <c r="O23" s="49"/>
      <c r="P23" s="49"/>
      <c r="Q23" s="49"/>
      <c r="R23" s="49"/>
      <c r="S23" s="49"/>
      <c r="T23" s="49"/>
      <c r="U23" s="49"/>
      <c r="V23" s="49"/>
      <c r="W23" s="49"/>
      <c r="X23" s="49"/>
      <c r="Y23" s="49"/>
      <c r="Z23" s="49"/>
      <c r="AA23" s="49"/>
      <c r="AB23" s="49"/>
      <c r="AC23" s="49"/>
      <c r="AD23" s="49"/>
      <c r="AE23" s="49"/>
    </row>
    <row r="24" spans="1:31" ht="50.1" customHeight="1">
      <c r="A24" s="107"/>
      <c r="B24" s="113"/>
      <c r="C24" s="53">
        <v>21</v>
      </c>
      <c r="D24" s="61" t="s">
        <v>123</v>
      </c>
      <c r="E24" s="69" t="s">
        <v>170</v>
      </c>
      <c r="F24" s="71" t="s">
        <v>187</v>
      </c>
      <c r="G24" s="71" t="s">
        <v>65</v>
      </c>
      <c r="H24" s="75" t="s">
        <v>45</v>
      </c>
      <c r="I24" s="71" t="s">
        <v>72</v>
      </c>
      <c r="J24" s="47">
        <v>7466.66</v>
      </c>
      <c r="K24" s="32">
        <v>1</v>
      </c>
      <c r="L24" s="41">
        <f t="shared" si="0"/>
        <v>1</v>
      </c>
      <c r="M24" s="42" t="str">
        <f t="shared" si="1"/>
        <v>OK</v>
      </c>
      <c r="N24" s="49"/>
      <c r="O24" s="49"/>
      <c r="P24" s="49"/>
      <c r="Q24" s="49"/>
      <c r="R24" s="49"/>
      <c r="S24" s="49"/>
      <c r="T24" s="34"/>
      <c r="U24" s="49"/>
      <c r="V24" s="49"/>
      <c r="W24" s="49"/>
      <c r="X24" s="49"/>
      <c r="Y24" s="49"/>
      <c r="Z24" s="49"/>
      <c r="AA24" s="49"/>
      <c r="AB24" s="49"/>
      <c r="AC24" s="49"/>
      <c r="AD24" s="49"/>
      <c r="AE24" s="49"/>
    </row>
    <row r="25" spans="1:31" ht="50.1" customHeight="1">
      <c r="A25" s="109" t="s">
        <v>96</v>
      </c>
      <c r="B25" s="110">
        <v>2</v>
      </c>
      <c r="C25" s="54">
        <v>22</v>
      </c>
      <c r="D25" s="63" t="s">
        <v>124</v>
      </c>
      <c r="E25" s="63" t="s">
        <v>57</v>
      </c>
      <c r="F25" s="73" t="s">
        <v>56</v>
      </c>
      <c r="G25" s="73" t="s">
        <v>43</v>
      </c>
      <c r="H25" s="73" t="s">
        <v>45</v>
      </c>
      <c r="I25" s="73" t="s">
        <v>55</v>
      </c>
      <c r="J25" s="83">
        <v>60</v>
      </c>
      <c r="K25" s="32">
        <v>200</v>
      </c>
      <c r="L25" s="41">
        <f t="shared" si="0"/>
        <v>160</v>
      </c>
      <c r="M25" s="42" t="str">
        <f t="shared" si="1"/>
        <v>OK</v>
      </c>
      <c r="N25" s="49"/>
      <c r="O25" s="49"/>
      <c r="P25" s="49">
        <v>40</v>
      </c>
      <c r="Q25" s="49"/>
      <c r="R25" s="49"/>
      <c r="S25" s="49"/>
      <c r="T25" s="49"/>
      <c r="U25" s="49"/>
      <c r="V25" s="49"/>
      <c r="W25" s="49"/>
      <c r="X25" s="49"/>
      <c r="Y25" s="49"/>
      <c r="Z25" s="49"/>
      <c r="AA25" s="49"/>
      <c r="AB25" s="49"/>
      <c r="AC25" s="49"/>
      <c r="AD25" s="49"/>
      <c r="AE25" s="49"/>
    </row>
    <row r="26" spans="1:31" ht="50.1" customHeight="1">
      <c r="A26" s="109"/>
      <c r="B26" s="110"/>
      <c r="C26" s="54">
        <v>23</v>
      </c>
      <c r="D26" s="63" t="s">
        <v>125</v>
      </c>
      <c r="E26" s="63" t="s">
        <v>57</v>
      </c>
      <c r="F26" s="73" t="s">
        <v>56</v>
      </c>
      <c r="G26" s="73" t="s">
        <v>43</v>
      </c>
      <c r="H26" s="73" t="s">
        <v>45</v>
      </c>
      <c r="I26" s="73" t="s">
        <v>55</v>
      </c>
      <c r="J26" s="83">
        <v>85.91</v>
      </c>
      <c r="K26" s="32">
        <v>200</v>
      </c>
      <c r="L26" s="41">
        <f t="shared" si="0"/>
        <v>155</v>
      </c>
      <c r="M26" s="42" t="str">
        <f t="shared" si="1"/>
        <v>OK</v>
      </c>
      <c r="N26" s="49"/>
      <c r="O26" s="49"/>
      <c r="P26" s="49">
        <v>45</v>
      </c>
      <c r="Q26" s="49"/>
      <c r="R26" s="49"/>
      <c r="S26" s="49"/>
      <c r="T26" s="49"/>
      <c r="U26" s="49"/>
      <c r="V26" s="49"/>
      <c r="W26" s="49"/>
      <c r="X26" s="49"/>
      <c r="Y26" s="49"/>
      <c r="Z26" s="49"/>
      <c r="AA26" s="49"/>
      <c r="AB26" s="49"/>
      <c r="AC26" s="49"/>
      <c r="AD26" s="49"/>
      <c r="AE26" s="49"/>
    </row>
    <row r="27" spans="1:31" ht="50.1" customHeight="1">
      <c r="A27" s="109"/>
      <c r="B27" s="110"/>
      <c r="C27" s="54">
        <v>24</v>
      </c>
      <c r="D27" s="63" t="s">
        <v>126</v>
      </c>
      <c r="E27" s="63" t="s">
        <v>60</v>
      </c>
      <c r="F27" s="73" t="s">
        <v>59</v>
      </c>
      <c r="G27" s="73" t="s">
        <v>43</v>
      </c>
      <c r="H27" s="73" t="s">
        <v>45</v>
      </c>
      <c r="I27" s="73" t="s">
        <v>58</v>
      </c>
      <c r="J27" s="83">
        <v>34.69</v>
      </c>
      <c r="K27" s="32">
        <v>200</v>
      </c>
      <c r="L27" s="41">
        <f t="shared" si="0"/>
        <v>200</v>
      </c>
      <c r="M27" s="42" t="str">
        <f t="shared" si="1"/>
        <v>OK</v>
      </c>
      <c r="N27" s="49"/>
      <c r="O27" s="49"/>
      <c r="P27" s="49"/>
      <c r="Q27" s="49"/>
      <c r="R27" s="49"/>
      <c r="S27" s="49"/>
      <c r="T27" s="49"/>
      <c r="U27" s="49"/>
      <c r="V27" s="49"/>
      <c r="W27" s="49"/>
      <c r="X27" s="49"/>
      <c r="Y27" s="49"/>
      <c r="Z27" s="49"/>
      <c r="AA27" s="49"/>
      <c r="AB27" s="49"/>
      <c r="AC27" s="49"/>
      <c r="AD27" s="49"/>
      <c r="AE27" s="49"/>
    </row>
    <row r="28" spans="1:31" ht="50.1" customHeight="1">
      <c r="A28" s="109"/>
      <c r="B28" s="110"/>
      <c r="C28" s="54">
        <v>25</v>
      </c>
      <c r="D28" s="64" t="s">
        <v>127</v>
      </c>
      <c r="E28" s="64" t="s">
        <v>57</v>
      </c>
      <c r="F28" s="73" t="s">
        <v>64</v>
      </c>
      <c r="G28" s="73" t="s">
        <v>65</v>
      </c>
      <c r="H28" s="76" t="s">
        <v>45</v>
      </c>
      <c r="I28" s="73" t="s">
        <v>55</v>
      </c>
      <c r="J28" s="83">
        <v>150</v>
      </c>
      <c r="K28" s="32">
        <v>10</v>
      </c>
      <c r="L28" s="41">
        <f t="shared" si="0"/>
        <v>10</v>
      </c>
      <c r="M28" s="42" t="str">
        <f t="shared" si="1"/>
        <v>OK</v>
      </c>
      <c r="N28" s="49"/>
      <c r="O28" s="49"/>
      <c r="P28" s="49"/>
      <c r="Q28" s="49"/>
      <c r="R28" s="49"/>
      <c r="S28" s="49"/>
      <c r="T28" s="49"/>
      <c r="U28" s="49"/>
      <c r="V28" s="49"/>
      <c r="W28" s="49"/>
      <c r="X28" s="49"/>
      <c r="Y28" s="49"/>
      <c r="Z28" s="49"/>
      <c r="AA28" s="49"/>
      <c r="AB28" s="49"/>
      <c r="AC28" s="49"/>
      <c r="AD28" s="49"/>
      <c r="AE28" s="49"/>
    </row>
    <row r="29" spans="1:31" ht="50.1" customHeight="1">
      <c r="A29" s="109"/>
      <c r="B29" s="110"/>
      <c r="C29" s="54">
        <v>26</v>
      </c>
      <c r="D29" s="64" t="s">
        <v>128</v>
      </c>
      <c r="E29" s="64" t="s">
        <v>57</v>
      </c>
      <c r="F29" s="73" t="s">
        <v>64</v>
      </c>
      <c r="G29" s="73" t="s">
        <v>65</v>
      </c>
      <c r="H29" s="76" t="s">
        <v>45</v>
      </c>
      <c r="I29" s="73" t="s">
        <v>55</v>
      </c>
      <c r="J29" s="83">
        <v>150</v>
      </c>
      <c r="K29" s="32">
        <v>10</v>
      </c>
      <c r="L29" s="41">
        <f t="shared" si="0"/>
        <v>10</v>
      </c>
      <c r="M29" s="42" t="str">
        <f t="shared" si="1"/>
        <v>OK</v>
      </c>
      <c r="N29" s="49"/>
      <c r="O29" s="49"/>
      <c r="P29" s="49"/>
      <c r="Q29" s="49"/>
      <c r="R29" s="49"/>
      <c r="S29" s="49"/>
      <c r="T29" s="49"/>
      <c r="U29" s="49"/>
      <c r="V29" s="49"/>
      <c r="W29" s="49"/>
      <c r="X29" s="49"/>
      <c r="Y29" s="49"/>
      <c r="Z29" s="49"/>
      <c r="AA29" s="49"/>
      <c r="AB29" s="49"/>
      <c r="AC29" s="49"/>
      <c r="AD29" s="49"/>
      <c r="AE29" s="49"/>
    </row>
    <row r="30" spans="1:31" ht="50.1" customHeight="1">
      <c r="A30" s="109"/>
      <c r="B30" s="110"/>
      <c r="C30" s="54">
        <v>27</v>
      </c>
      <c r="D30" s="63" t="s">
        <v>129</v>
      </c>
      <c r="E30" s="63" t="s">
        <v>171</v>
      </c>
      <c r="F30" s="73" t="s">
        <v>66</v>
      </c>
      <c r="G30" s="73" t="s">
        <v>65</v>
      </c>
      <c r="H30" s="73" t="s">
        <v>45</v>
      </c>
      <c r="I30" s="73" t="s">
        <v>55</v>
      </c>
      <c r="J30" s="83">
        <v>1005.45</v>
      </c>
      <c r="K30" s="32">
        <v>10</v>
      </c>
      <c r="L30" s="41">
        <f t="shared" si="0"/>
        <v>10</v>
      </c>
      <c r="M30" s="42" t="str">
        <f t="shared" si="1"/>
        <v>OK</v>
      </c>
      <c r="N30" s="49"/>
      <c r="O30" s="49"/>
      <c r="P30" s="49"/>
      <c r="Q30" s="49"/>
      <c r="R30" s="49"/>
      <c r="S30" s="49"/>
      <c r="T30" s="49"/>
      <c r="U30" s="49"/>
      <c r="V30" s="49"/>
      <c r="W30" s="49"/>
      <c r="X30" s="49"/>
      <c r="Y30" s="49"/>
      <c r="Z30" s="49"/>
      <c r="AA30" s="49"/>
      <c r="AB30" s="49"/>
      <c r="AC30" s="49"/>
      <c r="AD30" s="49"/>
      <c r="AE30" s="49"/>
    </row>
    <row r="31" spans="1:31" ht="50.1" customHeight="1">
      <c r="A31" s="109"/>
      <c r="B31" s="110"/>
      <c r="C31" s="54">
        <v>28</v>
      </c>
      <c r="D31" s="65" t="s">
        <v>130</v>
      </c>
      <c r="E31" s="65" t="s">
        <v>171</v>
      </c>
      <c r="F31" s="73" t="s">
        <v>188</v>
      </c>
      <c r="G31" s="73" t="s">
        <v>65</v>
      </c>
      <c r="H31" s="67" t="s">
        <v>45</v>
      </c>
      <c r="I31" s="73" t="s">
        <v>72</v>
      </c>
      <c r="J31" s="83">
        <v>824.99</v>
      </c>
      <c r="K31" s="32"/>
      <c r="L31" s="41">
        <f t="shared" si="0"/>
        <v>0</v>
      </c>
      <c r="M31" s="42" t="str">
        <f t="shared" si="1"/>
        <v>OK</v>
      </c>
      <c r="N31" s="49"/>
      <c r="O31" s="49"/>
      <c r="P31" s="49"/>
      <c r="Q31" s="49"/>
      <c r="R31" s="49"/>
      <c r="S31" s="49"/>
      <c r="T31" s="49"/>
      <c r="U31" s="49"/>
      <c r="V31" s="49"/>
      <c r="W31" s="49"/>
      <c r="X31" s="49"/>
      <c r="Y31" s="49"/>
      <c r="Z31" s="49"/>
      <c r="AA31" s="49"/>
      <c r="AB31" s="49"/>
      <c r="AC31" s="49"/>
      <c r="AD31" s="49"/>
      <c r="AE31" s="49"/>
    </row>
    <row r="32" spans="1:31" ht="50.1" customHeight="1">
      <c r="A32" s="109"/>
      <c r="B32" s="110"/>
      <c r="C32" s="54">
        <v>29</v>
      </c>
      <c r="D32" s="65" t="s">
        <v>131</v>
      </c>
      <c r="E32" s="65" t="s">
        <v>172</v>
      </c>
      <c r="F32" s="73" t="s">
        <v>188</v>
      </c>
      <c r="G32" s="73" t="s">
        <v>65</v>
      </c>
      <c r="H32" s="67" t="s">
        <v>45</v>
      </c>
      <c r="I32" s="73" t="s">
        <v>72</v>
      </c>
      <c r="J32" s="83">
        <v>525</v>
      </c>
      <c r="K32" s="32"/>
      <c r="L32" s="41">
        <f t="shared" si="0"/>
        <v>0</v>
      </c>
      <c r="M32" s="42" t="str">
        <f t="shared" si="1"/>
        <v>OK</v>
      </c>
      <c r="N32" s="49"/>
      <c r="O32" s="49"/>
      <c r="P32" s="49"/>
      <c r="Q32" s="49"/>
      <c r="R32" s="49"/>
      <c r="S32" s="49"/>
      <c r="T32" s="49"/>
      <c r="U32" s="49"/>
      <c r="V32" s="49"/>
      <c r="W32" s="49"/>
      <c r="X32" s="49"/>
      <c r="Y32" s="49"/>
      <c r="Z32" s="49"/>
      <c r="AA32" s="49"/>
      <c r="AB32" s="49"/>
      <c r="AC32" s="49"/>
      <c r="AD32" s="49"/>
      <c r="AE32" s="49"/>
    </row>
    <row r="33" spans="1:31" ht="50.1" customHeight="1">
      <c r="A33" s="109"/>
      <c r="B33" s="110"/>
      <c r="C33" s="54">
        <v>30</v>
      </c>
      <c r="D33" s="65" t="s">
        <v>132</v>
      </c>
      <c r="E33" s="65" t="s">
        <v>172</v>
      </c>
      <c r="F33" s="73" t="s">
        <v>188</v>
      </c>
      <c r="G33" s="73" t="s">
        <v>65</v>
      </c>
      <c r="H33" s="67" t="s">
        <v>45</v>
      </c>
      <c r="I33" s="73" t="s">
        <v>72</v>
      </c>
      <c r="J33" s="83">
        <v>799.66</v>
      </c>
      <c r="K33" s="32"/>
      <c r="L33" s="41">
        <f t="shared" si="0"/>
        <v>0</v>
      </c>
      <c r="M33" s="42" t="str">
        <f t="shared" si="1"/>
        <v>OK</v>
      </c>
      <c r="N33" s="49"/>
      <c r="O33" s="49"/>
      <c r="P33" s="49"/>
      <c r="Q33" s="49"/>
      <c r="R33" s="49"/>
      <c r="S33" s="49"/>
      <c r="T33" s="49"/>
      <c r="U33" s="49"/>
      <c r="V33" s="49"/>
      <c r="W33" s="49"/>
      <c r="X33" s="49"/>
      <c r="Y33" s="49"/>
      <c r="Z33" s="49"/>
      <c r="AA33" s="49"/>
      <c r="AB33" s="49"/>
      <c r="AC33" s="49"/>
      <c r="AD33" s="49"/>
      <c r="AE33" s="49"/>
    </row>
    <row r="34" spans="1:31" ht="50.1" customHeight="1">
      <c r="A34" s="109"/>
      <c r="B34" s="110"/>
      <c r="C34" s="54">
        <v>31</v>
      </c>
      <c r="D34" s="63" t="s">
        <v>133</v>
      </c>
      <c r="E34" s="63" t="s">
        <v>173</v>
      </c>
      <c r="F34" s="73" t="s">
        <v>67</v>
      </c>
      <c r="G34" s="73" t="s">
        <v>43</v>
      </c>
      <c r="H34" s="77" t="s">
        <v>45</v>
      </c>
      <c r="I34" s="73" t="s">
        <v>58</v>
      </c>
      <c r="J34" s="83">
        <v>62.97</v>
      </c>
      <c r="K34" s="32"/>
      <c r="L34" s="41">
        <f t="shared" si="0"/>
        <v>0</v>
      </c>
      <c r="M34" s="42" t="str">
        <f t="shared" si="1"/>
        <v>OK</v>
      </c>
      <c r="N34" s="49"/>
      <c r="O34" s="49"/>
      <c r="P34" s="49"/>
      <c r="Q34" s="49"/>
      <c r="R34" s="49"/>
      <c r="S34" s="49"/>
      <c r="T34" s="49"/>
      <c r="U34" s="49"/>
      <c r="V34" s="49"/>
      <c r="W34" s="49"/>
      <c r="X34" s="49"/>
      <c r="Y34" s="49"/>
      <c r="Z34" s="49"/>
      <c r="AA34" s="49"/>
      <c r="AB34" s="49"/>
      <c r="AC34" s="49"/>
      <c r="AD34" s="49"/>
      <c r="AE34" s="49"/>
    </row>
    <row r="35" spans="1:31" ht="50.1" customHeight="1">
      <c r="A35" s="109"/>
      <c r="B35" s="110"/>
      <c r="C35" s="54">
        <v>32</v>
      </c>
      <c r="D35" s="63" t="s">
        <v>134</v>
      </c>
      <c r="E35" s="63" t="s">
        <v>69</v>
      </c>
      <c r="F35" s="73" t="s">
        <v>68</v>
      </c>
      <c r="G35" s="73" t="s">
        <v>43</v>
      </c>
      <c r="H35" s="73" t="s">
        <v>45</v>
      </c>
      <c r="I35" s="73" t="s">
        <v>55</v>
      </c>
      <c r="J35" s="83">
        <v>184.65</v>
      </c>
      <c r="K35" s="32"/>
      <c r="L35" s="41">
        <f t="shared" si="0"/>
        <v>0</v>
      </c>
      <c r="M35" s="42" t="str">
        <f t="shared" si="1"/>
        <v>OK</v>
      </c>
      <c r="N35" s="49"/>
      <c r="O35" s="49"/>
      <c r="P35" s="49"/>
      <c r="Q35" s="49"/>
      <c r="R35" s="49"/>
      <c r="S35" s="49"/>
      <c r="T35" s="49"/>
      <c r="U35" s="49"/>
      <c r="V35" s="49"/>
      <c r="W35" s="49"/>
      <c r="X35" s="49"/>
      <c r="Y35" s="49"/>
      <c r="Z35" s="49"/>
      <c r="AA35" s="49"/>
      <c r="AB35" s="49"/>
      <c r="AC35" s="49"/>
      <c r="AD35" s="49"/>
      <c r="AE35" s="49"/>
    </row>
    <row r="36" spans="1:31" ht="50.1" customHeight="1">
      <c r="A36" s="109"/>
      <c r="B36" s="110"/>
      <c r="C36" s="54">
        <v>33</v>
      </c>
      <c r="D36" s="63" t="s">
        <v>135</v>
      </c>
      <c r="E36" s="63" t="s">
        <v>69</v>
      </c>
      <c r="F36" s="73" t="s">
        <v>68</v>
      </c>
      <c r="G36" s="73" t="s">
        <v>43</v>
      </c>
      <c r="H36" s="73" t="s">
        <v>45</v>
      </c>
      <c r="I36" s="73" t="s">
        <v>55</v>
      </c>
      <c r="J36" s="83">
        <v>98.83</v>
      </c>
      <c r="K36" s="32">
        <v>25</v>
      </c>
      <c r="L36" s="41">
        <f t="shared" si="0"/>
        <v>25</v>
      </c>
      <c r="M36" s="42" t="str">
        <f t="shared" si="1"/>
        <v>OK</v>
      </c>
      <c r="N36" s="49"/>
      <c r="O36" s="49"/>
      <c r="P36" s="49"/>
      <c r="Q36" s="49"/>
      <c r="R36" s="49"/>
      <c r="S36" s="49"/>
      <c r="T36" s="49"/>
      <c r="U36" s="49"/>
      <c r="V36" s="49"/>
      <c r="W36" s="49"/>
      <c r="X36" s="49"/>
      <c r="Y36" s="49"/>
      <c r="Z36" s="49"/>
      <c r="AA36" s="49"/>
      <c r="AB36" s="49"/>
      <c r="AC36" s="49"/>
      <c r="AD36" s="49"/>
      <c r="AE36" s="49"/>
    </row>
    <row r="37" spans="1:31" ht="50.1" customHeight="1">
      <c r="A37" s="109"/>
      <c r="B37" s="110"/>
      <c r="C37" s="54">
        <v>34</v>
      </c>
      <c r="D37" s="63" t="s">
        <v>41</v>
      </c>
      <c r="E37" s="63" t="s">
        <v>57</v>
      </c>
      <c r="F37" s="73" t="s">
        <v>71</v>
      </c>
      <c r="G37" s="73" t="s">
        <v>43</v>
      </c>
      <c r="H37" s="73" t="s">
        <v>46</v>
      </c>
      <c r="I37" s="79" t="s">
        <v>70</v>
      </c>
      <c r="J37" s="83">
        <v>4.83</v>
      </c>
      <c r="K37" s="32">
        <v>200</v>
      </c>
      <c r="L37" s="41">
        <f t="shared" si="0"/>
        <v>150</v>
      </c>
      <c r="M37" s="42" t="str">
        <f t="shared" si="1"/>
        <v>OK</v>
      </c>
      <c r="N37" s="49"/>
      <c r="O37" s="49"/>
      <c r="P37" s="49">
        <v>50</v>
      </c>
      <c r="Q37" s="49"/>
      <c r="R37" s="49"/>
      <c r="S37" s="49"/>
      <c r="T37" s="49"/>
      <c r="U37" s="49"/>
      <c r="V37" s="49"/>
      <c r="W37" s="49"/>
      <c r="X37" s="49"/>
      <c r="Y37" s="49"/>
      <c r="Z37" s="49"/>
      <c r="AA37" s="49"/>
      <c r="AB37" s="49"/>
      <c r="AC37" s="49"/>
      <c r="AD37" s="49"/>
      <c r="AE37" s="49"/>
    </row>
    <row r="38" spans="1:31" ht="50.1" customHeight="1">
      <c r="A38" s="109"/>
      <c r="B38" s="110"/>
      <c r="C38" s="54">
        <v>35</v>
      </c>
      <c r="D38" s="63" t="s">
        <v>42</v>
      </c>
      <c r="E38" s="63" t="s">
        <v>57</v>
      </c>
      <c r="F38" s="73" t="s">
        <v>71</v>
      </c>
      <c r="G38" s="73" t="s">
        <v>43</v>
      </c>
      <c r="H38" s="73" t="s">
        <v>46</v>
      </c>
      <c r="I38" s="79" t="s">
        <v>70</v>
      </c>
      <c r="J38" s="83">
        <v>11</v>
      </c>
      <c r="K38" s="32">
        <v>200</v>
      </c>
      <c r="L38" s="41">
        <f t="shared" si="0"/>
        <v>155</v>
      </c>
      <c r="M38" s="42" t="str">
        <f t="shared" si="1"/>
        <v>OK</v>
      </c>
      <c r="N38" s="49"/>
      <c r="O38" s="49"/>
      <c r="P38" s="49">
        <v>45</v>
      </c>
      <c r="Q38" s="49"/>
      <c r="R38" s="49"/>
      <c r="S38" s="49"/>
      <c r="T38" s="49"/>
      <c r="U38" s="49"/>
      <c r="V38" s="49"/>
      <c r="W38" s="49"/>
      <c r="X38" s="49"/>
      <c r="Y38" s="49"/>
      <c r="Z38" s="49"/>
      <c r="AA38" s="49"/>
      <c r="AB38" s="49"/>
      <c r="AC38" s="49"/>
      <c r="AD38" s="49"/>
      <c r="AE38" s="49"/>
    </row>
    <row r="39" spans="1:31" ht="50.1" customHeight="1">
      <c r="A39" s="55" t="s">
        <v>97</v>
      </c>
      <c r="B39" s="53">
        <v>3</v>
      </c>
      <c r="C39" s="53">
        <v>36</v>
      </c>
      <c r="D39" s="58" t="s">
        <v>136</v>
      </c>
      <c r="E39" s="58" t="s">
        <v>174</v>
      </c>
      <c r="F39" s="71" t="s">
        <v>73</v>
      </c>
      <c r="G39" s="71" t="s">
        <v>43</v>
      </c>
      <c r="H39" s="71" t="s">
        <v>45</v>
      </c>
      <c r="I39" s="71" t="s">
        <v>72</v>
      </c>
      <c r="J39" s="33">
        <v>51.25</v>
      </c>
      <c r="K39" s="32">
        <v>200</v>
      </c>
      <c r="L39" s="41">
        <f t="shared" si="0"/>
        <v>187.81</v>
      </c>
      <c r="M39" s="42" t="str">
        <f t="shared" si="1"/>
        <v>OK</v>
      </c>
      <c r="N39" s="49"/>
      <c r="O39" s="49"/>
      <c r="P39" s="49"/>
      <c r="Q39" s="49">
        <v>12.19</v>
      </c>
      <c r="R39" s="49"/>
      <c r="S39" s="49"/>
      <c r="T39" s="49"/>
      <c r="U39" s="49"/>
      <c r="V39" s="49"/>
      <c r="W39" s="49"/>
      <c r="X39" s="49"/>
      <c r="Y39" s="49"/>
      <c r="Z39" s="49"/>
      <c r="AA39" s="49"/>
      <c r="AB39" s="49"/>
      <c r="AC39" s="49"/>
      <c r="AD39" s="49"/>
      <c r="AE39" s="49"/>
    </row>
    <row r="40" spans="1:31" ht="50.1" customHeight="1">
      <c r="A40" s="109" t="s">
        <v>98</v>
      </c>
      <c r="B40" s="110">
        <v>4</v>
      </c>
      <c r="C40" s="54">
        <v>37</v>
      </c>
      <c r="D40" s="63" t="s">
        <v>137</v>
      </c>
      <c r="E40" s="63" t="s">
        <v>190</v>
      </c>
      <c r="F40" s="73" t="s">
        <v>75</v>
      </c>
      <c r="G40" s="73" t="s">
        <v>43</v>
      </c>
      <c r="H40" s="73" t="s">
        <v>45</v>
      </c>
      <c r="I40" s="79" t="s">
        <v>74</v>
      </c>
      <c r="J40" s="85">
        <v>74</v>
      </c>
      <c r="K40" s="32">
        <f>300-50-40</f>
        <v>210</v>
      </c>
      <c r="L40" s="41">
        <f t="shared" si="0"/>
        <v>195</v>
      </c>
      <c r="M40" s="42" t="str">
        <f t="shared" si="1"/>
        <v>OK</v>
      </c>
      <c r="N40" s="106">
        <v>15</v>
      </c>
      <c r="O40" s="51"/>
      <c r="P40" s="51"/>
      <c r="Q40" s="51"/>
      <c r="R40" s="82"/>
      <c r="S40" s="82"/>
      <c r="T40" s="82"/>
      <c r="U40" s="82"/>
      <c r="V40" s="82"/>
      <c r="W40" s="82"/>
      <c r="X40" s="82"/>
      <c r="Y40" s="82"/>
      <c r="Z40" s="51"/>
      <c r="AA40" s="51"/>
      <c r="AB40" s="51"/>
      <c r="AC40" s="51"/>
      <c r="AD40" s="51"/>
      <c r="AE40" s="51"/>
    </row>
    <row r="41" spans="1:31" ht="50.1" customHeight="1">
      <c r="A41" s="109"/>
      <c r="B41" s="110"/>
      <c r="C41" s="54">
        <v>38</v>
      </c>
      <c r="D41" s="63" t="s">
        <v>138</v>
      </c>
      <c r="E41" s="63" t="s">
        <v>190</v>
      </c>
      <c r="F41" s="73" t="s">
        <v>75</v>
      </c>
      <c r="G41" s="73" t="s">
        <v>43</v>
      </c>
      <c r="H41" s="73" t="s">
        <v>45</v>
      </c>
      <c r="I41" s="79" t="s">
        <v>74</v>
      </c>
      <c r="J41" s="85">
        <v>54.54</v>
      </c>
      <c r="K41" s="32">
        <v>50</v>
      </c>
      <c r="L41" s="41">
        <f t="shared" si="0"/>
        <v>50</v>
      </c>
      <c r="M41" s="42" t="str">
        <f t="shared" si="1"/>
        <v>OK</v>
      </c>
      <c r="N41" s="51"/>
      <c r="O41" s="51"/>
      <c r="P41" s="51"/>
      <c r="Q41" s="51"/>
      <c r="R41" s="82"/>
      <c r="S41" s="82"/>
      <c r="T41" s="82"/>
      <c r="U41" s="82"/>
      <c r="V41" s="82"/>
      <c r="W41" s="82"/>
      <c r="X41" s="82"/>
      <c r="Y41" s="82"/>
      <c r="Z41" s="51"/>
      <c r="AA41" s="51"/>
      <c r="AB41" s="51"/>
      <c r="AC41" s="51"/>
      <c r="AD41" s="51"/>
      <c r="AE41" s="51"/>
    </row>
    <row r="42" spans="1:31" ht="50.1" customHeight="1">
      <c r="A42" s="109"/>
      <c r="B42" s="110"/>
      <c r="C42" s="54">
        <v>39</v>
      </c>
      <c r="D42" s="63" t="s">
        <v>90</v>
      </c>
      <c r="E42" s="63" t="s">
        <v>191</v>
      </c>
      <c r="F42" s="73" t="s">
        <v>75</v>
      </c>
      <c r="G42" s="73" t="s">
        <v>43</v>
      </c>
      <c r="H42" s="73" t="s">
        <v>45</v>
      </c>
      <c r="I42" s="79" t="s">
        <v>74</v>
      </c>
      <c r="J42" s="85">
        <v>123</v>
      </c>
      <c r="K42" s="32"/>
      <c r="L42" s="41">
        <f t="shared" si="0"/>
        <v>0</v>
      </c>
      <c r="M42" s="42" t="str">
        <f t="shared" si="1"/>
        <v>OK</v>
      </c>
      <c r="N42" s="51"/>
      <c r="O42" s="51"/>
      <c r="P42" s="51"/>
      <c r="Q42" s="51"/>
      <c r="R42" s="82"/>
      <c r="S42" s="82"/>
      <c r="T42" s="82"/>
      <c r="U42" s="82"/>
      <c r="V42" s="82"/>
      <c r="W42" s="82"/>
      <c r="X42" s="82"/>
      <c r="Y42" s="82"/>
      <c r="Z42" s="51"/>
      <c r="AA42" s="51"/>
      <c r="AB42" s="51"/>
      <c r="AC42" s="51"/>
      <c r="AD42" s="51"/>
      <c r="AE42" s="51"/>
    </row>
    <row r="43" spans="1:31" ht="50.1" customHeight="1">
      <c r="A43" s="109"/>
      <c r="B43" s="110"/>
      <c r="C43" s="54">
        <v>40</v>
      </c>
      <c r="D43" s="63" t="s">
        <v>91</v>
      </c>
      <c r="E43" s="63" t="s">
        <v>191</v>
      </c>
      <c r="F43" s="73" t="s">
        <v>75</v>
      </c>
      <c r="G43" s="73" t="s">
        <v>43</v>
      </c>
      <c r="H43" s="73" t="s">
        <v>45</v>
      </c>
      <c r="I43" s="79" t="s">
        <v>74</v>
      </c>
      <c r="J43" s="85">
        <v>133</v>
      </c>
      <c r="K43" s="32">
        <f>40</f>
        <v>40</v>
      </c>
      <c r="L43" s="41">
        <f t="shared" si="0"/>
        <v>40</v>
      </c>
      <c r="M43" s="42" t="str">
        <f t="shared" si="1"/>
        <v>OK</v>
      </c>
      <c r="N43" s="51"/>
      <c r="O43" s="51"/>
      <c r="P43" s="51"/>
      <c r="Q43" s="51"/>
      <c r="R43" s="82"/>
      <c r="S43" s="82"/>
      <c r="T43" s="82"/>
      <c r="U43" s="82"/>
      <c r="V43" s="82"/>
      <c r="W43" s="82"/>
      <c r="X43" s="82"/>
      <c r="Y43" s="82"/>
      <c r="Z43" s="51"/>
      <c r="AA43" s="51"/>
      <c r="AB43" s="51"/>
      <c r="AC43" s="51"/>
      <c r="AD43" s="51"/>
      <c r="AE43" s="51"/>
    </row>
    <row r="44" spans="1:31" ht="50.1" customHeight="1">
      <c r="A44" s="109"/>
      <c r="B44" s="110"/>
      <c r="C44" s="54">
        <v>41</v>
      </c>
      <c r="D44" s="63" t="s">
        <v>139</v>
      </c>
      <c r="E44" s="63" t="s">
        <v>191</v>
      </c>
      <c r="F44" s="73" t="s">
        <v>75</v>
      </c>
      <c r="G44" s="73" t="s">
        <v>43</v>
      </c>
      <c r="H44" s="73" t="s">
        <v>45</v>
      </c>
      <c r="I44" s="79" t="s">
        <v>74</v>
      </c>
      <c r="J44" s="85">
        <v>150</v>
      </c>
      <c r="K44" s="32"/>
      <c r="L44" s="41">
        <f t="shared" si="0"/>
        <v>0</v>
      </c>
      <c r="M44" s="42" t="str">
        <f t="shared" si="1"/>
        <v>OK</v>
      </c>
      <c r="N44" s="51"/>
      <c r="O44" s="51"/>
      <c r="P44" s="51"/>
      <c r="Q44" s="51"/>
      <c r="R44" s="82"/>
      <c r="S44" s="82"/>
      <c r="T44" s="82"/>
      <c r="U44" s="82"/>
      <c r="V44" s="82"/>
      <c r="W44" s="82"/>
      <c r="X44" s="82"/>
      <c r="Y44" s="82"/>
      <c r="Z44" s="51"/>
      <c r="AA44" s="51"/>
      <c r="AB44" s="51"/>
      <c r="AC44" s="51"/>
      <c r="AD44" s="51"/>
      <c r="AE44" s="51"/>
    </row>
    <row r="45" spans="1:31" ht="50.1" customHeight="1">
      <c r="A45" s="107" t="s">
        <v>99</v>
      </c>
      <c r="B45" s="108">
        <v>5</v>
      </c>
      <c r="C45" s="53">
        <v>42</v>
      </c>
      <c r="D45" s="58" t="s">
        <v>140</v>
      </c>
      <c r="E45" s="58" t="s">
        <v>175</v>
      </c>
      <c r="F45" s="71" t="s">
        <v>77</v>
      </c>
      <c r="G45" s="71" t="s">
        <v>43</v>
      </c>
      <c r="H45" s="71" t="s">
        <v>45</v>
      </c>
      <c r="I45" s="80" t="s">
        <v>76</v>
      </c>
      <c r="J45" s="86">
        <v>115.29</v>
      </c>
      <c r="K45" s="32">
        <v>100</v>
      </c>
      <c r="L45" s="41">
        <f t="shared" si="0"/>
        <v>100</v>
      </c>
      <c r="M45" s="42" t="str">
        <f t="shared" si="1"/>
        <v>OK</v>
      </c>
      <c r="N45" s="51"/>
      <c r="O45" s="51"/>
      <c r="P45" s="51"/>
      <c r="Q45" s="51"/>
      <c r="R45" s="82"/>
      <c r="S45" s="82"/>
      <c r="T45" s="82"/>
      <c r="U45" s="82"/>
      <c r="V45" s="82"/>
      <c r="W45" s="82"/>
      <c r="X45" s="82"/>
      <c r="Y45" s="82"/>
      <c r="Z45" s="51"/>
      <c r="AA45" s="51"/>
      <c r="AB45" s="51"/>
      <c r="AC45" s="51"/>
      <c r="AD45" s="51"/>
      <c r="AE45" s="51"/>
    </row>
    <row r="46" spans="1:31" ht="50.1" customHeight="1">
      <c r="A46" s="107"/>
      <c r="B46" s="108"/>
      <c r="C46" s="53">
        <v>43</v>
      </c>
      <c r="D46" s="58" t="s">
        <v>141</v>
      </c>
      <c r="E46" s="58" t="s">
        <v>176</v>
      </c>
      <c r="F46" s="71" t="s">
        <v>78</v>
      </c>
      <c r="G46" s="71" t="s">
        <v>43</v>
      </c>
      <c r="H46" s="71" t="s">
        <v>45</v>
      </c>
      <c r="I46" s="80" t="s">
        <v>76</v>
      </c>
      <c r="J46" s="86">
        <v>88.75</v>
      </c>
      <c r="K46" s="32">
        <v>60</v>
      </c>
      <c r="L46" s="41">
        <f t="shared" si="0"/>
        <v>60</v>
      </c>
      <c r="M46" s="42" t="str">
        <f t="shared" si="1"/>
        <v>OK</v>
      </c>
      <c r="N46" s="51"/>
      <c r="O46" s="51"/>
      <c r="P46" s="51"/>
      <c r="Q46" s="51"/>
      <c r="R46" s="82"/>
      <c r="S46" s="82"/>
      <c r="T46" s="82"/>
      <c r="U46" s="82"/>
      <c r="V46" s="82"/>
      <c r="W46" s="82"/>
      <c r="X46" s="82"/>
      <c r="Y46" s="82"/>
      <c r="Z46" s="51"/>
      <c r="AA46" s="51"/>
      <c r="AB46" s="51"/>
      <c r="AC46" s="51"/>
      <c r="AD46" s="51"/>
      <c r="AE46" s="51"/>
    </row>
    <row r="47" spans="1:31" ht="50.1" customHeight="1">
      <c r="A47" s="107"/>
      <c r="B47" s="108"/>
      <c r="C47" s="53">
        <v>44</v>
      </c>
      <c r="D47" s="58" t="s">
        <v>142</v>
      </c>
      <c r="E47" s="58" t="s">
        <v>177</v>
      </c>
      <c r="F47" s="71" t="s">
        <v>79</v>
      </c>
      <c r="G47" s="71" t="s">
        <v>43</v>
      </c>
      <c r="H47" s="71" t="s">
        <v>45</v>
      </c>
      <c r="I47" s="80" t="s">
        <v>76</v>
      </c>
      <c r="J47" s="86">
        <v>91.58</v>
      </c>
      <c r="K47" s="32">
        <v>100</v>
      </c>
      <c r="L47" s="41">
        <f t="shared" si="0"/>
        <v>100</v>
      </c>
      <c r="M47" s="42" t="str">
        <f t="shared" si="1"/>
        <v>OK</v>
      </c>
      <c r="N47" s="51"/>
      <c r="O47" s="51"/>
      <c r="P47" s="51"/>
      <c r="Q47" s="51"/>
      <c r="R47" s="82"/>
      <c r="S47" s="82"/>
      <c r="T47" s="82"/>
      <c r="U47" s="82"/>
      <c r="V47" s="82"/>
      <c r="W47" s="82"/>
      <c r="X47" s="82"/>
      <c r="Y47" s="82"/>
      <c r="Z47" s="51"/>
      <c r="AA47" s="51"/>
      <c r="AB47" s="51"/>
      <c r="AC47" s="51"/>
      <c r="AD47" s="51"/>
      <c r="AE47" s="51"/>
    </row>
    <row r="48" spans="1:31" ht="50.1" customHeight="1">
      <c r="A48" s="107"/>
      <c r="B48" s="108"/>
      <c r="C48" s="53">
        <v>45</v>
      </c>
      <c r="D48" s="62" t="s">
        <v>80</v>
      </c>
      <c r="E48" s="58" t="s">
        <v>178</v>
      </c>
      <c r="F48" s="71" t="s">
        <v>82</v>
      </c>
      <c r="G48" s="71" t="s">
        <v>43</v>
      </c>
      <c r="H48" s="75" t="s">
        <v>46</v>
      </c>
      <c r="I48" s="80" t="s">
        <v>81</v>
      </c>
      <c r="J48" s="86">
        <v>83.69</v>
      </c>
      <c r="K48" s="32">
        <f>100+75</f>
        <v>175</v>
      </c>
      <c r="L48" s="41">
        <f t="shared" si="0"/>
        <v>175</v>
      </c>
      <c r="M48" s="42" t="str">
        <f t="shared" si="1"/>
        <v>OK</v>
      </c>
      <c r="N48" s="51"/>
      <c r="O48" s="51"/>
      <c r="P48" s="51"/>
      <c r="Q48" s="51"/>
      <c r="R48" s="82"/>
      <c r="S48" s="82"/>
      <c r="T48" s="82"/>
      <c r="U48" s="82"/>
      <c r="V48" s="82"/>
      <c r="W48" s="82"/>
      <c r="X48" s="82"/>
      <c r="Y48" s="82"/>
      <c r="Z48" s="51"/>
      <c r="AA48" s="51"/>
      <c r="AB48" s="51"/>
      <c r="AC48" s="51"/>
      <c r="AD48" s="51"/>
      <c r="AE48" s="51"/>
    </row>
    <row r="49" spans="1:31" ht="50.1" customHeight="1">
      <c r="A49" s="56" t="s">
        <v>100</v>
      </c>
      <c r="B49" s="54">
        <v>6</v>
      </c>
      <c r="C49" s="54">
        <v>46</v>
      </c>
      <c r="D49" s="63" t="s">
        <v>143</v>
      </c>
      <c r="E49" s="63" t="s">
        <v>84</v>
      </c>
      <c r="F49" s="73" t="s">
        <v>83</v>
      </c>
      <c r="G49" s="73" t="s">
        <v>43</v>
      </c>
      <c r="H49" s="73" t="s">
        <v>45</v>
      </c>
      <c r="I49" s="79" t="s">
        <v>76</v>
      </c>
      <c r="J49" s="85">
        <v>115.09</v>
      </c>
      <c r="K49" s="32">
        <f>35+22</f>
        <v>57</v>
      </c>
      <c r="L49" s="41">
        <f t="shared" si="0"/>
        <v>57</v>
      </c>
      <c r="M49" s="42" t="str">
        <f t="shared" si="1"/>
        <v>OK</v>
      </c>
      <c r="N49" s="51"/>
      <c r="O49" s="51"/>
      <c r="P49" s="51"/>
      <c r="Q49" s="51"/>
      <c r="R49" s="82"/>
      <c r="S49" s="82"/>
      <c r="T49" s="82"/>
      <c r="U49" s="82"/>
      <c r="V49" s="82"/>
      <c r="W49" s="82"/>
      <c r="X49" s="82"/>
      <c r="Y49" s="82"/>
      <c r="Z49" s="51"/>
      <c r="AA49" s="51"/>
      <c r="AB49" s="51"/>
      <c r="AC49" s="51"/>
      <c r="AD49" s="51"/>
      <c r="AE49" s="51"/>
    </row>
    <row r="50" spans="1:31" ht="50.1" customHeight="1">
      <c r="A50" s="107" t="s">
        <v>101</v>
      </c>
      <c r="B50" s="108">
        <v>7</v>
      </c>
      <c r="C50" s="53">
        <v>47</v>
      </c>
      <c r="D50" s="62" t="s">
        <v>85</v>
      </c>
      <c r="E50" s="58" t="s">
        <v>179</v>
      </c>
      <c r="F50" s="72" t="s">
        <v>86</v>
      </c>
      <c r="G50" s="72" t="s">
        <v>65</v>
      </c>
      <c r="H50" s="75" t="s">
        <v>45</v>
      </c>
      <c r="I50" s="78" t="s">
        <v>74</v>
      </c>
      <c r="J50" s="86">
        <v>3016.66</v>
      </c>
      <c r="K50" s="32"/>
      <c r="L50" s="41">
        <f t="shared" si="0"/>
        <v>0</v>
      </c>
      <c r="M50" s="42" t="str">
        <f t="shared" si="1"/>
        <v>OK</v>
      </c>
      <c r="N50" s="51"/>
      <c r="O50" s="51"/>
      <c r="P50" s="51"/>
      <c r="Q50" s="51"/>
      <c r="R50" s="82"/>
      <c r="S50" s="82"/>
      <c r="T50" s="82"/>
      <c r="U50" s="82"/>
      <c r="V50" s="82"/>
      <c r="W50" s="82"/>
      <c r="X50" s="82"/>
      <c r="Y50" s="82"/>
      <c r="Z50" s="51"/>
      <c r="AA50" s="51"/>
      <c r="AB50" s="51"/>
      <c r="AC50" s="51"/>
      <c r="AD50" s="51"/>
      <c r="AE50" s="51"/>
    </row>
    <row r="51" spans="1:31" ht="50.1" customHeight="1">
      <c r="A51" s="107"/>
      <c r="B51" s="108"/>
      <c r="C51" s="53">
        <v>48</v>
      </c>
      <c r="D51" s="61" t="s">
        <v>144</v>
      </c>
      <c r="E51" s="58" t="s">
        <v>179</v>
      </c>
      <c r="F51" s="72" t="s">
        <v>86</v>
      </c>
      <c r="G51" s="71" t="s">
        <v>65</v>
      </c>
      <c r="H51" s="75" t="s">
        <v>45</v>
      </c>
      <c r="I51" s="78" t="s">
        <v>74</v>
      </c>
      <c r="J51" s="86">
        <v>3016.66</v>
      </c>
      <c r="K51" s="32"/>
      <c r="L51" s="41">
        <f t="shared" si="0"/>
        <v>0</v>
      </c>
      <c r="M51" s="42" t="str">
        <f t="shared" si="1"/>
        <v>OK</v>
      </c>
      <c r="N51" s="51"/>
      <c r="O51" s="51"/>
      <c r="P51" s="51"/>
      <c r="Q51" s="51"/>
      <c r="R51" s="82"/>
      <c r="S51" s="82"/>
      <c r="T51" s="82"/>
      <c r="U51" s="82"/>
      <c r="V51" s="82"/>
      <c r="W51" s="82"/>
      <c r="X51" s="82"/>
      <c r="Y51" s="82"/>
      <c r="Z51" s="51"/>
      <c r="AA51" s="51"/>
      <c r="AB51" s="51"/>
      <c r="AC51" s="51"/>
      <c r="AD51" s="51"/>
      <c r="AE51" s="51"/>
    </row>
    <row r="52" spans="1:31" ht="50.1" customHeight="1">
      <c r="A52" s="107"/>
      <c r="B52" s="108"/>
      <c r="C52" s="53">
        <v>49</v>
      </c>
      <c r="D52" s="61" t="s">
        <v>145</v>
      </c>
      <c r="E52" s="58" t="s">
        <v>179</v>
      </c>
      <c r="F52" s="72" t="s">
        <v>86</v>
      </c>
      <c r="G52" s="71" t="s">
        <v>65</v>
      </c>
      <c r="H52" s="75" t="s">
        <v>45</v>
      </c>
      <c r="I52" s="78" t="s">
        <v>74</v>
      </c>
      <c r="J52" s="86">
        <v>3016.66</v>
      </c>
      <c r="K52" s="32"/>
      <c r="L52" s="41">
        <f t="shared" si="0"/>
        <v>0</v>
      </c>
      <c r="M52" s="42" t="str">
        <f t="shared" si="1"/>
        <v>OK</v>
      </c>
      <c r="N52" s="51"/>
      <c r="O52" s="51"/>
      <c r="P52" s="51"/>
      <c r="Q52" s="51"/>
      <c r="R52" s="82"/>
      <c r="S52" s="82"/>
      <c r="T52" s="82"/>
      <c r="U52" s="82"/>
      <c r="V52" s="82"/>
      <c r="W52" s="82"/>
      <c r="X52" s="82"/>
      <c r="Y52" s="82"/>
      <c r="Z52" s="51"/>
      <c r="AA52" s="51"/>
      <c r="AB52" s="51"/>
      <c r="AC52" s="51"/>
      <c r="AD52" s="51"/>
      <c r="AE52" s="51"/>
    </row>
    <row r="53" spans="1:31" ht="50.1" customHeight="1">
      <c r="A53" s="109" t="s">
        <v>102</v>
      </c>
      <c r="B53" s="110">
        <v>8</v>
      </c>
      <c r="C53" s="54">
        <v>50</v>
      </c>
      <c r="D53" s="66" t="s">
        <v>146</v>
      </c>
      <c r="E53" s="63" t="s">
        <v>180</v>
      </c>
      <c r="F53" s="74" t="s">
        <v>67</v>
      </c>
      <c r="G53" s="74" t="s">
        <v>43</v>
      </c>
      <c r="H53" s="67" t="s">
        <v>45</v>
      </c>
      <c r="I53" s="81" t="s">
        <v>58</v>
      </c>
      <c r="J53" s="85">
        <v>69.39</v>
      </c>
      <c r="K53" s="32">
        <v>20</v>
      </c>
      <c r="L53" s="41">
        <f t="shared" si="0"/>
        <v>20</v>
      </c>
      <c r="M53" s="42" t="str">
        <f t="shared" si="1"/>
        <v>OK</v>
      </c>
      <c r="N53" s="51"/>
      <c r="O53" s="51"/>
      <c r="P53" s="51"/>
      <c r="Q53" s="51"/>
      <c r="R53" s="82"/>
      <c r="S53" s="82"/>
      <c r="T53" s="82"/>
      <c r="U53" s="82"/>
      <c r="V53" s="82"/>
      <c r="W53" s="82"/>
      <c r="X53" s="82"/>
      <c r="Y53" s="82"/>
      <c r="Z53" s="51"/>
      <c r="AA53" s="51"/>
      <c r="AB53" s="51"/>
      <c r="AC53" s="51"/>
      <c r="AD53" s="51"/>
      <c r="AE53" s="51"/>
    </row>
    <row r="54" spans="1:31" ht="50.1" customHeight="1">
      <c r="A54" s="109"/>
      <c r="B54" s="110"/>
      <c r="C54" s="54">
        <v>51</v>
      </c>
      <c r="D54" s="63" t="s">
        <v>147</v>
      </c>
      <c r="E54" s="63" t="s">
        <v>180</v>
      </c>
      <c r="F54" s="73" t="s">
        <v>67</v>
      </c>
      <c r="G54" s="73" t="s">
        <v>43</v>
      </c>
      <c r="H54" s="77" t="s">
        <v>45</v>
      </c>
      <c r="I54" s="79" t="s">
        <v>58</v>
      </c>
      <c r="J54" s="85">
        <v>80.2</v>
      </c>
      <c r="K54" s="32"/>
      <c r="L54" s="41">
        <f t="shared" si="0"/>
        <v>0</v>
      </c>
      <c r="M54" s="42" t="str">
        <f t="shared" si="1"/>
        <v>OK</v>
      </c>
      <c r="N54" s="51"/>
      <c r="O54" s="51"/>
      <c r="P54" s="51"/>
      <c r="Q54" s="51"/>
      <c r="R54" s="82"/>
      <c r="S54" s="82"/>
      <c r="T54" s="82"/>
      <c r="U54" s="82"/>
      <c r="V54" s="82"/>
      <c r="W54" s="82"/>
      <c r="X54" s="82"/>
      <c r="Y54" s="82"/>
      <c r="Z54" s="51"/>
      <c r="AA54" s="51"/>
      <c r="AB54" s="51"/>
      <c r="AC54" s="51"/>
      <c r="AD54" s="51"/>
      <c r="AE54" s="51"/>
    </row>
    <row r="55" spans="1:31" ht="50.1" customHeight="1">
      <c r="A55" s="107" t="s">
        <v>95</v>
      </c>
      <c r="B55" s="108">
        <v>9</v>
      </c>
      <c r="C55" s="53">
        <v>52</v>
      </c>
      <c r="D55" s="62" t="s">
        <v>148</v>
      </c>
      <c r="E55" s="58" t="s">
        <v>181</v>
      </c>
      <c r="F55" s="71" t="s">
        <v>189</v>
      </c>
      <c r="G55" s="71" t="s">
        <v>44</v>
      </c>
      <c r="H55" s="75" t="s">
        <v>45</v>
      </c>
      <c r="I55" s="71" t="s">
        <v>72</v>
      </c>
      <c r="J55" s="86">
        <v>256.39999999999998</v>
      </c>
      <c r="K55" s="32"/>
      <c r="L55" s="41">
        <f t="shared" si="0"/>
        <v>0</v>
      </c>
      <c r="M55" s="42" t="str">
        <f t="shared" si="1"/>
        <v>OK</v>
      </c>
      <c r="N55" s="51"/>
      <c r="O55" s="51"/>
      <c r="P55" s="51"/>
      <c r="Q55" s="51"/>
      <c r="R55" s="82"/>
      <c r="S55" s="82"/>
      <c r="T55" s="82"/>
      <c r="U55" s="82"/>
      <c r="V55" s="82"/>
      <c r="W55" s="82"/>
      <c r="X55" s="82"/>
      <c r="Y55" s="82"/>
      <c r="Z55" s="51"/>
      <c r="AA55" s="51"/>
      <c r="AB55" s="51"/>
      <c r="AC55" s="51"/>
      <c r="AD55" s="51"/>
      <c r="AE55" s="51"/>
    </row>
    <row r="56" spans="1:31" ht="50.1" customHeight="1">
      <c r="A56" s="107"/>
      <c r="B56" s="108"/>
      <c r="C56" s="53">
        <v>53</v>
      </c>
      <c r="D56" s="62" t="s">
        <v>149</v>
      </c>
      <c r="E56" s="58" t="s">
        <v>182</v>
      </c>
      <c r="F56" s="71" t="s">
        <v>189</v>
      </c>
      <c r="G56" s="71" t="s">
        <v>44</v>
      </c>
      <c r="H56" s="75" t="s">
        <v>45</v>
      </c>
      <c r="I56" s="71" t="s">
        <v>72</v>
      </c>
      <c r="J56" s="86">
        <v>666.63</v>
      </c>
      <c r="K56" s="32"/>
      <c r="L56" s="41">
        <f t="shared" si="0"/>
        <v>0</v>
      </c>
      <c r="M56" s="42" t="str">
        <f t="shared" si="1"/>
        <v>OK</v>
      </c>
      <c r="N56" s="51"/>
      <c r="O56" s="51"/>
      <c r="P56" s="51"/>
      <c r="Q56" s="51"/>
      <c r="R56" s="82"/>
      <c r="S56" s="82"/>
      <c r="T56" s="82"/>
      <c r="U56" s="82"/>
      <c r="V56" s="82"/>
      <c r="W56" s="82"/>
      <c r="X56" s="82"/>
      <c r="Y56" s="82"/>
      <c r="Z56" s="51"/>
      <c r="AA56" s="51"/>
      <c r="AB56" s="51"/>
      <c r="AC56" s="51"/>
      <c r="AD56" s="51"/>
      <c r="AE56" s="51"/>
    </row>
    <row r="57" spans="1:31" ht="50.1" customHeight="1">
      <c r="A57" s="56" t="s">
        <v>99</v>
      </c>
      <c r="B57" s="54">
        <v>10</v>
      </c>
      <c r="C57" s="54">
        <v>54</v>
      </c>
      <c r="D57" s="63" t="s">
        <v>150</v>
      </c>
      <c r="E57" s="63" t="s">
        <v>183</v>
      </c>
      <c r="F57" s="73" t="s">
        <v>83</v>
      </c>
      <c r="G57" s="73" t="s">
        <v>43</v>
      </c>
      <c r="H57" s="73" t="s">
        <v>45</v>
      </c>
      <c r="I57" s="79" t="s">
        <v>76</v>
      </c>
      <c r="J57" s="85">
        <v>228.08</v>
      </c>
      <c r="K57" s="32"/>
      <c r="L57" s="41">
        <f t="shared" si="0"/>
        <v>0</v>
      </c>
      <c r="M57" s="42" t="str">
        <f t="shared" si="1"/>
        <v>OK</v>
      </c>
      <c r="N57" s="51"/>
      <c r="O57" s="51"/>
      <c r="P57" s="51"/>
      <c r="Q57" s="51"/>
      <c r="R57" s="82"/>
      <c r="S57" s="82"/>
      <c r="T57" s="82"/>
      <c r="U57" s="82"/>
      <c r="V57" s="82"/>
      <c r="W57" s="82"/>
      <c r="X57" s="82"/>
      <c r="Y57" s="82"/>
      <c r="Z57" s="51"/>
      <c r="AA57" s="51"/>
      <c r="AB57" s="51"/>
      <c r="AC57" s="51"/>
      <c r="AD57" s="51"/>
      <c r="AE57" s="51"/>
    </row>
  </sheetData>
  <mergeCells count="36">
    <mergeCell ref="A53:A54"/>
    <mergeCell ref="B53:B54"/>
    <mergeCell ref="A55:A56"/>
    <mergeCell ref="B55:B56"/>
    <mergeCell ref="A40:A44"/>
    <mergeCell ref="B40:B44"/>
    <mergeCell ref="A45:A48"/>
    <mergeCell ref="B45:B48"/>
    <mergeCell ref="A50:A52"/>
    <mergeCell ref="B50:B52"/>
    <mergeCell ref="AD1:AD2"/>
    <mergeCell ref="AE1:AE2"/>
    <mergeCell ref="A4:A24"/>
    <mergeCell ref="B4:B24"/>
    <mergeCell ref="A25:A38"/>
    <mergeCell ref="B25:B38"/>
    <mergeCell ref="Y1:Y2"/>
    <mergeCell ref="Z1:Z2"/>
    <mergeCell ref="AA1:AA2"/>
    <mergeCell ref="AB1:AB2"/>
    <mergeCell ref="AC1:AC2"/>
    <mergeCell ref="V1:V2"/>
    <mergeCell ref="W1:W2"/>
    <mergeCell ref="X1:X2"/>
    <mergeCell ref="P1:P2"/>
    <mergeCell ref="Q1:Q2"/>
    <mergeCell ref="A1:C1"/>
    <mergeCell ref="D1:J1"/>
    <mergeCell ref="K1:M1"/>
    <mergeCell ref="T1:T2"/>
    <mergeCell ref="U1:U2"/>
    <mergeCell ref="A2:M2"/>
    <mergeCell ref="S1:S2"/>
    <mergeCell ref="R1:R2"/>
    <mergeCell ref="N1:N2"/>
    <mergeCell ref="O1:O2"/>
  </mergeCells>
  <conditionalFormatting sqref="R4:T39">
    <cfRule type="cellIs" dxfId="53" priority="7" stopIfTrue="1" operator="greaterThan">
      <formula>0</formula>
    </cfRule>
    <cfRule type="cellIs" dxfId="52" priority="8" stopIfTrue="1" operator="greaterThan">
      <formula>0</formula>
    </cfRule>
    <cfRule type="cellIs" dxfId="51" priority="9" stopIfTrue="1" operator="greaterThan">
      <formula>0</formula>
    </cfRule>
  </conditionalFormatting>
  <conditionalFormatting sqref="U5:W39">
    <cfRule type="cellIs" dxfId="50" priority="10" stopIfTrue="1" operator="greaterThan">
      <formula>0</formula>
    </cfRule>
    <cfRule type="cellIs" dxfId="49" priority="11" stopIfTrue="1" operator="greaterThan">
      <formula>0</formula>
    </cfRule>
    <cfRule type="cellIs" dxfId="48" priority="12" stopIfTrue="1" operator="greaterThan">
      <formula>0</formula>
    </cfRule>
  </conditionalFormatting>
  <conditionalFormatting sqref="U4:W4 X4:AE39">
    <cfRule type="cellIs" dxfId="47" priority="13" stopIfTrue="1" operator="greaterThan">
      <formula>0</formula>
    </cfRule>
    <cfRule type="cellIs" dxfId="46" priority="14" stopIfTrue="1" operator="greaterThan">
      <formula>0</formula>
    </cfRule>
    <cfRule type="cellIs" dxfId="45" priority="15" stopIfTrue="1" operator="greaterThan">
      <formula>0</formula>
    </cfRule>
  </conditionalFormatting>
  <conditionalFormatting sqref="N4:Q39">
    <cfRule type="cellIs" dxfId="44" priority="1" stopIfTrue="1" operator="greaterThan">
      <formula>0</formula>
    </cfRule>
    <cfRule type="cellIs" dxfId="43" priority="2" stopIfTrue="1" operator="greaterThan">
      <formula>0</formula>
    </cfRule>
    <cfRule type="cellIs" dxfId="42" priority="3" stopIfTrue="1" operator="greaterThan">
      <formula>0</formula>
    </cfRule>
  </conditionalFormatting>
  <pageMargins left="0.511811024" right="0.511811024" top="0.78740157499999996" bottom="0.78740157499999996" header="0.31496062000000002" footer="0.31496062000000002"/>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57"/>
  <sheetViews>
    <sheetView topLeftCell="H1" zoomScale="80" zoomScaleNormal="80" workbookViewId="0">
      <selection activeCell="K25" sqref="K25"/>
    </sheetView>
  </sheetViews>
  <sheetFormatPr defaultColWidth="9.7109375" defaultRowHeight="15"/>
  <cols>
    <col min="1" max="1" width="22.5703125" style="52" customWidth="1"/>
    <col min="2" max="2" width="5.5703125" style="52" bestFit="1" customWidth="1"/>
    <col min="3" max="3" width="6" style="43" bestFit="1" customWidth="1"/>
    <col min="4" max="4" width="60.28515625" style="52" customWidth="1"/>
    <col min="5" max="5" width="15.140625" style="52" customWidth="1"/>
    <col min="6" max="6" width="12.42578125" style="52" customWidth="1"/>
    <col min="7" max="7" width="10.140625" style="52" customWidth="1"/>
    <col min="8" max="9" width="16.7109375" style="52" customWidth="1"/>
    <col min="10" max="10" width="12.7109375" style="87" bestFit="1" customWidth="1"/>
    <col min="11" max="11" width="12.7109375" style="17" customWidth="1"/>
    <col min="12" max="12" width="13.28515625" style="44" customWidth="1"/>
    <col min="13" max="13" width="12.5703125" style="18" customWidth="1"/>
    <col min="14" max="17" width="12.7109375" style="19" customWidth="1"/>
    <col min="18" max="18" width="13.7109375" style="19" customWidth="1"/>
    <col min="19" max="19" width="12.42578125" style="19" customWidth="1"/>
    <col min="20" max="22" width="12" style="19" customWidth="1"/>
    <col min="23" max="23" width="15.28515625" style="19" customWidth="1"/>
    <col min="24" max="24" width="12" style="19" customWidth="1"/>
    <col min="25" max="25" width="12.7109375" style="19" customWidth="1"/>
    <col min="26" max="31" width="12.7109375" style="15" customWidth="1"/>
    <col min="32" max="16384" width="9.7109375" style="15"/>
  </cols>
  <sheetData>
    <row r="1" spans="1:31" ht="31.5" customHeight="1">
      <c r="A1" s="112" t="s">
        <v>94</v>
      </c>
      <c r="B1" s="112"/>
      <c r="C1" s="112"/>
      <c r="D1" s="112" t="s">
        <v>39</v>
      </c>
      <c r="E1" s="112"/>
      <c r="F1" s="112"/>
      <c r="G1" s="112"/>
      <c r="H1" s="112"/>
      <c r="I1" s="112"/>
      <c r="J1" s="112"/>
      <c r="K1" s="112" t="s">
        <v>93</v>
      </c>
      <c r="L1" s="112"/>
      <c r="M1" s="112"/>
      <c r="N1" s="111" t="s">
        <v>217</v>
      </c>
      <c r="O1" s="111" t="s">
        <v>218</v>
      </c>
      <c r="P1" s="111" t="s">
        <v>219</v>
      </c>
      <c r="Q1" s="111" t="s">
        <v>220</v>
      </c>
      <c r="R1" s="111" t="s">
        <v>221</v>
      </c>
      <c r="S1" s="111" t="s">
        <v>222</v>
      </c>
      <c r="T1" s="111" t="s">
        <v>223</v>
      </c>
      <c r="U1" s="111" t="s">
        <v>224</v>
      </c>
      <c r="V1" s="111" t="s">
        <v>225</v>
      </c>
      <c r="W1" s="111" t="s">
        <v>228</v>
      </c>
      <c r="X1" s="111" t="s">
        <v>92</v>
      </c>
      <c r="Y1" s="111" t="s">
        <v>92</v>
      </c>
      <c r="Z1" s="111" t="s">
        <v>92</v>
      </c>
      <c r="AA1" s="111" t="s">
        <v>92</v>
      </c>
      <c r="AB1" s="111" t="s">
        <v>92</v>
      </c>
      <c r="AC1" s="111" t="s">
        <v>92</v>
      </c>
      <c r="AD1" s="111" t="s">
        <v>92</v>
      </c>
      <c r="AE1" s="111" t="s">
        <v>92</v>
      </c>
    </row>
    <row r="2" spans="1:31" ht="24" customHeight="1">
      <c r="A2" s="112" t="s">
        <v>48</v>
      </c>
      <c r="B2" s="112"/>
      <c r="C2" s="112"/>
      <c r="D2" s="112"/>
      <c r="E2" s="112"/>
      <c r="F2" s="112"/>
      <c r="G2" s="112"/>
      <c r="H2" s="112"/>
      <c r="I2" s="112"/>
      <c r="J2" s="112"/>
      <c r="K2" s="112"/>
      <c r="L2" s="112"/>
      <c r="M2" s="112"/>
      <c r="N2" s="111"/>
      <c r="O2" s="111"/>
      <c r="P2" s="111"/>
      <c r="Q2" s="111"/>
      <c r="R2" s="111"/>
      <c r="S2" s="111"/>
      <c r="T2" s="111"/>
      <c r="U2" s="111"/>
      <c r="V2" s="111"/>
      <c r="W2" s="111"/>
      <c r="X2" s="111"/>
      <c r="Y2" s="111"/>
      <c r="Z2" s="111"/>
      <c r="AA2" s="111"/>
      <c r="AB2" s="111"/>
      <c r="AC2" s="111"/>
      <c r="AD2" s="111"/>
      <c r="AE2" s="111"/>
    </row>
    <row r="3" spans="1:31" s="16" customFormat="1" ht="45">
      <c r="A3" s="35" t="s">
        <v>3</v>
      </c>
      <c r="B3" s="35" t="s">
        <v>1</v>
      </c>
      <c r="C3" s="36" t="s">
        <v>4</v>
      </c>
      <c r="D3" s="36" t="s">
        <v>6</v>
      </c>
      <c r="E3" s="36" t="s">
        <v>151</v>
      </c>
      <c r="F3" s="36" t="s">
        <v>50</v>
      </c>
      <c r="G3" s="36" t="s">
        <v>51</v>
      </c>
      <c r="H3" s="36" t="s">
        <v>38</v>
      </c>
      <c r="I3" s="36" t="s">
        <v>49</v>
      </c>
      <c r="J3" s="84" t="s">
        <v>5</v>
      </c>
      <c r="K3" s="38" t="s">
        <v>29</v>
      </c>
      <c r="L3" s="39" t="s">
        <v>0</v>
      </c>
      <c r="M3" s="35" t="s">
        <v>7</v>
      </c>
      <c r="N3" s="95">
        <v>43389</v>
      </c>
      <c r="O3" s="95">
        <v>43389</v>
      </c>
      <c r="P3" s="95" t="s">
        <v>226</v>
      </c>
      <c r="Q3" s="95">
        <v>43409</v>
      </c>
      <c r="R3" s="95">
        <v>43409</v>
      </c>
      <c r="S3" s="95">
        <v>43413</v>
      </c>
      <c r="T3" s="95">
        <v>43500</v>
      </c>
      <c r="U3" s="95">
        <v>43517</v>
      </c>
      <c r="V3" s="95">
        <v>43536</v>
      </c>
      <c r="W3" s="95">
        <v>43570</v>
      </c>
      <c r="X3" s="40" t="s">
        <v>2</v>
      </c>
      <c r="Y3" s="40" t="s">
        <v>2</v>
      </c>
      <c r="Z3" s="40" t="s">
        <v>2</v>
      </c>
      <c r="AA3" s="40" t="s">
        <v>2</v>
      </c>
      <c r="AB3" s="40" t="s">
        <v>2</v>
      </c>
      <c r="AC3" s="40" t="s">
        <v>2</v>
      </c>
      <c r="AD3" s="40" t="s">
        <v>2</v>
      </c>
      <c r="AE3" s="40" t="s">
        <v>2</v>
      </c>
    </row>
    <row r="4" spans="1:31" ht="50.1" customHeight="1">
      <c r="A4" s="107" t="s">
        <v>95</v>
      </c>
      <c r="B4" s="113">
        <v>1</v>
      </c>
      <c r="C4" s="53">
        <v>1</v>
      </c>
      <c r="D4" s="57" t="s">
        <v>103</v>
      </c>
      <c r="E4" s="68" t="s">
        <v>152</v>
      </c>
      <c r="F4" s="70" t="s">
        <v>53</v>
      </c>
      <c r="G4" s="70" t="s">
        <v>43</v>
      </c>
      <c r="H4" s="70" t="s">
        <v>45</v>
      </c>
      <c r="I4" s="70" t="s">
        <v>52</v>
      </c>
      <c r="J4" s="47">
        <v>265</v>
      </c>
      <c r="K4" s="32"/>
      <c r="L4" s="41">
        <f>K4-(SUM(N4:AE4))</f>
        <v>0</v>
      </c>
      <c r="M4" s="42" t="str">
        <f>IF(L4&lt;0,"ATENÇÃO","OK")</f>
        <v>OK</v>
      </c>
      <c r="N4" s="49"/>
      <c r="O4" s="49"/>
      <c r="P4" s="49"/>
      <c r="Q4" s="49"/>
      <c r="R4" s="49"/>
      <c r="S4" s="49"/>
      <c r="T4" s="49"/>
      <c r="U4" s="49"/>
      <c r="V4" s="49"/>
      <c r="W4" s="49"/>
      <c r="X4" s="49"/>
      <c r="Y4" s="49"/>
      <c r="Z4" s="49"/>
      <c r="AA4" s="49"/>
      <c r="AB4" s="49"/>
      <c r="AC4" s="49"/>
      <c r="AD4" s="49"/>
      <c r="AE4" s="49"/>
    </row>
    <row r="5" spans="1:31" ht="50.1" customHeight="1">
      <c r="A5" s="107"/>
      <c r="B5" s="113"/>
      <c r="C5" s="53">
        <v>2</v>
      </c>
      <c r="D5" s="58" t="s">
        <v>104</v>
      </c>
      <c r="E5" s="69" t="s">
        <v>153</v>
      </c>
      <c r="F5" s="71" t="s">
        <v>54</v>
      </c>
      <c r="G5" s="71" t="s">
        <v>43</v>
      </c>
      <c r="H5" s="70" t="s">
        <v>45</v>
      </c>
      <c r="I5" s="71" t="s">
        <v>52</v>
      </c>
      <c r="J5" s="47">
        <v>60</v>
      </c>
      <c r="K5" s="32"/>
      <c r="L5" s="41">
        <f t="shared" ref="L5:L57" si="0">K5-(SUM(N5:AE5))</f>
        <v>0</v>
      </c>
      <c r="M5" s="42" t="str">
        <f t="shared" ref="M5:M57" si="1">IF(L5&lt;0,"ATENÇÃO","OK")</f>
        <v>OK</v>
      </c>
      <c r="N5" s="49"/>
      <c r="O5" s="49"/>
      <c r="P5" s="49"/>
      <c r="Q5" s="48"/>
      <c r="R5" s="49"/>
      <c r="S5" s="49"/>
      <c r="T5" s="49"/>
      <c r="U5" s="49"/>
      <c r="V5" s="49"/>
      <c r="W5" s="49"/>
      <c r="X5" s="49"/>
      <c r="Y5" s="49"/>
      <c r="Z5" s="49"/>
      <c r="AA5" s="49"/>
      <c r="AB5" s="49"/>
      <c r="AC5" s="49"/>
      <c r="AD5" s="49"/>
      <c r="AE5" s="49"/>
    </row>
    <row r="6" spans="1:31" ht="50.1" customHeight="1">
      <c r="A6" s="107"/>
      <c r="B6" s="113"/>
      <c r="C6" s="53">
        <v>3</v>
      </c>
      <c r="D6" s="57" t="s">
        <v>105</v>
      </c>
      <c r="E6" s="69" t="s">
        <v>154</v>
      </c>
      <c r="F6" s="70" t="s">
        <v>61</v>
      </c>
      <c r="G6" s="70" t="s">
        <v>43</v>
      </c>
      <c r="H6" s="70" t="s">
        <v>45</v>
      </c>
      <c r="I6" s="70" t="s">
        <v>52</v>
      </c>
      <c r="J6" s="47">
        <v>73</v>
      </c>
      <c r="K6" s="32"/>
      <c r="L6" s="41">
        <f t="shared" si="0"/>
        <v>0</v>
      </c>
      <c r="M6" s="42" t="str">
        <f t="shared" si="1"/>
        <v>OK</v>
      </c>
      <c r="N6" s="49"/>
      <c r="O6" s="49"/>
      <c r="P6" s="49"/>
      <c r="Q6" s="49"/>
      <c r="R6" s="49"/>
      <c r="S6" s="49"/>
      <c r="T6" s="49"/>
      <c r="U6" s="49"/>
      <c r="V6" s="49"/>
      <c r="W6" s="49"/>
      <c r="X6" s="49"/>
      <c r="Y6" s="49"/>
      <c r="Z6" s="49"/>
      <c r="AA6" s="49"/>
      <c r="AB6" s="49"/>
      <c r="AC6" s="49"/>
      <c r="AD6" s="49"/>
      <c r="AE6" s="49"/>
    </row>
    <row r="7" spans="1:31" ht="50.1" customHeight="1">
      <c r="A7" s="107"/>
      <c r="B7" s="113"/>
      <c r="C7" s="53">
        <v>4</v>
      </c>
      <c r="D7" s="57" t="s">
        <v>106</v>
      </c>
      <c r="E7" s="69" t="s">
        <v>155</v>
      </c>
      <c r="F7" s="70" t="s">
        <v>62</v>
      </c>
      <c r="G7" s="70" t="s">
        <v>43</v>
      </c>
      <c r="H7" s="70" t="s">
        <v>45</v>
      </c>
      <c r="I7" s="70" t="s">
        <v>52</v>
      </c>
      <c r="J7" s="47">
        <v>70</v>
      </c>
      <c r="K7" s="32">
        <v>40</v>
      </c>
      <c r="L7" s="41">
        <f t="shared" si="0"/>
        <v>21</v>
      </c>
      <c r="M7" s="42" t="str">
        <f t="shared" si="1"/>
        <v>OK</v>
      </c>
      <c r="N7" s="49"/>
      <c r="O7" s="49">
        <v>4</v>
      </c>
      <c r="P7" s="49"/>
      <c r="Q7" s="49"/>
      <c r="R7" s="49"/>
      <c r="S7" s="49"/>
      <c r="T7" s="49"/>
      <c r="U7" s="49">
        <v>12</v>
      </c>
      <c r="V7" s="49">
        <v>3</v>
      </c>
      <c r="W7" s="49"/>
      <c r="X7" s="49"/>
      <c r="Y7" s="49"/>
      <c r="Z7" s="49"/>
      <c r="AA7" s="49"/>
      <c r="AB7" s="49"/>
      <c r="AC7" s="49"/>
      <c r="AD7" s="49"/>
      <c r="AE7" s="49"/>
    </row>
    <row r="8" spans="1:31" ht="50.1" customHeight="1">
      <c r="A8" s="107"/>
      <c r="B8" s="113"/>
      <c r="C8" s="53">
        <v>5</v>
      </c>
      <c r="D8" s="57" t="s">
        <v>107</v>
      </c>
      <c r="E8" s="69" t="s">
        <v>156</v>
      </c>
      <c r="F8" s="70" t="s">
        <v>63</v>
      </c>
      <c r="G8" s="70" t="s">
        <v>43</v>
      </c>
      <c r="H8" s="70" t="s">
        <v>45</v>
      </c>
      <c r="I8" s="70" t="s">
        <v>52</v>
      </c>
      <c r="J8" s="47">
        <v>84.86</v>
      </c>
      <c r="K8" s="32"/>
      <c r="L8" s="41">
        <f t="shared" si="0"/>
        <v>0</v>
      </c>
      <c r="M8" s="42" t="str">
        <f t="shared" si="1"/>
        <v>OK</v>
      </c>
      <c r="N8" s="49"/>
      <c r="O8" s="49"/>
      <c r="P8" s="49"/>
      <c r="Q8" s="49"/>
      <c r="R8" s="49"/>
      <c r="S8" s="49"/>
      <c r="T8" s="49"/>
      <c r="U8" s="49"/>
      <c r="V8" s="49"/>
      <c r="W8" s="49"/>
      <c r="X8" s="49"/>
      <c r="Y8" s="49"/>
      <c r="Z8" s="49"/>
      <c r="AA8" s="49"/>
      <c r="AB8" s="49"/>
      <c r="AC8" s="49"/>
      <c r="AD8" s="49"/>
      <c r="AE8" s="49"/>
    </row>
    <row r="9" spans="1:31" ht="50.1" customHeight="1">
      <c r="A9" s="107"/>
      <c r="B9" s="113"/>
      <c r="C9" s="53">
        <v>6</v>
      </c>
      <c r="D9" s="59" t="s">
        <v>108</v>
      </c>
      <c r="E9" s="69" t="s">
        <v>157</v>
      </c>
      <c r="F9" s="71" t="s">
        <v>184</v>
      </c>
      <c r="G9" s="71" t="s">
        <v>65</v>
      </c>
      <c r="H9" s="75" t="s">
        <v>45</v>
      </c>
      <c r="I9" s="71" t="s">
        <v>58</v>
      </c>
      <c r="J9" s="47">
        <v>1597.23</v>
      </c>
      <c r="K9" s="32"/>
      <c r="L9" s="41">
        <f t="shared" si="0"/>
        <v>0</v>
      </c>
      <c r="M9" s="42" t="str">
        <f t="shared" si="1"/>
        <v>OK</v>
      </c>
      <c r="N9" s="49"/>
      <c r="O9" s="49"/>
      <c r="P9" s="49"/>
      <c r="Q9" s="49"/>
      <c r="R9" s="49"/>
      <c r="S9" s="49"/>
      <c r="T9" s="49"/>
      <c r="U9" s="49"/>
      <c r="V9" s="49"/>
      <c r="W9" s="49"/>
      <c r="X9" s="49"/>
      <c r="Y9" s="49"/>
      <c r="Z9" s="49"/>
      <c r="AA9" s="49"/>
      <c r="AB9" s="49"/>
      <c r="AC9" s="49"/>
      <c r="AD9" s="49"/>
      <c r="AE9" s="49"/>
    </row>
    <row r="10" spans="1:31" ht="50.1" customHeight="1">
      <c r="A10" s="107"/>
      <c r="B10" s="113"/>
      <c r="C10" s="53">
        <v>7</v>
      </c>
      <c r="D10" s="60" t="s">
        <v>109</v>
      </c>
      <c r="E10" s="69" t="s">
        <v>158</v>
      </c>
      <c r="F10" s="71" t="s">
        <v>184</v>
      </c>
      <c r="G10" s="71" t="s">
        <v>65</v>
      </c>
      <c r="H10" s="75" t="s">
        <v>45</v>
      </c>
      <c r="I10" s="71" t="s">
        <v>58</v>
      </c>
      <c r="J10" s="47">
        <v>1230.92</v>
      </c>
      <c r="K10" s="32"/>
      <c r="L10" s="41">
        <f t="shared" si="0"/>
        <v>0</v>
      </c>
      <c r="M10" s="42" t="str">
        <f t="shared" si="1"/>
        <v>OK</v>
      </c>
      <c r="N10" s="49"/>
      <c r="O10" s="49"/>
      <c r="P10" s="49"/>
      <c r="Q10" s="49"/>
      <c r="R10" s="49"/>
      <c r="S10" s="49"/>
      <c r="T10" s="49"/>
      <c r="U10" s="49"/>
      <c r="V10" s="49"/>
      <c r="W10" s="49"/>
      <c r="X10" s="49"/>
      <c r="Y10" s="49"/>
      <c r="Z10" s="49"/>
      <c r="AA10" s="49"/>
      <c r="AB10" s="49"/>
      <c r="AC10" s="49"/>
      <c r="AD10" s="49"/>
      <c r="AE10" s="49"/>
    </row>
    <row r="11" spans="1:31" ht="50.1" customHeight="1">
      <c r="A11" s="107"/>
      <c r="B11" s="113"/>
      <c r="C11" s="53">
        <v>8</v>
      </c>
      <c r="D11" s="58" t="s">
        <v>110</v>
      </c>
      <c r="E11" s="69" t="s">
        <v>159</v>
      </c>
      <c r="F11" s="71" t="s">
        <v>185</v>
      </c>
      <c r="G11" s="71" t="s">
        <v>65</v>
      </c>
      <c r="H11" s="75" t="s">
        <v>45</v>
      </c>
      <c r="I11" s="71" t="s">
        <v>52</v>
      </c>
      <c r="J11" s="47">
        <v>158.38999999999999</v>
      </c>
      <c r="K11" s="32"/>
      <c r="L11" s="41">
        <f t="shared" si="0"/>
        <v>0</v>
      </c>
      <c r="M11" s="42" t="str">
        <f t="shared" si="1"/>
        <v>OK</v>
      </c>
      <c r="N11" s="49"/>
      <c r="O11" s="49"/>
      <c r="P11" s="49"/>
      <c r="Q11" s="49"/>
      <c r="R11" s="49"/>
      <c r="S11" s="49"/>
      <c r="T11" s="49"/>
      <c r="U11" s="49"/>
      <c r="V11" s="49"/>
      <c r="W11" s="49"/>
      <c r="X11" s="49"/>
      <c r="Y11" s="49"/>
      <c r="Z11" s="49"/>
      <c r="AA11" s="49"/>
      <c r="AB11" s="49"/>
      <c r="AC11" s="49"/>
      <c r="AD11" s="49"/>
      <c r="AE11" s="49"/>
    </row>
    <row r="12" spans="1:31" ht="50.1" customHeight="1">
      <c r="A12" s="107"/>
      <c r="B12" s="113"/>
      <c r="C12" s="53">
        <v>9</v>
      </c>
      <c r="D12" s="61" t="s">
        <v>111</v>
      </c>
      <c r="E12" s="69" t="s">
        <v>160</v>
      </c>
      <c r="F12" s="71" t="s">
        <v>184</v>
      </c>
      <c r="G12" s="71" t="s">
        <v>65</v>
      </c>
      <c r="H12" s="75" t="s">
        <v>45</v>
      </c>
      <c r="I12" s="71" t="s">
        <v>58</v>
      </c>
      <c r="J12" s="47">
        <v>874</v>
      </c>
      <c r="K12" s="32"/>
      <c r="L12" s="41">
        <f t="shared" si="0"/>
        <v>0</v>
      </c>
      <c r="M12" s="42" t="str">
        <f t="shared" si="1"/>
        <v>OK</v>
      </c>
      <c r="N12" s="49"/>
      <c r="O12" s="49"/>
      <c r="P12" s="49"/>
      <c r="Q12" s="49"/>
      <c r="R12" s="49"/>
      <c r="S12" s="49"/>
      <c r="T12" s="49"/>
      <c r="U12" s="49"/>
      <c r="V12" s="49"/>
      <c r="W12" s="49"/>
      <c r="X12" s="49"/>
      <c r="Y12" s="49"/>
      <c r="Z12" s="49"/>
      <c r="AA12" s="49"/>
      <c r="AB12" s="49"/>
      <c r="AC12" s="49"/>
      <c r="AD12" s="49"/>
      <c r="AE12" s="49"/>
    </row>
    <row r="13" spans="1:31" ht="50.1" customHeight="1">
      <c r="A13" s="107"/>
      <c r="B13" s="113"/>
      <c r="C13" s="53">
        <v>10</v>
      </c>
      <c r="D13" s="61" t="s">
        <v>112</v>
      </c>
      <c r="E13" s="69" t="s">
        <v>161</v>
      </c>
      <c r="F13" s="71" t="s">
        <v>184</v>
      </c>
      <c r="G13" s="71" t="s">
        <v>65</v>
      </c>
      <c r="H13" s="75" t="s">
        <v>45</v>
      </c>
      <c r="I13" s="71" t="s">
        <v>58</v>
      </c>
      <c r="J13" s="47">
        <v>2430.66</v>
      </c>
      <c r="K13" s="32"/>
      <c r="L13" s="41">
        <f t="shared" si="0"/>
        <v>0</v>
      </c>
      <c r="M13" s="42" t="str">
        <f t="shared" si="1"/>
        <v>OK</v>
      </c>
      <c r="N13" s="49"/>
      <c r="O13" s="49"/>
      <c r="P13" s="49"/>
      <c r="Q13" s="49"/>
      <c r="R13" s="49"/>
      <c r="S13" s="49"/>
      <c r="T13" s="49"/>
      <c r="U13" s="49"/>
      <c r="V13" s="49"/>
      <c r="W13" s="49"/>
      <c r="X13" s="49"/>
      <c r="Y13" s="49"/>
      <c r="Z13" s="49"/>
      <c r="AA13" s="49"/>
      <c r="AB13" s="49"/>
      <c r="AC13" s="49"/>
      <c r="AD13" s="49"/>
      <c r="AE13" s="49"/>
    </row>
    <row r="14" spans="1:31" ht="50.1" customHeight="1">
      <c r="A14" s="107"/>
      <c r="B14" s="113"/>
      <c r="C14" s="53">
        <v>11</v>
      </c>
      <c r="D14" s="61" t="s">
        <v>113</v>
      </c>
      <c r="E14" s="69" t="s">
        <v>162</v>
      </c>
      <c r="F14" s="71" t="s">
        <v>186</v>
      </c>
      <c r="G14" s="71" t="s">
        <v>65</v>
      </c>
      <c r="H14" s="75" t="s">
        <v>45</v>
      </c>
      <c r="I14" s="71" t="s">
        <v>52</v>
      </c>
      <c r="J14" s="47">
        <v>8190</v>
      </c>
      <c r="K14" s="32"/>
      <c r="L14" s="41">
        <f t="shared" si="0"/>
        <v>0</v>
      </c>
      <c r="M14" s="42" t="str">
        <f t="shared" si="1"/>
        <v>OK</v>
      </c>
      <c r="N14" s="49"/>
      <c r="O14" s="49"/>
      <c r="P14" s="49"/>
      <c r="Q14" s="49"/>
      <c r="R14" s="49"/>
      <c r="S14" s="49"/>
      <c r="T14" s="49"/>
      <c r="U14" s="49"/>
      <c r="V14" s="49"/>
      <c r="W14" s="49"/>
      <c r="X14" s="49"/>
      <c r="Y14" s="49"/>
      <c r="Z14" s="49"/>
      <c r="AA14" s="49"/>
      <c r="AB14" s="49"/>
      <c r="AC14" s="49"/>
      <c r="AD14" s="49"/>
      <c r="AE14" s="49"/>
    </row>
    <row r="15" spans="1:31" ht="50.1" customHeight="1">
      <c r="A15" s="107"/>
      <c r="B15" s="113"/>
      <c r="C15" s="53">
        <v>12</v>
      </c>
      <c r="D15" s="61" t="s">
        <v>114</v>
      </c>
      <c r="E15" s="69" t="s">
        <v>162</v>
      </c>
      <c r="F15" s="71" t="s">
        <v>186</v>
      </c>
      <c r="G15" s="71" t="s">
        <v>65</v>
      </c>
      <c r="H15" s="75" t="s">
        <v>45</v>
      </c>
      <c r="I15" s="71" t="s">
        <v>52</v>
      </c>
      <c r="J15" s="47">
        <v>6878.66</v>
      </c>
      <c r="K15" s="32"/>
      <c r="L15" s="41">
        <f t="shared" si="0"/>
        <v>0</v>
      </c>
      <c r="M15" s="42" t="str">
        <f t="shared" si="1"/>
        <v>OK</v>
      </c>
      <c r="N15" s="49"/>
      <c r="O15" s="49"/>
      <c r="P15" s="49"/>
      <c r="Q15" s="49"/>
      <c r="R15" s="49"/>
      <c r="S15" s="49"/>
      <c r="T15" s="49"/>
      <c r="U15" s="49"/>
      <c r="V15" s="49"/>
      <c r="W15" s="49"/>
      <c r="X15" s="49"/>
      <c r="Y15" s="49"/>
      <c r="Z15" s="49"/>
      <c r="AA15" s="49"/>
      <c r="AB15" s="49"/>
      <c r="AC15" s="49"/>
      <c r="AD15" s="49"/>
      <c r="AE15" s="49"/>
    </row>
    <row r="16" spans="1:31" ht="50.1" customHeight="1">
      <c r="A16" s="107"/>
      <c r="B16" s="113"/>
      <c r="C16" s="53">
        <v>13</v>
      </c>
      <c r="D16" s="61" t="s">
        <v>115</v>
      </c>
      <c r="E16" s="69" t="s">
        <v>163</v>
      </c>
      <c r="F16" s="71" t="s">
        <v>186</v>
      </c>
      <c r="G16" s="71" t="s">
        <v>65</v>
      </c>
      <c r="H16" s="75" t="s">
        <v>45</v>
      </c>
      <c r="I16" s="71" t="s">
        <v>52</v>
      </c>
      <c r="J16" s="47">
        <v>5599.33</v>
      </c>
      <c r="K16" s="32"/>
      <c r="L16" s="41">
        <f t="shared" si="0"/>
        <v>0</v>
      </c>
      <c r="M16" s="42" t="str">
        <f t="shared" si="1"/>
        <v>OK</v>
      </c>
      <c r="N16" s="49"/>
      <c r="O16" s="49"/>
      <c r="P16" s="49"/>
      <c r="Q16" s="49"/>
      <c r="R16" s="49"/>
      <c r="S16" s="49"/>
      <c r="T16" s="49"/>
      <c r="U16" s="49"/>
      <c r="V16" s="49"/>
      <c r="W16" s="49"/>
      <c r="X16" s="49"/>
      <c r="Y16" s="49"/>
      <c r="Z16" s="49"/>
      <c r="AA16" s="49"/>
      <c r="AB16" s="49"/>
      <c r="AC16" s="49"/>
      <c r="AD16" s="49"/>
      <c r="AE16" s="49"/>
    </row>
    <row r="17" spans="1:31" ht="50.1" customHeight="1">
      <c r="A17" s="107"/>
      <c r="B17" s="113"/>
      <c r="C17" s="53">
        <v>14</v>
      </c>
      <c r="D17" s="61" t="s">
        <v>116</v>
      </c>
      <c r="E17" s="69" t="s">
        <v>164</v>
      </c>
      <c r="F17" s="71" t="s">
        <v>186</v>
      </c>
      <c r="G17" s="71" t="s">
        <v>65</v>
      </c>
      <c r="H17" s="75" t="s">
        <v>45</v>
      </c>
      <c r="I17" s="71" t="s">
        <v>52</v>
      </c>
      <c r="J17" s="47">
        <v>3476</v>
      </c>
      <c r="K17" s="32"/>
      <c r="L17" s="41">
        <f t="shared" si="0"/>
        <v>0</v>
      </c>
      <c r="M17" s="42" t="str">
        <f t="shared" si="1"/>
        <v>OK</v>
      </c>
      <c r="N17" s="49"/>
      <c r="O17" s="49"/>
      <c r="P17" s="49"/>
      <c r="Q17" s="49"/>
      <c r="R17" s="49"/>
      <c r="S17" s="49"/>
      <c r="T17" s="49"/>
      <c r="U17" s="49"/>
      <c r="V17" s="49"/>
      <c r="W17" s="49"/>
      <c r="X17" s="49"/>
      <c r="Y17" s="49"/>
      <c r="Z17" s="49"/>
      <c r="AA17" s="49"/>
      <c r="AB17" s="49"/>
      <c r="AC17" s="49"/>
      <c r="AD17" s="49"/>
      <c r="AE17" s="49"/>
    </row>
    <row r="18" spans="1:31" ht="50.1" customHeight="1">
      <c r="A18" s="107"/>
      <c r="B18" s="113"/>
      <c r="C18" s="53">
        <v>15</v>
      </c>
      <c r="D18" s="62" t="s">
        <v>117</v>
      </c>
      <c r="E18" s="69" t="s">
        <v>165</v>
      </c>
      <c r="F18" s="72" t="s">
        <v>87</v>
      </c>
      <c r="G18" s="72" t="s">
        <v>65</v>
      </c>
      <c r="H18" s="75" t="s">
        <v>45</v>
      </c>
      <c r="I18" s="78" t="s">
        <v>72</v>
      </c>
      <c r="J18" s="47">
        <v>1200</v>
      </c>
      <c r="K18" s="32"/>
      <c r="L18" s="41">
        <f t="shared" si="0"/>
        <v>0</v>
      </c>
      <c r="M18" s="42" t="str">
        <f t="shared" si="1"/>
        <v>OK</v>
      </c>
      <c r="N18" s="49"/>
      <c r="O18" s="49"/>
      <c r="P18" s="49"/>
      <c r="Q18" s="49"/>
      <c r="R18" s="49"/>
      <c r="S18" s="49"/>
      <c r="T18" s="49"/>
      <c r="U18" s="49"/>
      <c r="V18" s="49"/>
      <c r="W18" s="49"/>
      <c r="X18" s="49"/>
      <c r="Y18" s="49"/>
      <c r="Z18" s="49"/>
      <c r="AA18" s="49"/>
      <c r="AB18" s="49"/>
      <c r="AC18" s="49"/>
      <c r="AD18" s="49"/>
      <c r="AE18" s="49"/>
    </row>
    <row r="19" spans="1:31" ht="50.1" customHeight="1">
      <c r="A19" s="107"/>
      <c r="B19" s="113"/>
      <c r="C19" s="53">
        <v>16</v>
      </c>
      <c r="D19" s="62" t="s">
        <v>118</v>
      </c>
      <c r="E19" s="69" t="s">
        <v>166</v>
      </c>
      <c r="F19" s="72" t="s">
        <v>88</v>
      </c>
      <c r="G19" s="72" t="s">
        <v>65</v>
      </c>
      <c r="H19" s="75" t="s">
        <v>45</v>
      </c>
      <c r="I19" s="78" t="s">
        <v>72</v>
      </c>
      <c r="J19" s="47">
        <v>451.07</v>
      </c>
      <c r="K19" s="32"/>
      <c r="L19" s="41">
        <f t="shared" si="0"/>
        <v>0</v>
      </c>
      <c r="M19" s="42" t="str">
        <f t="shared" si="1"/>
        <v>OK</v>
      </c>
      <c r="N19" s="49"/>
      <c r="O19" s="49"/>
      <c r="P19" s="49"/>
      <c r="Q19" s="49"/>
      <c r="R19" s="49"/>
      <c r="S19" s="49"/>
      <c r="T19" s="49"/>
      <c r="U19" s="49"/>
      <c r="V19" s="49"/>
      <c r="W19" s="49"/>
      <c r="X19" s="49"/>
      <c r="Y19" s="49"/>
      <c r="Z19" s="49"/>
      <c r="AA19" s="49"/>
      <c r="AB19" s="49"/>
      <c r="AC19" s="49"/>
      <c r="AD19" s="49"/>
      <c r="AE19" s="49"/>
    </row>
    <row r="20" spans="1:31" ht="50.1" customHeight="1">
      <c r="A20" s="107"/>
      <c r="B20" s="113"/>
      <c r="C20" s="53">
        <v>17</v>
      </c>
      <c r="D20" s="62" t="s">
        <v>119</v>
      </c>
      <c r="E20" s="69" t="s">
        <v>167</v>
      </c>
      <c r="F20" s="72" t="s">
        <v>89</v>
      </c>
      <c r="G20" s="72" t="s">
        <v>65</v>
      </c>
      <c r="H20" s="75" t="s">
        <v>45</v>
      </c>
      <c r="I20" s="78" t="s">
        <v>72</v>
      </c>
      <c r="J20" s="47">
        <v>1242.7</v>
      </c>
      <c r="K20" s="32"/>
      <c r="L20" s="41">
        <f t="shared" si="0"/>
        <v>0</v>
      </c>
      <c r="M20" s="42" t="str">
        <f t="shared" si="1"/>
        <v>OK</v>
      </c>
      <c r="N20" s="49"/>
      <c r="O20" s="49"/>
      <c r="P20" s="49"/>
      <c r="Q20" s="49"/>
      <c r="R20" s="49"/>
      <c r="S20" s="49"/>
      <c r="T20" s="49"/>
      <c r="U20" s="49"/>
      <c r="V20" s="49"/>
      <c r="W20" s="49"/>
      <c r="X20" s="49"/>
      <c r="Y20" s="49"/>
      <c r="Z20" s="49"/>
      <c r="AA20" s="49"/>
      <c r="AB20" s="49"/>
      <c r="AC20" s="49"/>
      <c r="AD20" s="49"/>
      <c r="AE20" s="49"/>
    </row>
    <row r="21" spans="1:31" ht="50.1" customHeight="1">
      <c r="A21" s="107"/>
      <c r="B21" s="113"/>
      <c r="C21" s="53">
        <v>18</v>
      </c>
      <c r="D21" s="62" t="s">
        <v>120</v>
      </c>
      <c r="E21" s="69" t="s">
        <v>167</v>
      </c>
      <c r="F21" s="72" t="s">
        <v>89</v>
      </c>
      <c r="G21" s="72" t="s">
        <v>65</v>
      </c>
      <c r="H21" s="75" t="s">
        <v>45</v>
      </c>
      <c r="I21" s="78" t="s">
        <v>72</v>
      </c>
      <c r="J21" s="47">
        <v>916.25</v>
      </c>
      <c r="K21" s="32"/>
      <c r="L21" s="41">
        <f t="shared" si="0"/>
        <v>0</v>
      </c>
      <c r="M21" s="42" t="str">
        <f t="shared" si="1"/>
        <v>OK</v>
      </c>
      <c r="N21" s="49"/>
      <c r="O21" s="49"/>
      <c r="P21" s="49"/>
      <c r="Q21" s="49"/>
      <c r="R21" s="49"/>
      <c r="S21" s="49"/>
      <c r="T21" s="49"/>
      <c r="U21" s="49"/>
      <c r="V21" s="49"/>
      <c r="W21" s="49"/>
      <c r="X21" s="49"/>
      <c r="Y21" s="49"/>
      <c r="Z21" s="49"/>
      <c r="AA21" s="49"/>
      <c r="AB21" s="49"/>
      <c r="AC21" s="49"/>
      <c r="AD21" s="49"/>
      <c r="AE21" s="49"/>
    </row>
    <row r="22" spans="1:31" ht="50.1" customHeight="1">
      <c r="A22" s="107"/>
      <c r="B22" s="113"/>
      <c r="C22" s="53">
        <v>19</v>
      </c>
      <c r="D22" s="62" t="s">
        <v>121</v>
      </c>
      <c r="E22" s="58" t="s">
        <v>168</v>
      </c>
      <c r="F22" s="72" t="s">
        <v>89</v>
      </c>
      <c r="G22" s="72" t="s">
        <v>65</v>
      </c>
      <c r="H22" s="75" t="s">
        <v>45</v>
      </c>
      <c r="I22" s="78" t="s">
        <v>72</v>
      </c>
      <c r="J22" s="47">
        <v>1043.5</v>
      </c>
      <c r="K22" s="32"/>
      <c r="L22" s="41">
        <f t="shared" si="0"/>
        <v>0</v>
      </c>
      <c r="M22" s="42" t="str">
        <f t="shared" si="1"/>
        <v>OK</v>
      </c>
      <c r="N22" s="49"/>
      <c r="O22" s="49"/>
      <c r="P22" s="49"/>
      <c r="Q22" s="49"/>
      <c r="R22" s="49"/>
      <c r="S22" s="49"/>
      <c r="T22" s="49"/>
      <c r="U22" s="49"/>
      <c r="V22" s="49"/>
      <c r="W22" s="49"/>
      <c r="X22" s="49"/>
      <c r="Y22" s="49"/>
      <c r="Z22" s="49"/>
      <c r="AA22" s="49"/>
      <c r="AB22" s="49"/>
      <c r="AC22" s="49"/>
      <c r="AD22" s="49"/>
      <c r="AE22" s="49"/>
    </row>
    <row r="23" spans="1:31" ht="50.1" customHeight="1">
      <c r="A23" s="107"/>
      <c r="B23" s="113"/>
      <c r="C23" s="53">
        <v>20</v>
      </c>
      <c r="D23" s="61" t="s">
        <v>122</v>
      </c>
      <c r="E23" s="69" t="s">
        <v>169</v>
      </c>
      <c r="F23" s="71" t="s">
        <v>89</v>
      </c>
      <c r="G23" s="71" t="s">
        <v>65</v>
      </c>
      <c r="H23" s="75" t="s">
        <v>45</v>
      </c>
      <c r="I23" s="71" t="s">
        <v>72</v>
      </c>
      <c r="J23" s="47">
        <v>187.5</v>
      </c>
      <c r="K23" s="32"/>
      <c r="L23" s="41">
        <f t="shared" si="0"/>
        <v>0</v>
      </c>
      <c r="M23" s="42" t="str">
        <f t="shared" si="1"/>
        <v>OK</v>
      </c>
      <c r="N23" s="49"/>
      <c r="O23" s="49"/>
      <c r="P23" s="49"/>
      <c r="Q23" s="49"/>
      <c r="R23" s="49"/>
      <c r="S23" s="49"/>
      <c r="T23" s="49"/>
      <c r="U23" s="49"/>
      <c r="V23" s="49"/>
      <c r="W23" s="49"/>
      <c r="X23" s="49"/>
      <c r="Y23" s="49"/>
      <c r="Z23" s="49"/>
      <c r="AA23" s="49"/>
      <c r="AB23" s="49"/>
      <c r="AC23" s="49"/>
      <c r="AD23" s="49"/>
      <c r="AE23" s="49"/>
    </row>
    <row r="24" spans="1:31" ht="50.1" customHeight="1">
      <c r="A24" s="107"/>
      <c r="B24" s="113"/>
      <c r="C24" s="53">
        <v>21</v>
      </c>
      <c r="D24" s="61" t="s">
        <v>123</v>
      </c>
      <c r="E24" s="69" t="s">
        <v>170</v>
      </c>
      <c r="F24" s="71" t="s">
        <v>187</v>
      </c>
      <c r="G24" s="71" t="s">
        <v>65</v>
      </c>
      <c r="H24" s="75" t="s">
        <v>45</v>
      </c>
      <c r="I24" s="71" t="s">
        <v>72</v>
      </c>
      <c r="J24" s="47">
        <v>7466.66</v>
      </c>
      <c r="K24" s="32"/>
      <c r="L24" s="41">
        <f t="shared" si="0"/>
        <v>0</v>
      </c>
      <c r="M24" s="42" t="str">
        <f t="shared" si="1"/>
        <v>OK</v>
      </c>
      <c r="N24" s="49"/>
      <c r="O24" s="49"/>
      <c r="P24" s="49"/>
      <c r="Q24" s="49"/>
      <c r="R24" s="49"/>
      <c r="S24" s="49"/>
      <c r="T24" s="34"/>
      <c r="U24" s="49"/>
      <c r="V24" s="49"/>
      <c r="W24" s="49"/>
      <c r="X24" s="49"/>
      <c r="Y24" s="49"/>
      <c r="Z24" s="49"/>
      <c r="AA24" s="49"/>
      <c r="AB24" s="49"/>
      <c r="AC24" s="49"/>
      <c r="AD24" s="49"/>
      <c r="AE24" s="49"/>
    </row>
    <row r="25" spans="1:31" ht="50.1" customHeight="1">
      <c r="A25" s="109" t="s">
        <v>96</v>
      </c>
      <c r="B25" s="110">
        <v>2</v>
      </c>
      <c r="C25" s="54">
        <v>22</v>
      </c>
      <c r="D25" s="63" t="s">
        <v>124</v>
      </c>
      <c r="E25" s="63" t="s">
        <v>57</v>
      </c>
      <c r="F25" s="73" t="s">
        <v>56</v>
      </c>
      <c r="G25" s="73" t="s">
        <v>43</v>
      </c>
      <c r="H25" s="73" t="s">
        <v>45</v>
      </c>
      <c r="I25" s="73" t="s">
        <v>55</v>
      </c>
      <c r="J25" s="83">
        <v>60</v>
      </c>
      <c r="K25" s="32">
        <f>150+21</f>
        <v>171</v>
      </c>
      <c r="L25" s="41">
        <f t="shared" si="0"/>
        <v>0</v>
      </c>
      <c r="M25" s="42" t="str">
        <f t="shared" si="1"/>
        <v>OK</v>
      </c>
      <c r="N25" s="49">
        <v>40</v>
      </c>
      <c r="O25" s="49"/>
      <c r="P25" s="49"/>
      <c r="Q25" s="49">
        <v>36</v>
      </c>
      <c r="R25" s="49">
        <v>58</v>
      </c>
      <c r="S25" s="49"/>
      <c r="T25" s="49"/>
      <c r="U25" s="49"/>
      <c r="V25" s="49"/>
      <c r="W25" s="49">
        <v>37</v>
      </c>
      <c r="X25" s="49"/>
      <c r="Y25" s="49"/>
      <c r="Z25" s="49"/>
      <c r="AA25" s="49"/>
      <c r="AB25" s="49"/>
      <c r="AC25" s="49"/>
      <c r="AD25" s="49"/>
      <c r="AE25" s="49"/>
    </row>
    <row r="26" spans="1:31" ht="50.1" customHeight="1">
      <c r="A26" s="109"/>
      <c r="B26" s="110"/>
      <c r="C26" s="54">
        <v>23</v>
      </c>
      <c r="D26" s="63" t="s">
        <v>125</v>
      </c>
      <c r="E26" s="63" t="s">
        <v>57</v>
      </c>
      <c r="F26" s="73" t="s">
        <v>56</v>
      </c>
      <c r="G26" s="73" t="s">
        <v>43</v>
      </c>
      <c r="H26" s="73" t="s">
        <v>45</v>
      </c>
      <c r="I26" s="73" t="s">
        <v>55</v>
      </c>
      <c r="J26" s="83">
        <v>85.91</v>
      </c>
      <c r="K26" s="32"/>
      <c r="L26" s="41">
        <f t="shared" si="0"/>
        <v>0</v>
      </c>
      <c r="M26" s="42" t="str">
        <f t="shared" si="1"/>
        <v>OK</v>
      </c>
      <c r="N26" s="49"/>
      <c r="O26" s="49"/>
      <c r="P26" s="49"/>
      <c r="Q26" s="49"/>
      <c r="R26" s="49"/>
      <c r="S26" s="49"/>
      <c r="T26" s="49"/>
      <c r="U26" s="49"/>
      <c r="V26" s="49"/>
      <c r="W26" s="49"/>
      <c r="X26" s="49"/>
      <c r="Y26" s="49"/>
      <c r="Z26" s="49"/>
      <c r="AA26" s="49"/>
      <c r="AB26" s="49"/>
      <c r="AC26" s="49"/>
      <c r="AD26" s="49"/>
      <c r="AE26" s="49"/>
    </row>
    <row r="27" spans="1:31" ht="50.1" customHeight="1">
      <c r="A27" s="109"/>
      <c r="B27" s="110"/>
      <c r="C27" s="54">
        <v>24</v>
      </c>
      <c r="D27" s="63" t="s">
        <v>126</v>
      </c>
      <c r="E27" s="63" t="s">
        <v>60</v>
      </c>
      <c r="F27" s="73" t="s">
        <v>59</v>
      </c>
      <c r="G27" s="73" t="s">
        <v>43</v>
      </c>
      <c r="H27" s="73" t="s">
        <v>45</v>
      </c>
      <c r="I27" s="73" t="s">
        <v>58</v>
      </c>
      <c r="J27" s="83">
        <v>34.69</v>
      </c>
      <c r="K27" s="32"/>
      <c r="L27" s="41">
        <f t="shared" si="0"/>
        <v>0</v>
      </c>
      <c r="M27" s="42" t="str">
        <f t="shared" si="1"/>
        <v>OK</v>
      </c>
      <c r="N27" s="49"/>
      <c r="O27" s="49"/>
      <c r="P27" s="49"/>
      <c r="Q27" s="49"/>
      <c r="R27" s="49"/>
      <c r="S27" s="49"/>
      <c r="T27" s="49"/>
      <c r="U27" s="49"/>
      <c r="V27" s="49"/>
      <c r="W27" s="49"/>
      <c r="X27" s="49"/>
      <c r="Y27" s="49"/>
      <c r="Z27" s="49"/>
      <c r="AA27" s="49"/>
      <c r="AB27" s="49"/>
      <c r="AC27" s="49"/>
      <c r="AD27" s="49"/>
      <c r="AE27" s="49"/>
    </row>
    <row r="28" spans="1:31" ht="50.1" customHeight="1">
      <c r="A28" s="109"/>
      <c r="B28" s="110"/>
      <c r="C28" s="54">
        <v>25</v>
      </c>
      <c r="D28" s="64" t="s">
        <v>127</v>
      </c>
      <c r="E28" s="64" t="s">
        <v>57</v>
      </c>
      <c r="F28" s="73" t="s">
        <v>64</v>
      </c>
      <c r="G28" s="73" t="s">
        <v>65</v>
      </c>
      <c r="H28" s="76" t="s">
        <v>45</v>
      </c>
      <c r="I28" s="73" t="s">
        <v>55</v>
      </c>
      <c r="J28" s="83">
        <v>150</v>
      </c>
      <c r="K28" s="32">
        <f>8+1+2</f>
        <v>11</v>
      </c>
      <c r="L28" s="41">
        <f t="shared" si="0"/>
        <v>0</v>
      </c>
      <c r="M28" s="42" t="str">
        <f t="shared" si="1"/>
        <v>OK</v>
      </c>
      <c r="N28" s="49">
        <v>3</v>
      </c>
      <c r="O28" s="49"/>
      <c r="P28" s="49"/>
      <c r="Q28" s="49">
        <v>2</v>
      </c>
      <c r="R28" s="49">
        <v>3</v>
      </c>
      <c r="S28" s="49"/>
      <c r="T28" s="49"/>
      <c r="U28" s="49"/>
      <c r="V28" s="49"/>
      <c r="W28" s="49">
        <v>3</v>
      </c>
      <c r="X28" s="49"/>
      <c r="Y28" s="49"/>
      <c r="Z28" s="49"/>
      <c r="AA28" s="49"/>
      <c r="AB28" s="49"/>
      <c r="AC28" s="49"/>
      <c r="AD28" s="49"/>
      <c r="AE28" s="49"/>
    </row>
    <row r="29" spans="1:31" ht="50.1" customHeight="1">
      <c r="A29" s="109"/>
      <c r="B29" s="110"/>
      <c r="C29" s="54">
        <v>26</v>
      </c>
      <c r="D29" s="64" t="s">
        <v>128</v>
      </c>
      <c r="E29" s="64" t="s">
        <v>57</v>
      </c>
      <c r="F29" s="73" t="s">
        <v>64</v>
      </c>
      <c r="G29" s="73" t="s">
        <v>65</v>
      </c>
      <c r="H29" s="76" t="s">
        <v>45</v>
      </c>
      <c r="I29" s="73" t="s">
        <v>55</v>
      </c>
      <c r="J29" s="83">
        <v>150</v>
      </c>
      <c r="K29" s="32"/>
      <c r="L29" s="41">
        <f t="shared" si="0"/>
        <v>0</v>
      </c>
      <c r="M29" s="42" t="str">
        <f t="shared" si="1"/>
        <v>OK</v>
      </c>
      <c r="N29" s="49"/>
      <c r="O29" s="49"/>
      <c r="P29" s="49"/>
      <c r="Q29" s="49"/>
      <c r="R29" s="49"/>
      <c r="S29" s="49"/>
      <c r="T29" s="49"/>
      <c r="U29" s="49"/>
      <c r="V29" s="49"/>
      <c r="X29" s="49"/>
      <c r="Y29" s="49"/>
      <c r="Z29" s="49"/>
      <c r="AA29" s="49"/>
      <c r="AB29" s="49"/>
      <c r="AC29" s="49"/>
      <c r="AD29" s="49"/>
      <c r="AE29" s="49"/>
    </row>
    <row r="30" spans="1:31" ht="50.1" customHeight="1">
      <c r="A30" s="109"/>
      <c r="B30" s="110"/>
      <c r="C30" s="54">
        <v>27</v>
      </c>
      <c r="D30" s="63" t="s">
        <v>129</v>
      </c>
      <c r="E30" s="63" t="s">
        <v>171</v>
      </c>
      <c r="F30" s="73" t="s">
        <v>66</v>
      </c>
      <c r="G30" s="73" t="s">
        <v>65</v>
      </c>
      <c r="H30" s="73" t="s">
        <v>45</v>
      </c>
      <c r="I30" s="73" t="s">
        <v>55</v>
      </c>
      <c r="J30" s="83">
        <v>1005.45</v>
      </c>
      <c r="K30" s="32"/>
      <c r="L30" s="41">
        <f t="shared" si="0"/>
        <v>0</v>
      </c>
      <c r="M30" s="42" t="str">
        <f t="shared" si="1"/>
        <v>OK</v>
      </c>
      <c r="N30" s="49"/>
      <c r="O30" s="49"/>
      <c r="P30" s="49"/>
      <c r="Q30" s="49"/>
      <c r="R30" s="49"/>
      <c r="S30" s="49"/>
      <c r="T30" s="49"/>
      <c r="U30" s="49"/>
      <c r="V30" s="49"/>
      <c r="W30" s="49"/>
      <c r="X30" s="49"/>
      <c r="Y30" s="49"/>
      <c r="Z30" s="49"/>
      <c r="AA30" s="49"/>
      <c r="AB30" s="49"/>
      <c r="AC30" s="49"/>
      <c r="AD30" s="49"/>
      <c r="AE30" s="49"/>
    </row>
    <row r="31" spans="1:31" ht="50.1" customHeight="1">
      <c r="A31" s="109"/>
      <c r="B31" s="110"/>
      <c r="C31" s="54">
        <v>28</v>
      </c>
      <c r="D31" s="65" t="s">
        <v>130</v>
      </c>
      <c r="E31" s="65" t="s">
        <v>171</v>
      </c>
      <c r="F31" s="73" t="s">
        <v>188</v>
      </c>
      <c r="G31" s="73" t="s">
        <v>65</v>
      </c>
      <c r="H31" s="67" t="s">
        <v>45</v>
      </c>
      <c r="I31" s="73" t="s">
        <v>72</v>
      </c>
      <c r="J31" s="83">
        <v>824.99</v>
      </c>
      <c r="K31" s="32"/>
      <c r="L31" s="41">
        <f t="shared" si="0"/>
        <v>0</v>
      </c>
      <c r="M31" s="42" t="str">
        <f t="shared" si="1"/>
        <v>OK</v>
      </c>
      <c r="N31" s="49"/>
      <c r="O31" s="49"/>
      <c r="P31" s="49"/>
      <c r="Q31" s="49"/>
      <c r="R31" s="49"/>
      <c r="S31" s="49"/>
      <c r="T31" s="49"/>
      <c r="U31" s="49"/>
      <c r="V31" s="49"/>
      <c r="W31" s="49"/>
      <c r="X31" s="49"/>
      <c r="Y31" s="49"/>
      <c r="Z31" s="49"/>
      <c r="AA31" s="49"/>
      <c r="AB31" s="49"/>
      <c r="AC31" s="49"/>
      <c r="AD31" s="49"/>
      <c r="AE31" s="49"/>
    </row>
    <row r="32" spans="1:31" ht="50.1" customHeight="1">
      <c r="A32" s="109"/>
      <c r="B32" s="110"/>
      <c r="C32" s="54">
        <v>29</v>
      </c>
      <c r="D32" s="65" t="s">
        <v>131</v>
      </c>
      <c r="E32" s="65" t="s">
        <v>172</v>
      </c>
      <c r="F32" s="73" t="s">
        <v>188</v>
      </c>
      <c r="G32" s="73" t="s">
        <v>65</v>
      </c>
      <c r="H32" s="67" t="s">
        <v>45</v>
      </c>
      <c r="I32" s="73" t="s">
        <v>72</v>
      </c>
      <c r="J32" s="83">
        <v>525</v>
      </c>
      <c r="K32" s="32"/>
      <c r="L32" s="41">
        <f t="shared" si="0"/>
        <v>0</v>
      </c>
      <c r="M32" s="42" t="str">
        <f t="shared" si="1"/>
        <v>OK</v>
      </c>
      <c r="N32" s="49"/>
      <c r="O32" s="49"/>
      <c r="P32" s="49"/>
      <c r="Q32" s="49"/>
      <c r="R32" s="49"/>
      <c r="S32" s="49"/>
      <c r="T32" s="49"/>
      <c r="U32" s="49"/>
      <c r="V32" s="49"/>
      <c r="W32" s="49"/>
      <c r="X32" s="49"/>
      <c r="Y32" s="49"/>
      <c r="Z32" s="49"/>
      <c r="AA32" s="49"/>
      <c r="AB32" s="49"/>
      <c r="AC32" s="49"/>
      <c r="AD32" s="49"/>
      <c r="AE32" s="49"/>
    </row>
    <row r="33" spans="1:31" ht="50.1" customHeight="1">
      <c r="A33" s="109"/>
      <c r="B33" s="110"/>
      <c r="C33" s="54">
        <v>30</v>
      </c>
      <c r="D33" s="65" t="s">
        <v>132</v>
      </c>
      <c r="E33" s="65" t="s">
        <v>172</v>
      </c>
      <c r="F33" s="73" t="s">
        <v>188</v>
      </c>
      <c r="G33" s="73" t="s">
        <v>65</v>
      </c>
      <c r="H33" s="67" t="s">
        <v>45</v>
      </c>
      <c r="I33" s="73" t="s">
        <v>72</v>
      </c>
      <c r="J33" s="83">
        <v>799.66</v>
      </c>
      <c r="K33" s="32"/>
      <c r="L33" s="41">
        <f t="shared" si="0"/>
        <v>0</v>
      </c>
      <c r="M33" s="42" t="str">
        <f t="shared" si="1"/>
        <v>OK</v>
      </c>
      <c r="N33" s="49"/>
      <c r="O33" s="49"/>
      <c r="P33" s="49"/>
      <c r="Q33" s="49"/>
      <c r="R33" s="49"/>
      <c r="S33" s="49"/>
      <c r="T33" s="49"/>
      <c r="U33" s="49"/>
      <c r="V33" s="49"/>
      <c r="W33" s="49"/>
      <c r="X33" s="49"/>
      <c r="Y33" s="49"/>
      <c r="Z33" s="49"/>
      <c r="AA33" s="49"/>
      <c r="AB33" s="49"/>
      <c r="AC33" s="49"/>
      <c r="AD33" s="49"/>
      <c r="AE33" s="49"/>
    </row>
    <row r="34" spans="1:31" ht="50.1" customHeight="1">
      <c r="A34" s="109"/>
      <c r="B34" s="110"/>
      <c r="C34" s="54">
        <v>31</v>
      </c>
      <c r="D34" s="63" t="s">
        <v>133</v>
      </c>
      <c r="E34" s="63" t="s">
        <v>173</v>
      </c>
      <c r="F34" s="73" t="s">
        <v>67</v>
      </c>
      <c r="G34" s="73" t="s">
        <v>43</v>
      </c>
      <c r="H34" s="77" t="s">
        <v>45</v>
      </c>
      <c r="I34" s="73" t="s">
        <v>58</v>
      </c>
      <c r="J34" s="83">
        <v>62.97</v>
      </c>
      <c r="K34" s="32"/>
      <c r="L34" s="41">
        <f t="shared" si="0"/>
        <v>0</v>
      </c>
      <c r="M34" s="42" t="str">
        <f t="shared" si="1"/>
        <v>OK</v>
      </c>
      <c r="N34" s="49"/>
      <c r="O34" s="49"/>
      <c r="P34" s="49"/>
      <c r="Q34" s="49"/>
      <c r="R34" s="49"/>
      <c r="S34" s="49"/>
      <c r="T34" s="49"/>
      <c r="U34" s="49"/>
      <c r="V34" s="49"/>
      <c r="W34" s="49"/>
      <c r="X34" s="49"/>
      <c r="Y34" s="49"/>
      <c r="Z34" s="49"/>
      <c r="AA34" s="49"/>
      <c r="AB34" s="49"/>
      <c r="AC34" s="49"/>
      <c r="AD34" s="49"/>
      <c r="AE34" s="49"/>
    </row>
    <row r="35" spans="1:31" ht="50.1" customHeight="1">
      <c r="A35" s="109"/>
      <c r="B35" s="110"/>
      <c r="C35" s="54">
        <v>32</v>
      </c>
      <c r="D35" s="63" t="s">
        <v>134</v>
      </c>
      <c r="E35" s="63" t="s">
        <v>69</v>
      </c>
      <c r="F35" s="73" t="s">
        <v>68</v>
      </c>
      <c r="G35" s="73" t="s">
        <v>43</v>
      </c>
      <c r="H35" s="73" t="s">
        <v>45</v>
      </c>
      <c r="I35" s="73" t="s">
        <v>55</v>
      </c>
      <c r="J35" s="83">
        <v>184.65</v>
      </c>
      <c r="K35" s="32">
        <v>20</v>
      </c>
      <c r="L35" s="41">
        <f t="shared" si="0"/>
        <v>1</v>
      </c>
      <c r="M35" s="42" t="str">
        <f t="shared" si="1"/>
        <v>OK</v>
      </c>
      <c r="O35" s="49"/>
      <c r="P35" s="49" t="s">
        <v>227</v>
      </c>
      <c r="Q35" s="49"/>
      <c r="R35" s="49"/>
      <c r="S35" s="49"/>
      <c r="T35" s="49">
        <v>19</v>
      </c>
      <c r="U35" s="49"/>
      <c r="V35" s="49"/>
      <c r="W35" s="49"/>
      <c r="X35" s="49"/>
      <c r="Y35" s="49"/>
      <c r="Z35" s="49"/>
      <c r="AA35" s="49"/>
      <c r="AB35" s="49"/>
      <c r="AC35" s="49"/>
      <c r="AD35" s="49"/>
      <c r="AE35" s="49"/>
    </row>
    <row r="36" spans="1:31" ht="50.1" customHeight="1">
      <c r="A36" s="109"/>
      <c r="B36" s="110"/>
      <c r="C36" s="54">
        <v>33</v>
      </c>
      <c r="D36" s="63" t="s">
        <v>135</v>
      </c>
      <c r="E36" s="63" t="s">
        <v>69</v>
      </c>
      <c r="F36" s="73" t="s">
        <v>68</v>
      </c>
      <c r="G36" s="73" t="s">
        <v>43</v>
      </c>
      <c r="H36" s="73" t="s">
        <v>45</v>
      </c>
      <c r="I36" s="73" t="s">
        <v>55</v>
      </c>
      <c r="J36" s="83">
        <v>98.83</v>
      </c>
      <c r="K36" s="32">
        <v>25</v>
      </c>
      <c r="L36" s="41">
        <f t="shared" si="0"/>
        <v>25</v>
      </c>
      <c r="M36" s="42" t="str">
        <f t="shared" si="1"/>
        <v>OK</v>
      </c>
      <c r="N36" s="49"/>
      <c r="O36" s="49"/>
      <c r="P36" s="49"/>
      <c r="Q36" s="49"/>
      <c r="R36" s="49"/>
      <c r="S36" s="49"/>
      <c r="T36" s="49"/>
      <c r="U36" s="49"/>
      <c r="V36" s="49"/>
      <c r="W36" s="49"/>
      <c r="X36" s="49"/>
      <c r="Y36" s="49"/>
      <c r="Z36" s="49"/>
      <c r="AA36" s="49"/>
      <c r="AB36" s="49"/>
      <c r="AC36" s="49"/>
      <c r="AD36" s="49"/>
      <c r="AE36" s="49"/>
    </row>
    <row r="37" spans="1:31" ht="50.1" customHeight="1">
      <c r="A37" s="109"/>
      <c r="B37" s="110"/>
      <c r="C37" s="54">
        <v>34</v>
      </c>
      <c r="D37" s="63" t="s">
        <v>41</v>
      </c>
      <c r="E37" s="63" t="s">
        <v>57</v>
      </c>
      <c r="F37" s="73" t="s">
        <v>71</v>
      </c>
      <c r="G37" s="73" t="s">
        <v>43</v>
      </c>
      <c r="H37" s="73" t="s">
        <v>46</v>
      </c>
      <c r="I37" s="79" t="s">
        <v>70</v>
      </c>
      <c r="J37" s="83">
        <v>4.83</v>
      </c>
      <c r="K37" s="32"/>
      <c r="L37" s="41">
        <f t="shared" si="0"/>
        <v>0</v>
      </c>
      <c r="M37" s="42" t="str">
        <f t="shared" si="1"/>
        <v>OK</v>
      </c>
      <c r="N37" s="49"/>
      <c r="O37" s="49"/>
      <c r="P37" s="49"/>
      <c r="Q37" s="49"/>
      <c r="R37" s="49"/>
      <c r="S37" s="49"/>
      <c r="T37" s="49"/>
      <c r="U37" s="49"/>
      <c r="V37" s="49"/>
      <c r="W37" s="49"/>
      <c r="X37" s="49"/>
      <c r="Y37" s="49"/>
      <c r="Z37" s="49"/>
      <c r="AA37" s="49"/>
      <c r="AB37" s="49"/>
      <c r="AC37" s="49"/>
      <c r="AD37" s="49"/>
      <c r="AE37" s="49"/>
    </row>
    <row r="38" spans="1:31" ht="50.1" customHeight="1">
      <c r="A38" s="109"/>
      <c r="B38" s="110"/>
      <c r="C38" s="54">
        <v>35</v>
      </c>
      <c r="D38" s="63" t="s">
        <v>42</v>
      </c>
      <c r="E38" s="63" t="s">
        <v>57</v>
      </c>
      <c r="F38" s="73" t="s">
        <v>71</v>
      </c>
      <c r="G38" s="73" t="s">
        <v>43</v>
      </c>
      <c r="H38" s="73" t="s">
        <v>46</v>
      </c>
      <c r="I38" s="79" t="s">
        <v>70</v>
      </c>
      <c r="J38" s="83">
        <v>11</v>
      </c>
      <c r="K38" s="32"/>
      <c r="L38" s="41">
        <f t="shared" si="0"/>
        <v>0</v>
      </c>
      <c r="M38" s="42" t="str">
        <f t="shared" si="1"/>
        <v>OK</v>
      </c>
      <c r="N38" s="49"/>
      <c r="O38" s="49"/>
      <c r="P38" s="49"/>
      <c r="Q38" s="49"/>
      <c r="R38" s="49"/>
      <c r="S38" s="49"/>
      <c r="T38" s="49"/>
      <c r="U38" s="49"/>
      <c r="V38" s="49"/>
      <c r="W38" s="49"/>
      <c r="X38" s="49"/>
      <c r="Y38" s="49"/>
      <c r="Z38" s="49"/>
      <c r="AA38" s="49"/>
      <c r="AB38" s="49"/>
      <c r="AC38" s="49"/>
      <c r="AD38" s="49"/>
      <c r="AE38" s="49"/>
    </row>
    <row r="39" spans="1:31" ht="50.1" customHeight="1">
      <c r="A39" s="55" t="s">
        <v>97</v>
      </c>
      <c r="B39" s="53">
        <v>3</v>
      </c>
      <c r="C39" s="53">
        <v>36</v>
      </c>
      <c r="D39" s="58" t="s">
        <v>136</v>
      </c>
      <c r="E39" s="58" t="s">
        <v>174</v>
      </c>
      <c r="F39" s="71" t="s">
        <v>73</v>
      </c>
      <c r="G39" s="71" t="s">
        <v>43</v>
      </c>
      <c r="H39" s="71" t="s">
        <v>45</v>
      </c>
      <c r="I39" s="71" t="s">
        <v>72</v>
      </c>
      <c r="J39" s="33">
        <v>51.25</v>
      </c>
      <c r="K39" s="32">
        <v>100</v>
      </c>
      <c r="L39" s="41">
        <f t="shared" si="0"/>
        <v>68</v>
      </c>
      <c r="M39" s="42" t="str">
        <f t="shared" si="1"/>
        <v>OK</v>
      </c>
      <c r="N39" s="49"/>
      <c r="O39" s="49"/>
      <c r="P39" s="48"/>
      <c r="Q39" s="49"/>
      <c r="R39" s="49"/>
      <c r="S39" s="49">
        <v>32</v>
      </c>
      <c r="T39" s="49"/>
      <c r="U39" s="49"/>
      <c r="V39" s="49"/>
      <c r="W39" s="49"/>
      <c r="X39" s="49"/>
      <c r="Y39" s="49"/>
      <c r="Z39" s="49"/>
      <c r="AA39" s="49"/>
      <c r="AB39" s="49"/>
      <c r="AC39" s="49"/>
      <c r="AD39" s="49"/>
      <c r="AE39" s="49"/>
    </row>
    <row r="40" spans="1:31" ht="50.1" customHeight="1">
      <c r="A40" s="109" t="s">
        <v>98</v>
      </c>
      <c r="B40" s="110">
        <v>4</v>
      </c>
      <c r="C40" s="54">
        <v>37</v>
      </c>
      <c r="D40" s="63" t="s">
        <v>137</v>
      </c>
      <c r="E40" s="63" t="s">
        <v>190</v>
      </c>
      <c r="F40" s="73" t="s">
        <v>75</v>
      </c>
      <c r="G40" s="73" t="s">
        <v>43</v>
      </c>
      <c r="H40" s="73" t="s">
        <v>45</v>
      </c>
      <c r="I40" s="79" t="s">
        <v>74</v>
      </c>
      <c r="J40" s="85">
        <v>74</v>
      </c>
      <c r="K40" s="32"/>
      <c r="L40" s="41">
        <f t="shared" si="0"/>
        <v>0</v>
      </c>
      <c r="M40" s="42" t="str">
        <f t="shared" si="1"/>
        <v>OK</v>
      </c>
      <c r="N40" s="82"/>
      <c r="O40" s="82"/>
      <c r="P40" s="82"/>
      <c r="Q40" s="82"/>
      <c r="R40" s="82"/>
      <c r="S40" s="82"/>
      <c r="T40" s="82"/>
      <c r="U40" s="82"/>
      <c r="V40" s="82"/>
      <c r="W40" s="82"/>
      <c r="X40" s="82"/>
      <c r="Y40" s="82"/>
      <c r="Z40" s="51"/>
      <c r="AA40" s="51"/>
      <c r="AB40" s="51"/>
      <c r="AC40" s="51"/>
      <c r="AD40" s="51"/>
      <c r="AE40" s="51"/>
    </row>
    <row r="41" spans="1:31" ht="50.1" customHeight="1">
      <c r="A41" s="109"/>
      <c r="B41" s="110"/>
      <c r="C41" s="54">
        <v>38</v>
      </c>
      <c r="D41" s="63" t="s">
        <v>138</v>
      </c>
      <c r="E41" s="63" t="s">
        <v>190</v>
      </c>
      <c r="F41" s="73" t="s">
        <v>75</v>
      </c>
      <c r="G41" s="73" t="s">
        <v>43</v>
      </c>
      <c r="H41" s="73" t="s">
        <v>45</v>
      </c>
      <c r="I41" s="79" t="s">
        <v>74</v>
      </c>
      <c r="J41" s="85">
        <v>54.54</v>
      </c>
      <c r="K41" s="32"/>
      <c r="L41" s="41">
        <f t="shared" si="0"/>
        <v>0</v>
      </c>
      <c r="M41" s="42" t="str">
        <f t="shared" si="1"/>
        <v>OK</v>
      </c>
      <c r="N41" s="82"/>
      <c r="O41" s="82"/>
      <c r="P41" s="82"/>
      <c r="Q41" s="82"/>
      <c r="R41" s="82"/>
      <c r="S41" s="82"/>
      <c r="T41" s="82"/>
      <c r="U41" s="82"/>
      <c r="V41" s="82"/>
      <c r="W41" s="82"/>
      <c r="X41" s="82"/>
      <c r="Y41" s="82"/>
      <c r="Z41" s="51"/>
      <c r="AA41" s="51"/>
      <c r="AB41" s="51"/>
      <c r="AC41" s="51"/>
      <c r="AD41" s="51"/>
      <c r="AE41" s="51"/>
    </row>
    <row r="42" spans="1:31" ht="50.1" customHeight="1">
      <c r="A42" s="109"/>
      <c r="B42" s="110"/>
      <c r="C42" s="54">
        <v>39</v>
      </c>
      <c r="D42" s="63" t="s">
        <v>90</v>
      </c>
      <c r="E42" s="63" t="s">
        <v>191</v>
      </c>
      <c r="F42" s="73" t="s">
        <v>75</v>
      </c>
      <c r="G42" s="73" t="s">
        <v>43</v>
      </c>
      <c r="H42" s="73" t="s">
        <v>45</v>
      </c>
      <c r="I42" s="79" t="s">
        <v>74</v>
      </c>
      <c r="J42" s="85">
        <v>123</v>
      </c>
      <c r="K42" s="32"/>
      <c r="L42" s="41">
        <f t="shared" si="0"/>
        <v>0</v>
      </c>
      <c r="M42" s="42" t="str">
        <f t="shared" si="1"/>
        <v>OK</v>
      </c>
      <c r="N42" s="82"/>
      <c r="O42" s="82"/>
      <c r="P42" s="82"/>
      <c r="Q42" s="82"/>
      <c r="R42" s="82"/>
      <c r="S42" s="82"/>
      <c r="T42" s="82"/>
      <c r="U42" s="82"/>
      <c r="V42" s="82"/>
      <c r="W42" s="82"/>
      <c r="X42" s="82"/>
      <c r="Y42" s="82"/>
      <c r="Z42" s="51"/>
      <c r="AA42" s="51"/>
      <c r="AB42" s="51"/>
      <c r="AC42" s="51"/>
      <c r="AD42" s="51"/>
      <c r="AE42" s="51"/>
    </row>
    <row r="43" spans="1:31" ht="50.1" customHeight="1">
      <c r="A43" s="109"/>
      <c r="B43" s="110"/>
      <c r="C43" s="54">
        <v>40</v>
      </c>
      <c r="D43" s="63" t="s">
        <v>91</v>
      </c>
      <c r="E43" s="63" t="s">
        <v>191</v>
      </c>
      <c r="F43" s="73" t="s">
        <v>75</v>
      </c>
      <c r="G43" s="73" t="s">
        <v>43</v>
      </c>
      <c r="H43" s="73" t="s">
        <v>45</v>
      </c>
      <c r="I43" s="79" t="s">
        <v>74</v>
      </c>
      <c r="J43" s="85">
        <v>133</v>
      </c>
      <c r="K43" s="32"/>
      <c r="L43" s="41">
        <f t="shared" si="0"/>
        <v>0</v>
      </c>
      <c r="M43" s="42" t="str">
        <f t="shared" si="1"/>
        <v>OK</v>
      </c>
      <c r="N43" s="82"/>
      <c r="O43" s="82"/>
      <c r="P43" s="82"/>
      <c r="Q43" s="82"/>
      <c r="R43" s="82"/>
      <c r="S43" s="82"/>
      <c r="T43" s="82"/>
      <c r="U43" s="82"/>
      <c r="V43" s="82"/>
      <c r="W43" s="82"/>
      <c r="X43" s="82"/>
      <c r="Y43" s="82"/>
      <c r="Z43" s="51"/>
      <c r="AA43" s="51"/>
      <c r="AB43" s="51"/>
      <c r="AC43" s="51"/>
      <c r="AD43" s="51"/>
      <c r="AE43" s="51"/>
    </row>
    <row r="44" spans="1:31" ht="50.1" customHeight="1">
      <c r="A44" s="109"/>
      <c r="B44" s="110"/>
      <c r="C44" s="54">
        <v>41</v>
      </c>
      <c r="D44" s="63" t="s">
        <v>139</v>
      </c>
      <c r="E44" s="63" t="s">
        <v>191</v>
      </c>
      <c r="F44" s="73" t="s">
        <v>75</v>
      </c>
      <c r="G44" s="73" t="s">
        <v>43</v>
      </c>
      <c r="H44" s="73" t="s">
        <v>45</v>
      </c>
      <c r="I44" s="79" t="s">
        <v>74</v>
      </c>
      <c r="J44" s="85">
        <v>150</v>
      </c>
      <c r="K44" s="32"/>
      <c r="L44" s="41">
        <f t="shared" si="0"/>
        <v>0</v>
      </c>
      <c r="M44" s="42" t="str">
        <f t="shared" si="1"/>
        <v>OK</v>
      </c>
      <c r="N44" s="82"/>
      <c r="O44" s="82"/>
      <c r="P44" s="82"/>
      <c r="Q44" s="82"/>
      <c r="R44" s="82"/>
      <c r="S44" s="82"/>
      <c r="T44" s="82"/>
      <c r="U44" s="82"/>
      <c r="V44" s="82"/>
      <c r="W44" s="82"/>
      <c r="X44" s="82"/>
      <c r="Y44" s="82"/>
      <c r="Z44" s="51"/>
      <c r="AA44" s="51"/>
      <c r="AB44" s="51"/>
      <c r="AC44" s="51"/>
      <c r="AD44" s="51"/>
      <c r="AE44" s="51"/>
    </row>
    <row r="45" spans="1:31" ht="50.1" customHeight="1">
      <c r="A45" s="107" t="s">
        <v>99</v>
      </c>
      <c r="B45" s="108">
        <v>5</v>
      </c>
      <c r="C45" s="53">
        <v>42</v>
      </c>
      <c r="D45" s="58" t="s">
        <v>140</v>
      </c>
      <c r="E45" s="58" t="s">
        <v>175</v>
      </c>
      <c r="F45" s="71" t="s">
        <v>77</v>
      </c>
      <c r="G45" s="71" t="s">
        <v>43</v>
      </c>
      <c r="H45" s="71" t="s">
        <v>45</v>
      </c>
      <c r="I45" s="80" t="s">
        <v>76</v>
      </c>
      <c r="J45" s="86">
        <v>115.29</v>
      </c>
      <c r="K45" s="32"/>
      <c r="L45" s="41">
        <f t="shared" si="0"/>
        <v>0</v>
      </c>
      <c r="M45" s="42" t="str">
        <f t="shared" si="1"/>
        <v>OK</v>
      </c>
      <c r="N45" s="82"/>
      <c r="O45" s="82"/>
      <c r="P45" s="82"/>
      <c r="Q45" s="82"/>
      <c r="R45" s="82"/>
      <c r="S45" s="82"/>
      <c r="T45" s="82"/>
      <c r="U45" s="82"/>
      <c r="V45" s="82"/>
      <c r="W45" s="82"/>
      <c r="X45" s="82"/>
      <c r="Y45" s="82"/>
      <c r="Z45" s="51"/>
      <c r="AA45" s="51"/>
      <c r="AB45" s="51"/>
      <c r="AC45" s="51"/>
      <c r="AD45" s="51"/>
      <c r="AE45" s="51"/>
    </row>
    <row r="46" spans="1:31" ht="50.1" customHeight="1">
      <c r="A46" s="107"/>
      <c r="B46" s="108"/>
      <c r="C46" s="53">
        <v>43</v>
      </c>
      <c r="D46" s="58" t="s">
        <v>141</v>
      </c>
      <c r="E46" s="58" t="s">
        <v>176</v>
      </c>
      <c r="F46" s="71" t="s">
        <v>78</v>
      </c>
      <c r="G46" s="71" t="s">
        <v>43</v>
      </c>
      <c r="H46" s="71" t="s">
        <v>45</v>
      </c>
      <c r="I46" s="80" t="s">
        <v>76</v>
      </c>
      <c r="J46" s="86">
        <v>88.75</v>
      </c>
      <c r="K46" s="32"/>
      <c r="L46" s="41">
        <f t="shared" si="0"/>
        <v>0</v>
      </c>
      <c r="M46" s="42" t="str">
        <f t="shared" si="1"/>
        <v>OK</v>
      </c>
      <c r="N46" s="82"/>
      <c r="O46" s="82"/>
      <c r="P46" s="82"/>
      <c r="Q46" s="82"/>
      <c r="R46" s="82"/>
      <c r="S46" s="82"/>
      <c r="T46" s="82"/>
      <c r="U46" s="82"/>
      <c r="V46" s="82"/>
      <c r="W46" s="82"/>
      <c r="X46" s="82"/>
      <c r="Y46" s="82"/>
      <c r="Z46" s="51"/>
      <c r="AA46" s="51"/>
      <c r="AB46" s="51"/>
      <c r="AC46" s="51"/>
      <c r="AD46" s="51"/>
      <c r="AE46" s="51"/>
    </row>
    <row r="47" spans="1:31" ht="50.1" customHeight="1">
      <c r="A47" s="107"/>
      <c r="B47" s="108"/>
      <c r="C47" s="53">
        <v>44</v>
      </c>
      <c r="D47" s="58" t="s">
        <v>142</v>
      </c>
      <c r="E47" s="58" t="s">
        <v>177</v>
      </c>
      <c r="F47" s="71" t="s">
        <v>79</v>
      </c>
      <c r="G47" s="71" t="s">
        <v>43</v>
      </c>
      <c r="H47" s="71" t="s">
        <v>45</v>
      </c>
      <c r="I47" s="80" t="s">
        <v>76</v>
      </c>
      <c r="J47" s="86">
        <v>91.58</v>
      </c>
      <c r="K47" s="32"/>
      <c r="L47" s="41">
        <f t="shared" si="0"/>
        <v>0</v>
      </c>
      <c r="M47" s="42" t="str">
        <f t="shared" si="1"/>
        <v>OK</v>
      </c>
      <c r="N47" s="82"/>
      <c r="O47" s="82"/>
      <c r="P47" s="82"/>
      <c r="Q47" s="82"/>
      <c r="R47" s="82"/>
      <c r="S47" s="82"/>
      <c r="T47" s="82"/>
      <c r="U47" s="82"/>
      <c r="V47" s="82"/>
      <c r="W47" s="82"/>
      <c r="X47" s="82"/>
      <c r="Y47" s="82"/>
      <c r="Z47" s="51"/>
      <c r="AA47" s="51"/>
      <c r="AB47" s="51"/>
      <c r="AC47" s="51"/>
      <c r="AD47" s="51"/>
      <c r="AE47" s="51"/>
    </row>
    <row r="48" spans="1:31" ht="50.1" customHeight="1">
      <c r="A48" s="107"/>
      <c r="B48" s="108"/>
      <c r="C48" s="53">
        <v>45</v>
      </c>
      <c r="D48" s="62" t="s">
        <v>80</v>
      </c>
      <c r="E48" s="58" t="s">
        <v>178</v>
      </c>
      <c r="F48" s="71" t="s">
        <v>82</v>
      </c>
      <c r="G48" s="71" t="s">
        <v>43</v>
      </c>
      <c r="H48" s="75" t="s">
        <v>46</v>
      </c>
      <c r="I48" s="80" t="s">
        <v>81</v>
      </c>
      <c r="J48" s="86">
        <v>83.69</v>
      </c>
      <c r="K48" s="32"/>
      <c r="L48" s="41">
        <f t="shared" si="0"/>
        <v>0</v>
      </c>
      <c r="M48" s="42" t="str">
        <f t="shared" si="1"/>
        <v>OK</v>
      </c>
      <c r="N48" s="82"/>
      <c r="O48" s="82"/>
      <c r="P48" s="82"/>
      <c r="Q48" s="82"/>
      <c r="R48" s="82"/>
      <c r="S48" s="82"/>
      <c r="T48" s="82"/>
      <c r="U48" s="82"/>
      <c r="V48" s="82"/>
      <c r="W48" s="82"/>
      <c r="X48" s="82"/>
      <c r="Y48" s="82"/>
      <c r="Z48" s="51"/>
      <c r="AA48" s="51"/>
      <c r="AB48" s="51"/>
      <c r="AC48" s="51"/>
      <c r="AD48" s="51"/>
      <c r="AE48" s="51"/>
    </row>
    <row r="49" spans="1:31" ht="50.1" customHeight="1">
      <c r="A49" s="56" t="s">
        <v>100</v>
      </c>
      <c r="B49" s="54">
        <v>6</v>
      </c>
      <c r="C49" s="54">
        <v>46</v>
      </c>
      <c r="D49" s="63" t="s">
        <v>143</v>
      </c>
      <c r="E49" s="63" t="s">
        <v>84</v>
      </c>
      <c r="F49" s="73" t="s">
        <v>83</v>
      </c>
      <c r="G49" s="73" t="s">
        <v>43</v>
      </c>
      <c r="H49" s="73" t="s">
        <v>45</v>
      </c>
      <c r="I49" s="79" t="s">
        <v>76</v>
      </c>
      <c r="J49" s="85">
        <v>115.09</v>
      </c>
      <c r="K49" s="32"/>
      <c r="L49" s="41">
        <f t="shared" si="0"/>
        <v>0</v>
      </c>
      <c r="M49" s="42" t="str">
        <f t="shared" si="1"/>
        <v>OK</v>
      </c>
      <c r="N49" s="82"/>
      <c r="O49" s="82"/>
      <c r="P49" s="82"/>
      <c r="Q49" s="82"/>
      <c r="R49" s="82"/>
      <c r="S49" s="82"/>
      <c r="T49" s="82"/>
      <c r="U49" s="82"/>
      <c r="V49" s="82"/>
      <c r="W49" s="82"/>
      <c r="X49" s="82"/>
      <c r="Y49" s="82"/>
      <c r="Z49" s="51"/>
      <c r="AA49" s="51"/>
      <c r="AB49" s="51"/>
      <c r="AC49" s="51"/>
      <c r="AD49" s="51"/>
      <c r="AE49" s="51"/>
    </row>
    <row r="50" spans="1:31" ht="50.1" customHeight="1">
      <c r="A50" s="107" t="s">
        <v>101</v>
      </c>
      <c r="B50" s="108">
        <v>7</v>
      </c>
      <c r="C50" s="53">
        <v>47</v>
      </c>
      <c r="D50" s="62" t="s">
        <v>85</v>
      </c>
      <c r="E50" s="58" t="s">
        <v>179</v>
      </c>
      <c r="F50" s="72" t="s">
        <v>86</v>
      </c>
      <c r="G50" s="72" t="s">
        <v>65</v>
      </c>
      <c r="H50" s="75" t="s">
        <v>45</v>
      </c>
      <c r="I50" s="78" t="s">
        <v>74</v>
      </c>
      <c r="J50" s="86">
        <v>3016.66</v>
      </c>
      <c r="K50" s="32"/>
      <c r="L50" s="41">
        <f t="shared" si="0"/>
        <v>0</v>
      </c>
      <c r="M50" s="42" t="str">
        <f t="shared" si="1"/>
        <v>OK</v>
      </c>
      <c r="N50" s="82"/>
      <c r="O50" s="82"/>
      <c r="P50" s="82"/>
      <c r="Q50" s="82"/>
      <c r="R50" s="82"/>
      <c r="S50" s="82"/>
      <c r="T50" s="82"/>
      <c r="U50" s="82"/>
      <c r="V50" s="82"/>
      <c r="W50" s="82"/>
      <c r="X50" s="82"/>
      <c r="Y50" s="82"/>
      <c r="Z50" s="51"/>
      <c r="AA50" s="51"/>
      <c r="AB50" s="51"/>
      <c r="AC50" s="51"/>
      <c r="AD50" s="51"/>
      <c r="AE50" s="51"/>
    </row>
    <row r="51" spans="1:31" ht="50.1" customHeight="1">
      <c r="A51" s="107"/>
      <c r="B51" s="108"/>
      <c r="C51" s="53">
        <v>48</v>
      </c>
      <c r="D51" s="61" t="s">
        <v>144</v>
      </c>
      <c r="E51" s="58" t="s">
        <v>179</v>
      </c>
      <c r="F51" s="72" t="s">
        <v>86</v>
      </c>
      <c r="G51" s="71" t="s">
        <v>65</v>
      </c>
      <c r="H51" s="75" t="s">
        <v>45</v>
      </c>
      <c r="I51" s="78" t="s">
        <v>74</v>
      </c>
      <c r="J51" s="86">
        <v>3016.66</v>
      </c>
      <c r="K51" s="32"/>
      <c r="L51" s="41">
        <f t="shared" si="0"/>
        <v>0</v>
      </c>
      <c r="M51" s="42" t="str">
        <f t="shared" si="1"/>
        <v>OK</v>
      </c>
      <c r="N51" s="82"/>
      <c r="O51" s="82"/>
      <c r="P51" s="82"/>
      <c r="Q51" s="82"/>
      <c r="R51" s="82"/>
      <c r="S51" s="82"/>
      <c r="T51" s="82"/>
      <c r="U51" s="82"/>
      <c r="V51" s="82"/>
      <c r="W51" s="82"/>
      <c r="X51" s="82"/>
      <c r="Y51" s="82"/>
      <c r="Z51" s="51"/>
      <c r="AA51" s="51"/>
      <c r="AB51" s="51"/>
      <c r="AC51" s="51"/>
      <c r="AD51" s="51"/>
      <c r="AE51" s="51"/>
    </row>
    <row r="52" spans="1:31" ht="50.1" customHeight="1">
      <c r="A52" s="107"/>
      <c r="B52" s="108"/>
      <c r="C52" s="53">
        <v>49</v>
      </c>
      <c r="D52" s="61" t="s">
        <v>145</v>
      </c>
      <c r="E52" s="58" t="s">
        <v>179</v>
      </c>
      <c r="F52" s="72" t="s">
        <v>86</v>
      </c>
      <c r="G52" s="71" t="s">
        <v>65</v>
      </c>
      <c r="H52" s="75" t="s">
        <v>45</v>
      </c>
      <c r="I52" s="78" t="s">
        <v>74</v>
      </c>
      <c r="J52" s="86">
        <v>3016.66</v>
      </c>
      <c r="K52" s="32"/>
      <c r="L52" s="41">
        <f t="shared" si="0"/>
        <v>0</v>
      </c>
      <c r="M52" s="42" t="str">
        <f t="shared" si="1"/>
        <v>OK</v>
      </c>
      <c r="N52" s="82"/>
      <c r="O52" s="82"/>
      <c r="P52" s="82"/>
      <c r="Q52" s="82"/>
      <c r="R52" s="82"/>
      <c r="S52" s="82"/>
      <c r="T52" s="82"/>
      <c r="U52" s="82"/>
      <c r="V52" s="82"/>
      <c r="W52" s="82"/>
      <c r="X52" s="82"/>
      <c r="Y52" s="82"/>
      <c r="Z52" s="51"/>
      <c r="AA52" s="51"/>
      <c r="AB52" s="51"/>
      <c r="AC52" s="51"/>
      <c r="AD52" s="51"/>
      <c r="AE52" s="51"/>
    </row>
    <row r="53" spans="1:31" ht="50.1" customHeight="1">
      <c r="A53" s="109" t="s">
        <v>102</v>
      </c>
      <c r="B53" s="110">
        <v>8</v>
      </c>
      <c r="C53" s="54">
        <v>50</v>
      </c>
      <c r="D53" s="66" t="s">
        <v>146</v>
      </c>
      <c r="E53" s="63" t="s">
        <v>180</v>
      </c>
      <c r="F53" s="74" t="s">
        <v>67</v>
      </c>
      <c r="G53" s="74" t="s">
        <v>43</v>
      </c>
      <c r="H53" s="67" t="s">
        <v>45</v>
      </c>
      <c r="I53" s="81" t="s">
        <v>58</v>
      </c>
      <c r="J53" s="85">
        <v>69.39</v>
      </c>
      <c r="K53" s="32"/>
      <c r="L53" s="41">
        <f t="shared" si="0"/>
        <v>0</v>
      </c>
      <c r="M53" s="42" t="str">
        <f t="shared" si="1"/>
        <v>OK</v>
      </c>
      <c r="N53" s="82"/>
      <c r="O53" s="82"/>
      <c r="P53" s="82"/>
      <c r="Q53" s="82"/>
      <c r="R53" s="82"/>
      <c r="S53" s="82"/>
      <c r="T53" s="82"/>
      <c r="U53" s="82"/>
      <c r="V53" s="82"/>
      <c r="W53" s="82"/>
      <c r="X53" s="82"/>
      <c r="Y53" s="82"/>
      <c r="Z53" s="51"/>
      <c r="AA53" s="51"/>
      <c r="AB53" s="51"/>
      <c r="AC53" s="51"/>
      <c r="AD53" s="51"/>
      <c r="AE53" s="51"/>
    </row>
    <row r="54" spans="1:31" ht="50.1" customHeight="1">
      <c r="A54" s="109"/>
      <c r="B54" s="110"/>
      <c r="C54" s="54">
        <v>51</v>
      </c>
      <c r="D54" s="63" t="s">
        <v>147</v>
      </c>
      <c r="E54" s="63" t="s">
        <v>180</v>
      </c>
      <c r="F54" s="73" t="s">
        <v>67</v>
      </c>
      <c r="G54" s="73" t="s">
        <v>43</v>
      </c>
      <c r="H54" s="77" t="s">
        <v>45</v>
      </c>
      <c r="I54" s="79" t="s">
        <v>58</v>
      </c>
      <c r="J54" s="85">
        <v>80.2</v>
      </c>
      <c r="K54" s="32"/>
      <c r="L54" s="41">
        <f t="shared" si="0"/>
        <v>0</v>
      </c>
      <c r="M54" s="42" t="str">
        <f t="shared" si="1"/>
        <v>OK</v>
      </c>
      <c r="N54" s="82"/>
      <c r="O54" s="82"/>
      <c r="P54" s="82"/>
      <c r="Q54" s="82"/>
      <c r="R54" s="82"/>
      <c r="S54" s="82"/>
      <c r="T54" s="82"/>
      <c r="U54" s="82"/>
      <c r="V54" s="82"/>
      <c r="W54" s="82"/>
      <c r="X54" s="82"/>
      <c r="Y54" s="82"/>
      <c r="Z54" s="51"/>
      <c r="AA54" s="51"/>
      <c r="AB54" s="51"/>
      <c r="AC54" s="51"/>
      <c r="AD54" s="51"/>
      <c r="AE54" s="51"/>
    </row>
    <row r="55" spans="1:31" ht="50.1" customHeight="1">
      <c r="A55" s="107" t="s">
        <v>95</v>
      </c>
      <c r="B55" s="108">
        <v>9</v>
      </c>
      <c r="C55" s="53">
        <v>52</v>
      </c>
      <c r="D55" s="62" t="s">
        <v>148</v>
      </c>
      <c r="E55" s="58" t="s">
        <v>181</v>
      </c>
      <c r="F55" s="71" t="s">
        <v>189</v>
      </c>
      <c r="G55" s="71" t="s">
        <v>44</v>
      </c>
      <c r="H55" s="75" t="s">
        <v>45</v>
      </c>
      <c r="I55" s="71" t="s">
        <v>72</v>
      </c>
      <c r="J55" s="86">
        <v>256.39999999999998</v>
      </c>
      <c r="K55" s="32"/>
      <c r="L55" s="41">
        <f t="shared" si="0"/>
        <v>0</v>
      </c>
      <c r="M55" s="42" t="str">
        <f t="shared" si="1"/>
        <v>OK</v>
      </c>
      <c r="N55" s="82"/>
      <c r="O55" s="82"/>
      <c r="P55" s="82"/>
      <c r="Q55" s="82"/>
      <c r="R55" s="82"/>
      <c r="S55" s="82"/>
      <c r="T55" s="82"/>
      <c r="U55" s="82"/>
      <c r="V55" s="82"/>
      <c r="W55" s="82"/>
      <c r="X55" s="82"/>
      <c r="Y55" s="82"/>
      <c r="Z55" s="51"/>
      <c r="AA55" s="51"/>
      <c r="AB55" s="51"/>
      <c r="AC55" s="51"/>
      <c r="AD55" s="51"/>
      <c r="AE55" s="51"/>
    </row>
    <row r="56" spans="1:31" ht="50.1" customHeight="1">
      <c r="A56" s="107"/>
      <c r="B56" s="108"/>
      <c r="C56" s="53">
        <v>53</v>
      </c>
      <c r="D56" s="62" t="s">
        <v>149</v>
      </c>
      <c r="E56" s="58" t="s">
        <v>182</v>
      </c>
      <c r="F56" s="71" t="s">
        <v>189</v>
      </c>
      <c r="G56" s="71" t="s">
        <v>44</v>
      </c>
      <c r="H56" s="75" t="s">
        <v>45</v>
      </c>
      <c r="I56" s="71" t="s">
        <v>72</v>
      </c>
      <c r="J56" s="86">
        <v>666.63</v>
      </c>
      <c r="K56" s="32">
        <v>5</v>
      </c>
      <c r="L56" s="41">
        <f t="shared" si="0"/>
        <v>5</v>
      </c>
      <c r="M56" s="42" t="str">
        <f t="shared" si="1"/>
        <v>OK</v>
      </c>
      <c r="N56" s="82"/>
      <c r="O56" s="82"/>
      <c r="P56" s="82"/>
      <c r="Q56" s="82"/>
      <c r="R56" s="82"/>
      <c r="S56" s="82"/>
      <c r="T56" s="82"/>
      <c r="U56" s="82"/>
      <c r="V56" s="82"/>
      <c r="W56" s="82"/>
      <c r="X56" s="82"/>
      <c r="Y56" s="82"/>
      <c r="Z56" s="51"/>
      <c r="AA56" s="51"/>
      <c r="AB56" s="51"/>
      <c r="AC56" s="51"/>
      <c r="AD56" s="51"/>
      <c r="AE56" s="51"/>
    </row>
    <row r="57" spans="1:31" ht="50.1" customHeight="1">
      <c r="A57" s="56" t="s">
        <v>99</v>
      </c>
      <c r="B57" s="54">
        <v>10</v>
      </c>
      <c r="C57" s="54">
        <v>54</v>
      </c>
      <c r="D57" s="63" t="s">
        <v>150</v>
      </c>
      <c r="E57" s="63" t="s">
        <v>183</v>
      </c>
      <c r="F57" s="73" t="s">
        <v>83</v>
      </c>
      <c r="G57" s="73" t="s">
        <v>43</v>
      </c>
      <c r="H57" s="73" t="s">
        <v>45</v>
      </c>
      <c r="I57" s="79" t="s">
        <v>76</v>
      </c>
      <c r="J57" s="85">
        <v>228.08</v>
      </c>
      <c r="K57" s="32"/>
      <c r="L57" s="41">
        <f t="shared" si="0"/>
        <v>0</v>
      </c>
      <c r="M57" s="42" t="str">
        <f t="shared" si="1"/>
        <v>OK</v>
      </c>
      <c r="N57" s="82"/>
      <c r="O57" s="82"/>
      <c r="P57" s="82"/>
      <c r="Q57" s="82"/>
      <c r="R57" s="82"/>
      <c r="S57" s="82"/>
      <c r="T57" s="82"/>
      <c r="U57" s="82"/>
      <c r="V57" s="82"/>
      <c r="W57" s="82"/>
      <c r="X57" s="82"/>
      <c r="Y57" s="82"/>
      <c r="Z57" s="51"/>
      <c r="AA57" s="51"/>
      <c r="AB57" s="51"/>
      <c r="AC57" s="51"/>
      <c r="AD57" s="51"/>
      <c r="AE57" s="51"/>
    </row>
  </sheetData>
  <mergeCells count="36">
    <mergeCell ref="A53:A54"/>
    <mergeCell ref="B53:B54"/>
    <mergeCell ref="A55:A56"/>
    <mergeCell ref="B55:B56"/>
    <mergeCell ref="A40:A44"/>
    <mergeCell ref="B40:B44"/>
    <mergeCell ref="A45:A48"/>
    <mergeCell ref="B45:B48"/>
    <mergeCell ref="A50:A52"/>
    <mergeCell ref="B50:B52"/>
    <mergeCell ref="A25:A38"/>
    <mergeCell ref="B25:B38"/>
    <mergeCell ref="Z1:Z2"/>
    <mergeCell ref="AA1:AA2"/>
    <mergeCell ref="AB1:AB2"/>
    <mergeCell ref="D1:J1"/>
    <mergeCell ref="K1:M1"/>
    <mergeCell ref="A1:C1"/>
    <mergeCell ref="Q1:Q2"/>
    <mergeCell ref="R1:R2"/>
    <mergeCell ref="S1:S2"/>
    <mergeCell ref="X1:X2"/>
    <mergeCell ref="Y1:Y2"/>
    <mergeCell ref="AE1:AE2"/>
    <mergeCell ref="A4:A24"/>
    <mergeCell ref="B4:B24"/>
    <mergeCell ref="AC1:AC2"/>
    <mergeCell ref="AD1:AD2"/>
    <mergeCell ref="A2:M2"/>
    <mergeCell ref="W1:W2"/>
    <mergeCell ref="N1:N2"/>
    <mergeCell ref="U1:U2"/>
    <mergeCell ref="V1:V2"/>
    <mergeCell ref="T1:T2"/>
    <mergeCell ref="O1:O2"/>
    <mergeCell ref="P1:P2"/>
  </mergeCells>
  <conditionalFormatting sqref="X4:AE39">
    <cfRule type="cellIs" dxfId="41" priority="28" stopIfTrue="1" operator="greaterThan">
      <formula>0</formula>
    </cfRule>
    <cfRule type="cellIs" dxfId="40" priority="29" stopIfTrue="1" operator="greaterThan">
      <formula>0</formula>
    </cfRule>
    <cfRule type="cellIs" dxfId="39" priority="30" stopIfTrue="1" operator="greaterThan">
      <formula>0</formula>
    </cfRule>
  </conditionalFormatting>
  <conditionalFormatting sqref="N4:N34 N36:N39 O4:T39 U30:W39 U29:V29 W28">
    <cfRule type="cellIs" dxfId="38" priority="1" stopIfTrue="1" operator="greaterThan">
      <formula>0</formula>
    </cfRule>
    <cfRule type="cellIs" dxfId="37" priority="2" stopIfTrue="1" operator="greaterThan">
      <formula>0</formula>
    </cfRule>
    <cfRule type="cellIs" dxfId="36" priority="3" stopIfTrue="1" operator="greaterThan">
      <formula>0</formula>
    </cfRule>
  </conditionalFormatting>
  <conditionalFormatting sqref="U5:W27 U28:V28">
    <cfRule type="cellIs" dxfId="35" priority="4" stopIfTrue="1" operator="greaterThan">
      <formula>0</formula>
    </cfRule>
    <cfRule type="cellIs" dxfId="34" priority="5" stopIfTrue="1" operator="greaterThan">
      <formula>0</formula>
    </cfRule>
    <cfRule type="cellIs" dxfId="33" priority="6" stopIfTrue="1" operator="greaterThan">
      <formula>0</formula>
    </cfRule>
  </conditionalFormatting>
  <conditionalFormatting sqref="U4:W4">
    <cfRule type="cellIs" dxfId="32" priority="7" stopIfTrue="1" operator="greaterThan">
      <formula>0</formula>
    </cfRule>
    <cfRule type="cellIs" dxfId="31" priority="8" stopIfTrue="1" operator="greaterThan">
      <formula>0</formula>
    </cfRule>
    <cfRule type="cellIs" dxfId="30" priority="9" stopIfTrue="1" operator="greaterThan">
      <formula>0</formula>
    </cfRule>
  </conditionalFormatting>
  <pageMargins left="0.511811024" right="0.511811024" top="0.78740157499999996" bottom="0.78740157499999996" header="0.31496062000000002" footer="0.31496062000000002"/>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13</vt:i4>
      </vt:variant>
    </vt:vector>
  </HeadingPairs>
  <TitlesOfParts>
    <vt:vector size="13" baseType="lpstr">
      <vt:lpstr>CEO</vt:lpstr>
      <vt:lpstr>REITORIA_SEMS</vt:lpstr>
      <vt:lpstr>MUSEU</vt:lpstr>
      <vt:lpstr>ESAG</vt:lpstr>
      <vt:lpstr>CEART</vt:lpstr>
      <vt:lpstr>FAED</vt:lpstr>
      <vt:lpstr>CEAD</vt:lpstr>
      <vt:lpstr>CEFID</vt:lpstr>
      <vt:lpstr>CERES</vt:lpstr>
      <vt:lpstr>CEAVI</vt:lpstr>
      <vt:lpstr>CESFI</vt:lpstr>
      <vt:lpstr>GESTOR</vt:lpstr>
      <vt:lpstr>Modelo Anexo II IN 002_2014</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dc:creator>
  <cp:lastModifiedBy>MARCELO DARCI DE SOUZA</cp:lastModifiedBy>
  <cp:lastPrinted>2015-07-08T21:27:45Z</cp:lastPrinted>
  <dcterms:created xsi:type="dcterms:W3CDTF">2010-06-19T20:43:11Z</dcterms:created>
  <dcterms:modified xsi:type="dcterms:W3CDTF">2019-05-10T16:30:52Z</dcterms:modified>
</cp:coreProperties>
</file>