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984.2021 SRP SGPE 32000.2021 - Gêneros Alimentícios - EXCLUSIVO CAFÉ - VIG 26.02.2022\"/>
    </mc:Choice>
  </mc:AlternateContent>
  <xr:revisionPtr revIDLastSave="0" documentId="13_ncr:1_{3379D5B3-8880-4718-9B21-F3DB9A59CA68}" xr6:coauthVersionLast="36" xr6:coauthVersionMax="36" xr10:uidLastSave="{00000000-0000-0000-0000-000000000000}"/>
  <bookViews>
    <workbookView xWindow="0" yWindow="0" windowWidth="21600" windowHeight="9135" tabRatio="857" activeTab="10" xr2:uid="{00000000-000D-0000-FFFF-FFFF00000000}"/>
  </bookViews>
  <sheets>
    <sheet name="Reitoria" sheetId="75" r:id="rId1"/>
    <sheet name="ESAG" sheetId="105" r:id="rId2"/>
    <sheet name="CEART" sheetId="106" r:id="rId3"/>
    <sheet name="CEAD" sheetId="108" r:id="rId4"/>
    <sheet name="FAED" sheetId="107" r:id="rId5"/>
    <sheet name="CEFID" sheetId="109" r:id="rId6"/>
    <sheet name="CERES" sheetId="110" r:id="rId7"/>
    <sheet name="CESFI" sheetId="111" r:id="rId8"/>
    <sheet name="CCT" sheetId="115" r:id="rId9"/>
    <sheet name="CEPLAN" sheetId="116" r:id="rId10"/>
    <sheet name="GESTOR" sheetId="91" r:id="rId11"/>
  </sheets>
  <definedNames>
    <definedName name="diasuteis" localSheetId="9">#REF!</definedName>
    <definedName name="diasuteis" localSheetId="10">#REF!</definedName>
    <definedName name="diasuteis" localSheetId="0">#REF!</definedName>
    <definedName name="diasuteis">#REF!</definedName>
    <definedName name="Ferias" localSheetId="9">#REF!</definedName>
    <definedName name="Ferias" localSheetId="10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12" i="91" l="1"/>
  <c r="M4" i="91"/>
  <c r="N13" i="91" l="1"/>
  <c r="N4" i="91"/>
  <c r="K4" i="91"/>
  <c r="J4" i="91"/>
  <c r="L4" i="91" l="1"/>
  <c r="Q5" i="75"/>
  <c r="P5" i="75"/>
  <c r="O5" i="75"/>
  <c r="P5" i="116" l="1"/>
  <c r="P5" i="115" l="1"/>
  <c r="P5" i="107" l="1"/>
  <c r="O5" i="109" l="1"/>
  <c r="I4" i="91" l="1"/>
  <c r="Y5" i="116"/>
  <c r="X5" i="116"/>
  <c r="W5" i="116"/>
  <c r="V5" i="116"/>
  <c r="U5" i="116"/>
  <c r="T5" i="116"/>
  <c r="S5" i="116"/>
  <c r="R5" i="116"/>
  <c r="Q5" i="116"/>
  <c r="O5" i="116"/>
  <c r="M4" i="116"/>
  <c r="M7" i="116" s="1"/>
  <c r="Y5" i="115"/>
  <c r="X5" i="115"/>
  <c r="W5" i="115"/>
  <c r="V5" i="115"/>
  <c r="U5" i="115"/>
  <c r="T5" i="115"/>
  <c r="S5" i="115"/>
  <c r="R5" i="115"/>
  <c r="Q5" i="115"/>
  <c r="O5" i="115"/>
  <c r="M4" i="115"/>
  <c r="M7" i="115" s="1"/>
  <c r="Y5" i="111"/>
  <c r="X5" i="111"/>
  <c r="W5" i="111"/>
  <c r="V5" i="111"/>
  <c r="U5" i="111"/>
  <c r="T5" i="111"/>
  <c r="S5" i="111"/>
  <c r="R5" i="111"/>
  <c r="Q5" i="111"/>
  <c r="P5" i="111"/>
  <c r="O5" i="111"/>
  <c r="M4" i="111"/>
  <c r="N4" i="111" s="1"/>
  <c r="Y5" i="110"/>
  <c r="X5" i="110"/>
  <c r="W5" i="110"/>
  <c r="V5" i="110"/>
  <c r="U5" i="110"/>
  <c r="T5" i="110"/>
  <c r="S5" i="110"/>
  <c r="R5" i="110"/>
  <c r="Q5" i="110"/>
  <c r="P5" i="110"/>
  <c r="O5" i="110"/>
  <c r="M4" i="110"/>
  <c r="M7" i="110" s="1"/>
  <c r="Y5" i="109"/>
  <c r="X5" i="109"/>
  <c r="W5" i="109"/>
  <c r="V5" i="109"/>
  <c r="U5" i="109"/>
  <c r="T5" i="109"/>
  <c r="S5" i="109"/>
  <c r="R5" i="109"/>
  <c r="Q5" i="109"/>
  <c r="P5" i="109"/>
  <c r="M4" i="109"/>
  <c r="M7" i="109" s="1"/>
  <c r="Y5" i="107"/>
  <c r="X5" i="107"/>
  <c r="W5" i="107"/>
  <c r="V5" i="107"/>
  <c r="U5" i="107"/>
  <c r="T5" i="107"/>
  <c r="S5" i="107"/>
  <c r="R5" i="107"/>
  <c r="Q5" i="107"/>
  <c r="O5" i="107"/>
  <c r="M4" i="107"/>
  <c r="M7" i="107" s="1"/>
  <c r="Y5" i="108"/>
  <c r="X5" i="108"/>
  <c r="W5" i="108"/>
  <c r="V5" i="108"/>
  <c r="U5" i="108"/>
  <c r="T5" i="108"/>
  <c r="S5" i="108"/>
  <c r="R5" i="108"/>
  <c r="Q5" i="108"/>
  <c r="P5" i="108"/>
  <c r="O5" i="108"/>
  <c r="M4" i="108"/>
  <c r="M7" i="108" s="1"/>
  <c r="Y5" i="106"/>
  <c r="X5" i="106"/>
  <c r="W5" i="106"/>
  <c r="V5" i="106"/>
  <c r="U5" i="106"/>
  <c r="T5" i="106"/>
  <c r="S5" i="106"/>
  <c r="R5" i="106"/>
  <c r="Q5" i="106"/>
  <c r="P5" i="106"/>
  <c r="O5" i="106"/>
  <c r="M4" i="106"/>
  <c r="M7" i="106" s="1"/>
  <c r="Y5" i="105"/>
  <c r="X5" i="105"/>
  <c r="W5" i="105"/>
  <c r="V5" i="105"/>
  <c r="U5" i="105"/>
  <c r="T5" i="105"/>
  <c r="S5" i="105"/>
  <c r="R5" i="105"/>
  <c r="Q5" i="105"/>
  <c r="P5" i="105"/>
  <c r="O5" i="105"/>
  <c r="M4" i="105"/>
  <c r="M7" i="105" s="1"/>
  <c r="M4" i="75"/>
  <c r="N4" i="75" s="1"/>
  <c r="M7" i="111" l="1"/>
  <c r="N4" i="116"/>
  <c r="N4" i="115"/>
  <c r="N4" i="110"/>
  <c r="N4" i="109"/>
  <c r="N4" i="107"/>
  <c r="N4" i="108"/>
  <c r="N4" i="106"/>
  <c r="N4" i="105"/>
  <c r="Y5" i="75" l="1"/>
  <c r="X5" i="75"/>
  <c r="W5" i="75"/>
  <c r="V5" i="75"/>
  <c r="U5" i="75"/>
  <c r="T5" i="75"/>
  <c r="S5" i="75"/>
  <c r="R5" i="75"/>
  <c r="I10" i="91" l="1"/>
  <c r="I8" i="91"/>
  <c r="M7" i="75" l="1"/>
  <c r="M5" i="91" l="1"/>
  <c r="N11" i="91" s="1"/>
  <c r="N14" i="91" s="1"/>
  <c r="N5" i="91" l="1"/>
</calcChain>
</file>

<file path=xl/sharedStrings.xml><?xml version="1.0" encoding="utf-8"?>
<sst xmlns="http://schemas.openxmlformats.org/spreadsheetml/2006/main" count="704" uniqueCount="53">
  <si>
    <t>Saldo / Automático</t>
  </si>
  <si>
    <t>Preço UNITÁRIO (R$)</t>
  </si>
  <si>
    <t>ALERTA</t>
  </si>
  <si>
    <t>Item</t>
  </si>
  <si>
    <t>Unidade</t>
  </si>
  <si>
    <t>Lote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</si>
  <si>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</si>
  <si>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</si>
  <si>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</si>
  <si>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</si>
  <si>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</si>
  <si>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</si>
  <si>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</si>
  <si>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</si>
  <si>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339030.07</t>
  </si>
  <si>
    <t>Qtde Utilizada</t>
  </si>
  <si>
    <t>AQUISIÇÃO DE GÊNEROS ALIMENTÍCIOS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</si>
  <si>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</si>
  <si>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</si>
  <si>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</si>
  <si>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</si>
  <si>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</si>
  <si>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</si>
  <si>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19-03</t>
  </si>
  <si>
    <t>Detalhamento</t>
  </si>
  <si>
    <t>ALIMENTA MAIS DISTRIBUIDORA EIRELI CNPJ 75.629.105/0001-03</t>
  </si>
  <si>
    <t>Empresa Vencedora</t>
  </si>
  <si>
    <t>Marca</t>
  </si>
  <si>
    <t>PROCESSO: PE 984/2021</t>
  </si>
  <si>
    <t>VIGÊNCIA DA ATA: 16/09/2021 até 26/02/2022</t>
  </si>
  <si>
    <t>OBJETO: AQUISIÇÃO DE GÊNEROS ALIMENTÍCIOS - Exclusivo Café</t>
  </si>
  <si>
    <t xml:space="preserve"> AF nº  xx/2020 Qtde. DT</t>
  </si>
  <si>
    <t>Café torrado e moído embalado a vácuo prensado emb. 500g, em pó,
homogêneo, torrado e moído, categoria do tipo SUPERIOR, constituído
com predominância de grãos de café arábica. Características sensoriais:
fragrância: marcante; aroma: característico, marcante; acidez: baixa a
moderada; amargor: moderado; sabor: característico e equilibrado;
sabor residual: bom, duradouro; defeitos: pouca interferência;
adstringência: baixa; corpo: razoavelmente encorpado; qualidade da
bebida: dura a melhor; qualidade global: razoavelmente bom a bom,
com embalagem vácuo-puro. Com fabricação de no máximo de 30
(trinta) dias antes da data de entrega. Prazo de validade do produto de
no mínimo de 12 (doze) meses. O café deverá ter, além da embalagem
vácuo-puro, embalagem individual de cartolina, que deverá estar
acondicionada em caixa de papelão, com 05 ou 10 kg cada,
identificação da categoria do café, lote, prazo de validade e demais
informações de acordo com exigências legais vigentes que tratam das
embalagens e rotulagens e, que atenda ao padrão de identidade e
qualidade (com nota de qualidade global da bebida, igual ou maior que
6,0 (seis) pontos e demais condições estabelecidas de acordo com a
legislação vigente. (Decreto Federal n.º 27.173, de 14/09/1 949, e
Portaria INMETRO nº 157, de 19/08/2002), Portaria 377, de
26/04/1999, IN nº 8 de 11/06/2003 e, IN nº 16, de 24/05/2010 do
MAPA, Resoluções: RDC nº 277, de 22/09/05, RDC nº 175, de
08/07/03, RDC nº 259/02, RDC nº 12, de 02/01/01, RDC 123, de
13/025/2004, RDC 259 de 20/09/2002, da ANVISA, e, Resoluções SAA28, de 01/06/2007 e, SAA-30, de 22/06/2007).</t>
  </si>
  <si>
    <t>SANTA CATARINA  - JURERE CAFÉ IND  E COM DE ALIMENTOS</t>
  </si>
  <si>
    <t>00144-9-011</t>
  </si>
  <si>
    <t>PACOTE</t>
  </si>
  <si>
    <t>1º TERMO ADITIVO - Preço UNITÁRIO (R$) REVISADO a partir de 06/01/2022</t>
  </si>
  <si>
    <t xml:space="preserve"> AF nº  1484/2021 Qtde. DT</t>
  </si>
  <si>
    <t xml:space="preserve"> AF nº 1052/2021 Qtde. DT</t>
  </si>
  <si>
    <t xml:space="preserve"> AF nº  1371/2021 Qtde. DT</t>
  </si>
  <si>
    <t xml:space="preserve"> AF nº  7/2022 Qtde. DT</t>
  </si>
  <si>
    <t xml:space="preserve"> AF nº  1423/2021 Qtde. DT</t>
  </si>
  <si>
    <t xml:space="preserve"> AF nº  1754/2021 Qtde. DT</t>
  </si>
  <si>
    <t xml:space="preserve"> AF nº  142/2022 Qtde. DT</t>
  </si>
  <si>
    <t xml:space="preserve"> AF nº  1197/2021 Qtde. DT</t>
  </si>
  <si>
    <t xml:space="preserve"> AF nº  1359/2021 Qtde. DT</t>
  </si>
  <si>
    <t xml:space="preserve"> AF nº  1535/2021 Qtde. DT</t>
  </si>
  <si>
    <t xml:space="preserve"> AF nº  0192/2022 Qtde. DT</t>
  </si>
  <si>
    <t xml:space="preserve"> AF nº  1089/2021 Qtde. DT</t>
  </si>
  <si>
    <t xml:space="preserve"> AF nº  1220/2020 Qtde. DT</t>
  </si>
  <si>
    <t xml:space="preserve"> AF nº  187/2022 Qtde. DT</t>
  </si>
  <si>
    <t>Qtde Utilizada após o aditivo</t>
  </si>
  <si>
    <t xml:space="preserve">Atualizado em 08/03/2022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</si>
</sst>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d/m/yyyy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1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CC"/>
      </patternFill>
    </fill>
    <fill>
      <patternFill patternType="solid">
        <fgColor rgb="FFFFFFFF"/>
        <bgColor rgb="FFCC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3" xfId="1" applyNumberFormat="1" applyFont="1" applyFill="1" applyBorder="1" applyAlignment="1" applyProtection="1">
      <alignment horizontal="right"/>
      <protection locked="0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44" fontId="3" fillId="7" borderId="1" xfId="8" applyFont="1" applyFill="1" applyBorder="1" applyAlignment="1">
      <alignment vertical="center" wrapText="1"/>
    </xf>
    <xf numFmtId="44" fontId="3" fillId="7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wrapText="1"/>
    </xf>
    <xf numFmtId="0" fontId="7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49" fontId="0" fillId="12" borderId="1" xfId="0" applyNumberFormat="1" applyFont="1" applyFill="1" applyBorder="1" applyAlignment="1">
      <alignment horizontal="center" vertical="center" wrapText="1"/>
    </xf>
    <xf numFmtId="4" fontId="0" fillId="12" borderId="1" xfId="0" applyNumberFormat="1" applyFont="1" applyFill="1" applyBorder="1" applyAlignment="1">
      <alignment horizontal="center" vertical="center" wrapText="1"/>
    </xf>
    <xf numFmtId="44" fontId="3" fillId="0" borderId="0" xfId="1" applyNumberFormat="1" applyFont="1" applyAlignment="1">
      <alignment wrapText="1"/>
    </xf>
    <xf numFmtId="0" fontId="8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3" fillId="7" borderId="1" xfId="3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6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>
      <alignment horizontal="left" vertical="center" wrapText="1"/>
    </xf>
    <xf numFmtId="41" fontId="0" fillId="12" borderId="1" xfId="0" applyNumberFormat="1" applyFont="1" applyFill="1" applyBorder="1" applyAlignment="1">
      <alignment horizontal="center" vertical="center"/>
    </xf>
    <xf numFmtId="44" fontId="3" fillId="0" borderId="0" xfId="8" applyFont="1" applyAlignment="1" applyProtection="1">
      <alignment wrapText="1"/>
      <protection locked="0"/>
    </xf>
    <xf numFmtId="0" fontId="8" fillId="12" borderId="1" xfId="0" applyFont="1" applyFill="1" applyBorder="1" applyAlignment="1">
      <alignment horizontal="center" vertical="center"/>
    </xf>
    <xf numFmtId="41" fontId="3" fillId="6" borderId="1" xfId="0" applyNumberFormat="1" applyFont="1" applyFill="1" applyBorder="1" applyAlignment="1">
      <alignment horizontal="center" vertical="center" wrapText="1"/>
    </xf>
    <xf numFmtId="165" fontId="4" fillId="7" borderId="1" xfId="3" applyFont="1" applyFill="1" applyBorder="1" applyAlignment="1" applyProtection="1">
      <alignment horizontal="center" vertical="center" wrapText="1"/>
    </xf>
    <xf numFmtId="44" fontId="3" fillId="6" borderId="0" xfId="8" applyFont="1" applyFill="1" applyAlignment="1" applyProtection="1">
      <alignment wrapText="1"/>
      <protection locked="0"/>
    </xf>
    <xf numFmtId="169" fontId="11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11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Fill="1" applyAlignment="1" applyProtection="1">
      <alignment wrapText="1"/>
      <protection locked="0"/>
    </xf>
    <xf numFmtId="10" fontId="6" fillId="8" borderId="3" xfId="13" applyNumberFormat="1" applyFont="1" applyFill="1" applyBorder="1" applyAlignment="1">
      <alignment horizontal="right"/>
    </xf>
    <xf numFmtId="10" fontId="6" fillId="8" borderId="4" xfId="12" applyNumberFormat="1" applyFont="1" applyFill="1" applyBorder="1" applyAlignment="1" applyProtection="1">
      <alignment horizontal="right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5" xfId="0" applyNumberFormat="1" applyFont="1" applyFill="1" applyBorder="1" applyAlignment="1">
      <alignment horizontal="center" vertical="center" wrapText="1"/>
    </xf>
    <xf numFmtId="0" fontId="3" fillId="11" borderId="6" xfId="0" applyNumberFormat="1" applyFont="1" applyFill="1" applyBorder="1" applyAlignment="1">
      <alignment horizontal="center" vertical="center" wrapText="1"/>
    </xf>
    <xf numFmtId="0" fontId="3" fillId="11" borderId="7" xfId="0" applyNumberFormat="1" applyFont="1" applyFill="1" applyBorder="1" applyAlignment="1">
      <alignment horizontal="center" vertical="center" wrapText="1"/>
    </xf>
    <xf numFmtId="3" fontId="11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7" xfId="1" applyFont="1" applyFill="1" applyBorder="1" applyAlignment="1" applyProtection="1">
      <alignment horizontal="left"/>
      <protection locked="0"/>
    </xf>
    <xf numFmtId="0" fontId="3" fillId="13" borderId="1" xfId="0" applyNumberFormat="1" applyFont="1" applyFill="1" applyBorder="1" applyAlignment="1">
      <alignment horizontal="left" vertical="center" wrapText="1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166" fontId="3" fillId="0" borderId="15" xfId="1" applyNumberFormat="1" applyFont="1" applyFill="1" applyBorder="1" applyAlignment="1" applyProtection="1">
      <alignment horizontal="center" wrapText="1"/>
      <protection locked="0"/>
    </xf>
    <xf numFmtId="0" fontId="3" fillId="0" borderId="15" xfId="1" applyFont="1" applyFill="1" applyBorder="1" applyAlignment="1" applyProtection="1">
      <alignment horizontal="center" wrapText="1"/>
      <protection locked="0"/>
    </xf>
  </cellXfs>
  <cellStyles count="14">
    <cellStyle name="Moeda 2" xfId="5" xr:uid="{00000000-0005-0000-0000-000000000000}"/>
    <cellStyle name="Moeda 2 2" xfId="9" xr:uid="{00000000-0005-0000-0000-000001000000}"/>
    <cellStyle name="Moeda 3" xfId="8" xr:uid="{00000000-0005-0000-0000-000002000000}"/>
    <cellStyle name="Normal" xfId="0" builtinId="0"/>
    <cellStyle name="Normal 2" xfId="1" xr:uid="{00000000-0005-0000-0000-000004000000}"/>
    <cellStyle name="Porcentagem" xfId="13" builtinId="5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3" xfId="6" xr:uid="{00000000-0005-0000-0000-000009000000}"/>
    <cellStyle name="Separador de milhares 2 3 2" xfId="10" xr:uid="{00000000-0005-0000-0000-00000A000000}"/>
    <cellStyle name="Separador de milhares 3" xfId="3" xr:uid="{00000000-0005-0000-0000-00000B000000}"/>
    <cellStyle name="Título 5" xfId="4" xr:uid="{00000000-0005-0000-0000-00000C000000}"/>
  </cellStyles>
  <dxfs count="5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lor rgb="FF008000"/>
      </font>
      <fill>
        <patternFill>
          <bgColor rgb="FFCCFFCC"/>
        </patternFill>
      </fill>
    </dxf>
    <dxf>
      <font>
        <b val="0"/>
        <color rgb="FF000000"/>
      </font>
      <fill>
        <patternFill>
          <bgColor rgb="FFFFFF00"/>
        </patternFill>
      </fill>
    </dxf>
    <dxf>
      <font>
        <b/>
        <i val="0"/>
        <color rgb="FF00000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J7"/>
  <sheetViews>
    <sheetView zoomScale="80" zoomScaleNormal="80" workbookViewId="0">
      <selection activeCell="Q6" sqref="Q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10" width="15" style="2" customWidth="1"/>
    <col min="11" max="11" width="16.2851562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5" t="s">
        <v>30</v>
      </c>
      <c r="E1" s="55"/>
      <c r="F1" s="55"/>
      <c r="G1" s="55"/>
      <c r="H1" s="55"/>
      <c r="I1" s="55"/>
      <c r="J1" s="55"/>
      <c r="K1" s="55"/>
      <c r="L1" s="55" t="s">
        <v>29</v>
      </c>
      <c r="M1" s="55"/>
      <c r="N1" s="55"/>
      <c r="O1" s="56" t="s">
        <v>38</v>
      </c>
      <c r="P1" s="56" t="s">
        <v>39</v>
      </c>
      <c r="Q1" s="56" t="s">
        <v>40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95.25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44456</v>
      </c>
      <c r="P3" s="23">
        <v>44491</v>
      </c>
      <c r="Q3" s="23">
        <v>44580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35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800</v>
      </c>
      <c r="M4" s="24">
        <f t="shared" ref="M4" si="0">L4-(SUM(O4:AA4))</f>
        <v>100</v>
      </c>
      <c r="N4" s="25" t="str">
        <f t="shared" ref="N4" si="1">IF(M4&lt;0,"ATENÇÃO","OK")</f>
        <v>OK</v>
      </c>
      <c r="O4" s="28">
        <v>200</v>
      </c>
      <c r="P4" s="28">
        <v>200</v>
      </c>
      <c r="Q4" s="28">
        <v>300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2300</v>
      </c>
      <c r="P5" s="45">
        <f>SUMPRODUCT(J4:J4,P4:P4)</f>
        <v>2300</v>
      </c>
      <c r="Q5" s="49">
        <f>16.34*300</f>
        <v>4902</v>
      </c>
      <c r="R5" s="45" t="e">
        <f>SUMPRODUCT(K4:K4,R4:R4)</f>
        <v>#VALUE!</v>
      </c>
      <c r="S5" s="45" t="e">
        <f>SUMPRODUCT(K4:K4,S4:S4)</f>
        <v>#VALUE!</v>
      </c>
      <c r="T5" s="45" t="e">
        <f>SUMPRODUCT(K4:K4,T4:T4)</f>
        <v>#VALUE!</v>
      </c>
      <c r="U5" s="45" t="e">
        <f>SUMPRODUCT(K4:K4,U4:U4)</f>
        <v>#VALUE!</v>
      </c>
      <c r="V5" s="45" t="e">
        <f>SUMPRODUCT(K4:K4,V4:V4)</f>
        <v>#VALUE!</v>
      </c>
      <c r="W5" s="45" t="e">
        <f>SUMPRODUCT(K4:K4,W4:W4)</f>
        <v>#VALUE!</v>
      </c>
      <c r="X5" s="45" t="e">
        <f>SUMPRODUCT(K4:K4,X4:X4)</f>
        <v>#VALUE!</v>
      </c>
      <c r="Y5" s="45" t="e">
        <f>SUMPRODUCT(K4:K4,Y4:Y4)</f>
        <v>#VALUE!</v>
      </c>
    </row>
    <row r="7" spans="1:36" x14ac:dyDescent="0.25">
      <c r="M7" s="3">
        <f>COUNTIF(M4:M4,"&lt;0")</f>
        <v>0</v>
      </c>
    </row>
  </sheetData>
  <mergeCells count="26">
    <mergeCell ref="V1:V2"/>
    <mergeCell ref="W1:W2"/>
    <mergeCell ref="X1:X2"/>
    <mergeCell ref="R1:R2"/>
    <mergeCell ref="S1:S2"/>
    <mergeCell ref="T1:T2"/>
    <mergeCell ref="U1:U2"/>
    <mergeCell ref="Y1:Y2"/>
    <mergeCell ref="AJ1:AJ2"/>
    <mergeCell ref="AD1:AD2"/>
    <mergeCell ref="AE1:AE2"/>
    <mergeCell ref="AF1:AF2"/>
    <mergeCell ref="AG1:AG2"/>
    <mergeCell ref="AH1:AH2"/>
    <mergeCell ref="AI1:AI2"/>
    <mergeCell ref="AC1:AC2"/>
    <mergeCell ref="AA1:AA2"/>
    <mergeCell ref="AB1:AB2"/>
    <mergeCell ref="Z1:Z2"/>
    <mergeCell ref="L1:N1"/>
    <mergeCell ref="D1:K1"/>
    <mergeCell ref="A2:N2"/>
    <mergeCell ref="P1:P2"/>
    <mergeCell ref="Q1:Q2"/>
    <mergeCell ref="O1:O2"/>
    <mergeCell ref="A1:C1"/>
  </mergeCells>
  <phoneticPr fontId="0" type="noConversion"/>
  <conditionalFormatting sqref="R4:AA4">
    <cfRule type="cellIs" dxfId="56" priority="73" stopIfTrue="1" operator="greaterThan">
      <formula>0</formula>
    </cfRule>
    <cfRule type="cellIs" dxfId="55" priority="74" stopIfTrue="1" operator="greaterThan">
      <formula>0</formula>
    </cfRule>
    <cfRule type="cellIs" dxfId="54" priority="75" stopIfTrue="1" operator="greaterThan">
      <formula>0</formula>
    </cfRule>
  </conditionalFormatting>
  <conditionalFormatting sqref="O4:Q4">
    <cfRule type="cellIs" dxfId="53" priority="1" stopIfTrue="1" operator="greaterThan">
      <formula>0</formula>
    </cfRule>
    <cfRule type="cellIs" dxfId="52" priority="2" stopIfTrue="1" operator="greaterThan">
      <formula>0</formula>
    </cfRule>
    <cfRule type="cellIs" dxfId="5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01-9B1F-4D22-BD25-E6E1751CC322}">
  <dimension ref="A1:AJ7"/>
  <sheetViews>
    <sheetView zoomScale="80" zoomScaleNormal="80" workbookViewId="0">
      <selection activeCell="P17" sqref="P17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7109375" style="2" customWidth="1"/>
    <col min="7" max="7" width="9.28515625" style="2" customWidth="1"/>
    <col min="8" max="8" width="13.85546875" style="2" customWidth="1"/>
    <col min="9" max="9" width="15" style="2" customWidth="1"/>
    <col min="10" max="11" width="12.710937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7" t="s">
        <v>30</v>
      </c>
      <c r="E1" s="58"/>
      <c r="F1" s="58"/>
      <c r="G1" s="58"/>
      <c r="H1" s="58"/>
      <c r="I1" s="58"/>
      <c r="J1" s="58"/>
      <c r="K1" s="59"/>
      <c r="L1" s="55" t="s">
        <v>29</v>
      </c>
      <c r="M1" s="55"/>
      <c r="N1" s="55"/>
      <c r="O1" s="56" t="s">
        <v>49</v>
      </c>
      <c r="P1" s="56" t="s">
        <v>50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44476</v>
      </c>
      <c r="P3" s="23">
        <v>44614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300</v>
      </c>
      <c r="M4" s="24">
        <f t="shared" ref="M4" si="0">L4-(SUM(O4:AA4))</f>
        <v>20</v>
      </c>
      <c r="N4" s="25" t="str">
        <f t="shared" ref="N4" si="1">IF(M4&lt;0,"ATENÇÃO","OK")</f>
        <v>OK</v>
      </c>
      <c r="O4" s="28">
        <v>120</v>
      </c>
      <c r="P4" s="28">
        <v>160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1380</v>
      </c>
      <c r="P5" s="45">
        <f>SUMPRODUCT(K4:K4,P4:P4)</f>
        <v>2614.4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T1:T2"/>
    <mergeCell ref="U1:U2"/>
    <mergeCell ref="V1:V2"/>
    <mergeCell ref="W1:W2"/>
    <mergeCell ref="A1:C1"/>
    <mergeCell ref="L1:N1"/>
    <mergeCell ref="O1:O2"/>
    <mergeCell ref="P1:P2"/>
    <mergeCell ref="Q1:Q2"/>
    <mergeCell ref="D1:K1"/>
    <mergeCell ref="AJ1:AJ2"/>
    <mergeCell ref="A2:N2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R1:R2"/>
    <mergeCell ref="S1:S2"/>
  </mergeCells>
  <conditionalFormatting sqref="Q4:AA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O4:P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5"/>
  <sheetViews>
    <sheetView tabSelected="1" zoomScale="80" zoomScaleNormal="80" workbookViewId="0">
      <selection activeCell="Q11" sqref="Q11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6" style="6" bestFit="1" customWidth="1"/>
    <col min="4" max="4" width="53.85546875" style="2" bestFit="1" customWidth="1"/>
    <col min="5" max="5" width="15.7109375" style="2" customWidth="1"/>
    <col min="6" max="6" width="16.5703125" style="2" customWidth="1"/>
    <col min="7" max="8" width="12.7109375" style="5" bestFit="1" customWidth="1"/>
    <col min="9" max="10" width="13.5703125" style="7" customWidth="1"/>
    <col min="11" max="11" width="13.28515625" style="3" customWidth="1"/>
    <col min="12" max="12" width="15" style="8" bestFit="1" customWidth="1"/>
    <col min="13" max="13" width="15" style="4" bestFit="1" customWidth="1"/>
    <col min="14" max="14" width="17" style="4" bestFit="1" customWidth="1"/>
    <col min="15" max="16384" width="9.7109375" style="4"/>
  </cols>
  <sheetData>
    <row r="1" spans="1:14" ht="32.25" customHeight="1" x14ac:dyDescent="0.25">
      <c r="A1" s="64" t="s">
        <v>28</v>
      </c>
      <c r="B1" s="64"/>
      <c r="C1" s="64"/>
      <c r="D1" s="74" t="s">
        <v>30</v>
      </c>
      <c r="E1" s="75"/>
      <c r="F1" s="75"/>
      <c r="G1" s="75"/>
      <c r="H1" s="76"/>
      <c r="I1" s="64" t="s">
        <v>29</v>
      </c>
      <c r="J1" s="64"/>
      <c r="K1" s="64"/>
      <c r="L1" s="64"/>
      <c r="M1" s="64"/>
      <c r="N1" s="64"/>
    </row>
    <row r="2" spans="1:14" ht="29.25" customHeight="1" x14ac:dyDescent="0.25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5" customFormat="1" ht="60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9" t="s">
        <v>1</v>
      </c>
      <c r="H3" s="48" t="s">
        <v>36</v>
      </c>
      <c r="I3" s="21" t="s">
        <v>7</v>
      </c>
      <c r="J3" s="22" t="s">
        <v>15</v>
      </c>
      <c r="K3" s="22" t="s">
        <v>51</v>
      </c>
      <c r="L3" s="20" t="s">
        <v>6</v>
      </c>
      <c r="M3" s="26" t="s">
        <v>8</v>
      </c>
      <c r="N3" s="26" t="s">
        <v>9</v>
      </c>
    </row>
    <row r="4" spans="1:14" ht="100.5" customHeight="1" x14ac:dyDescent="0.25">
      <c r="A4" s="35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3">
        <v>11.5</v>
      </c>
      <c r="H4" s="33">
        <v>16.34</v>
      </c>
      <c r="I4" s="47">
        <f>Reitoria!L4+ESAG!L4+CEAD!L4+CEART!L4+FAED!L4+CEFID!L4+CESFI!L4+CERES!L4+CCT!L4+CEPLAN!L4</f>
        <v>3470</v>
      </c>
      <c r="J4" s="24">
        <f>Reitoria!O4+Reitoria!P4+CEART!O4+CEAD!O4+FAED!O4+CEFID!O4+CERES!O4+CESFI!O4+CCT!O4+CEPLAN!O4</f>
        <v>1790</v>
      </c>
      <c r="K4" s="24">
        <f>Reitoria!Q4+FAED!P4+CCT!P4+CEPLAN!P4</f>
        <v>960</v>
      </c>
      <c r="L4" s="27">
        <f>I4-J4-K4</f>
        <v>720</v>
      </c>
      <c r="M4" s="18">
        <f>G4*(I4-K4)+(K4*H4)</f>
        <v>44551.4</v>
      </c>
      <c r="N4" s="19">
        <f>(G4*J4)+(H4*K4)</f>
        <v>36271.4</v>
      </c>
    </row>
    <row r="5" spans="1:14" ht="30.75" customHeight="1" x14ac:dyDescent="0.25">
      <c r="J5" s="77"/>
      <c r="K5" s="78"/>
      <c r="M5" s="34">
        <f>SUM(M4:M4)</f>
        <v>44551.4</v>
      </c>
      <c r="N5" s="34">
        <f>SUM(N4:N4)</f>
        <v>36271.4</v>
      </c>
    </row>
    <row r="6" spans="1:14" x14ac:dyDescent="0.25">
      <c r="J6" s="52"/>
    </row>
    <row r="8" spans="1:14" ht="15.75" x14ac:dyDescent="0.25">
      <c r="I8" s="65" t="str">
        <f>A1</f>
        <v>PROCESSO: PE 984/2021</v>
      </c>
      <c r="J8" s="66"/>
      <c r="K8" s="66"/>
      <c r="L8" s="66"/>
      <c r="M8" s="66"/>
      <c r="N8" s="67"/>
    </row>
    <row r="9" spans="1:14" ht="15.75" x14ac:dyDescent="0.25">
      <c r="I9" s="68" t="s">
        <v>16</v>
      </c>
      <c r="J9" s="69"/>
      <c r="K9" s="69"/>
      <c r="L9" s="69"/>
      <c r="M9" s="69"/>
      <c r="N9" s="70"/>
    </row>
    <row r="10" spans="1:14" ht="15.75" x14ac:dyDescent="0.25">
      <c r="I10" s="71" t="str">
        <f>I1</f>
        <v>VIGÊNCIA DA ATA: 16/09/2021 até 26/02/2022</v>
      </c>
      <c r="J10" s="72"/>
      <c r="K10" s="72"/>
      <c r="L10" s="72"/>
      <c r="M10" s="72"/>
      <c r="N10" s="73"/>
    </row>
    <row r="11" spans="1:14" ht="15.75" x14ac:dyDescent="0.25">
      <c r="I11" s="12" t="s">
        <v>10</v>
      </c>
      <c r="J11" s="13"/>
      <c r="K11" s="13"/>
      <c r="L11" s="13"/>
      <c r="M11" s="13"/>
      <c r="N11" s="10">
        <f>M5</f>
        <v>44551.4</v>
      </c>
    </row>
    <row r="12" spans="1:14" ht="15.75" x14ac:dyDescent="0.25">
      <c r="I12" s="14" t="s">
        <v>11</v>
      </c>
      <c r="J12" s="15"/>
      <c r="K12" s="15"/>
      <c r="L12" s="15"/>
      <c r="M12" s="15"/>
      <c r="N12" s="11">
        <f>N5</f>
        <v>36271.4</v>
      </c>
    </row>
    <row r="13" spans="1:14" ht="15.75" x14ac:dyDescent="0.25">
      <c r="I13" s="14" t="s">
        <v>12</v>
      </c>
      <c r="J13" s="15"/>
      <c r="K13" s="15"/>
      <c r="L13" s="15"/>
      <c r="M13" s="15"/>
      <c r="N13" s="53">
        <f>(K4*H4)/M4</f>
        <v>0.35209667934116545</v>
      </c>
    </row>
    <row r="14" spans="1:14" ht="15.75" x14ac:dyDescent="0.25">
      <c r="I14" s="16" t="s">
        <v>13</v>
      </c>
      <c r="J14" s="17"/>
      <c r="K14" s="17"/>
      <c r="L14" s="17"/>
      <c r="M14" s="17"/>
      <c r="N14" s="54">
        <f>N12/N11</f>
        <v>0.81414725463172877</v>
      </c>
    </row>
    <row r="15" spans="1:14" ht="15.75" x14ac:dyDescent="0.25">
      <c r="I15" s="61" t="s">
        <v>52</v>
      </c>
      <c r="J15" s="62"/>
      <c r="K15" s="62"/>
      <c r="L15" s="62"/>
      <c r="M15" s="62"/>
      <c r="N15" s="63"/>
    </row>
  </sheetData>
  <mergeCells count="9">
    <mergeCell ref="I15:N15"/>
    <mergeCell ref="I1:N1"/>
    <mergeCell ref="A2:N2"/>
    <mergeCell ref="I8:N8"/>
    <mergeCell ref="A1:C1"/>
    <mergeCell ref="I9:N9"/>
    <mergeCell ref="I10:N10"/>
    <mergeCell ref="D1:H1"/>
    <mergeCell ref="J5:K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"/>
  <sheetViews>
    <sheetView topLeftCell="B1" zoomScale="80" zoomScaleNormal="80" workbookViewId="0">
      <selection activeCell="O4" sqref="O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5" bestFit="1" customWidth="1"/>
    <col min="11" max="11" width="16.2851562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7" t="s">
        <v>30</v>
      </c>
      <c r="E1" s="58"/>
      <c r="F1" s="58"/>
      <c r="G1" s="58"/>
      <c r="H1" s="58"/>
      <c r="I1" s="58"/>
      <c r="J1" s="58"/>
      <c r="K1" s="59"/>
      <c r="L1" s="55" t="s">
        <v>29</v>
      </c>
      <c r="M1" s="55"/>
      <c r="N1" s="55"/>
      <c r="O1" s="56" t="s">
        <v>31</v>
      </c>
      <c r="P1" s="56" t="s">
        <v>31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 t="s">
        <v>19</v>
      </c>
      <c r="P3" s="23" t="s">
        <v>19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100</v>
      </c>
      <c r="M4" s="24">
        <f t="shared" ref="M4" si="0">L4-(SUM(O4:AA4))</f>
        <v>100</v>
      </c>
      <c r="N4" s="25" t="str">
        <f t="shared" ref="N4" si="1">IF(M4&lt;0,"ATENÇÃO","OK")</f>
        <v>OK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 t="e">
        <f>SUMPRODUCT(J4:J4,O4:O4)</f>
        <v>#VALUE!</v>
      </c>
      <c r="P5" s="45" t="e">
        <f>SUMPRODUCT(J4:J4,P4:P4)</f>
        <v>#VALUE!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AI1:AI2"/>
    <mergeCell ref="AJ1:AJ2"/>
    <mergeCell ref="A2:N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W1:W2"/>
    <mergeCell ref="X1:X2"/>
    <mergeCell ref="U1:U2"/>
    <mergeCell ref="A1:C1"/>
    <mergeCell ref="V1:V2"/>
    <mergeCell ref="L1:N1"/>
    <mergeCell ref="T1:T2"/>
    <mergeCell ref="O1:O2"/>
    <mergeCell ref="P1:P2"/>
    <mergeCell ref="Q1:Q2"/>
    <mergeCell ref="R1:R2"/>
    <mergeCell ref="S1:S2"/>
    <mergeCell ref="D1:K1"/>
  </mergeCells>
  <conditionalFormatting sqref="O4:AA4">
    <cfRule type="cellIs" dxfId="50" priority="1" stopIfTrue="1" operator="greaterThan">
      <formula>0</formula>
    </cfRule>
    <cfRule type="cellIs" dxfId="49" priority="2" stopIfTrue="1" operator="greaterThan">
      <formula>0</formula>
    </cfRule>
    <cfRule type="cellIs" dxfId="4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"/>
  <sheetViews>
    <sheetView topLeftCell="C1" zoomScale="80" zoomScaleNormal="80" workbookViewId="0">
      <selection activeCell="O5" sqref="O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5" bestFit="1" customWidth="1"/>
    <col min="11" max="11" width="16.2851562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7" t="s">
        <v>30</v>
      </c>
      <c r="E1" s="58"/>
      <c r="F1" s="58"/>
      <c r="G1" s="58"/>
      <c r="H1" s="58"/>
      <c r="I1" s="58"/>
      <c r="J1" s="58"/>
      <c r="K1" s="59"/>
      <c r="L1" s="55" t="s">
        <v>29</v>
      </c>
      <c r="M1" s="55"/>
      <c r="N1" s="55"/>
      <c r="O1" s="56" t="s">
        <v>37</v>
      </c>
      <c r="P1" s="56" t="s">
        <v>31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44497</v>
      </c>
      <c r="P3" s="23" t="s">
        <v>19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200</v>
      </c>
      <c r="M4" s="24">
        <f t="shared" ref="M4" si="0">L4-(SUM(O4:AA4))</f>
        <v>0</v>
      </c>
      <c r="N4" s="25" t="str">
        <f t="shared" ref="N4" si="1">IF(M4&lt;0,"ATENÇÃO","OK")</f>
        <v>OK</v>
      </c>
      <c r="O4" s="28">
        <v>200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2300</v>
      </c>
      <c r="P5" s="45" t="e">
        <f>SUMPRODUCT(J4:J4,P4:P4)</f>
        <v>#VALUE!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W1:W2"/>
    <mergeCell ref="U1:U2"/>
    <mergeCell ref="V1:V2"/>
    <mergeCell ref="L1:N1"/>
    <mergeCell ref="O1:O2"/>
    <mergeCell ref="P1:P2"/>
    <mergeCell ref="Q1:Q2"/>
    <mergeCell ref="R1:R2"/>
    <mergeCell ref="S1:S2"/>
    <mergeCell ref="T1:T2"/>
    <mergeCell ref="X1:X2"/>
    <mergeCell ref="D1:K1"/>
    <mergeCell ref="A1:C1"/>
    <mergeCell ref="AI1:AI2"/>
    <mergeCell ref="AJ1:AJ2"/>
    <mergeCell ref="A2:N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</mergeCells>
  <conditionalFormatting sqref="P4:AA4">
    <cfRule type="cellIs" dxfId="47" priority="4" stopIfTrue="1" operator="greaterThan">
      <formula>0</formula>
    </cfRule>
    <cfRule type="cellIs" dxfId="46" priority="5" stopIfTrue="1" operator="greaterThan">
      <formula>0</formula>
    </cfRule>
    <cfRule type="cellIs" dxfId="45" priority="6" stopIfTrue="1" operator="greaterThan">
      <formula>0</formula>
    </cfRule>
  </conditionalFormatting>
  <conditionalFormatting sqref="O4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"/>
  <sheetViews>
    <sheetView zoomScale="80" zoomScaleNormal="80" workbookViewId="0">
      <selection activeCell="N19" sqref="N19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10" width="15" style="2" customWidth="1"/>
    <col min="11" max="11" width="12.710937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5" t="s">
        <v>30</v>
      </c>
      <c r="E1" s="55"/>
      <c r="F1" s="55"/>
      <c r="G1" s="55"/>
      <c r="H1" s="55"/>
      <c r="I1" s="55"/>
      <c r="J1" s="55"/>
      <c r="K1" s="55"/>
      <c r="L1" s="55" t="s">
        <v>29</v>
      </c>
      <c r="M1" s="55"/>
      <c r="N1" s="55"/>
      <c r="O1" s="56" t="s">
        <v>48</v>
      </c>
      <c r="P1" s="56" t="s">
        <v>31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44462</v>
      </c>
      <c r="P3" s="23" t="s">
        <v>19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160</v>
      </c>
      <c r="M4" s="24">
        <f t="shared" ref="M4" si="0">L4-(SUM(O4:AA4))</f>
        <v>0</v>
      </c>
      <c r="N4" s="25" t="str">
        <f t="shared" ref="N4" si="1">IF(M4&lt;0,"ATENÇÃO","OK")</f>
        <v>OK</v>
      </c>
      <c r="O4" s="28">
        <v>160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1840</v>
      </c>
      <c r="P5" s="45" t="e">
        <f>SUMPRODUCT(J4:J4,P4:P4)</f>
        <v>#VALUE!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AI1:AI2"/>
    <mergeCell ref="AJ1:AJ2"/>
    <mergeCell ref="A2:N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W1:W2"/>
    <mergeCell ref="X1:X2"/>
    <mergeCell ref="U1:U2"/>
    <mergeCell ref="A1:C1"/>
    <mergeCell ref="V1:V2"/>
    <mergeCell ref="D1:K1"/>
    <mergeCell ref="L1:N1"/>
    <mergeCell ref="T1:T2"/>
    <mergeCell ref="O1:O2"/>
    <mergeCell ref="P1:P2"/>
    <mergeCell ref="Q1:Q2"/>
    <mergeCell ref="R1:R2"/>
    <mergeCell ref="S1:S2"/>
  </mergeCells>
  <conditionalFormatting sqref="P4:AA4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O4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"/>
  <sheetViews>
    <sheetView zoomScale="80" zoomScaleNormal="80" workbookViewId="0">
      <selection activeCell="O4" sqref="O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10" width="15" style="2" customWidth="1"/>
    <col min="11" max="11" width="12.710937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5" t="s">
        <v>30</v>
      </c>
      <c r="E1" s="55"/>
      <c r="F1" s="55"/>
      <c r="G1" s="55"/>
      <c r="H1" s="55"/>
      <c r="I1" s="55"/>
      <c r="J1" s="55"/>
      <c r="K1" s="55"/>
      <c r="L1" s="55" t="s">
        <v>29</v>
      </c>
      <c r="M1" s="55"/>
      <c r="N1" s="55"/>
      <c r="O1" s="56" t="s">
        <v>42</v>
      </c>
      <c r="P1" s="56" t="s">
        <v>43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44511</v>
      </c>
      <c r="P3" s="23">
        <v>44606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260</v>
      </c>
      <c r="M4" s="24">
        <f t="shared" ref="M4" si="0">L4-(SUM(O4:AA4))</f>
        <v>100</v>
      </c>
      <c r="N4" s="25" t="str">
        <f t="shared" ref="N4" si="1">IF(M4&lt;0,"ATENÇÃO","OK")</f>
        <v>OK</v>
      </c>
      <c r="O4" s="28">
        <v>60</v>
      </c>
      <c r="P4" s="28">
        <v>100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690</v>
      </c>
      <c r="P5" s="45">
        <f>SUMPRODUCT(K4:K4,P4:P4)</f>
        <v>1634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AI1:AI2"/>
    <mergeCell ref="AJ1:AJ2"/>
    <mergeCell ref="A2:N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W1:W2"/>
    <mergeCell ref="X1:X2"/>
    <mergeCell ref="U1:U2"/>
    <mergeCell ref="A1:C1"/>
    <mergeCell ref="V1:V2"/>
    <mergeCell ref="D1:K1"/>
    <mergeCell ref="L1:N1"/>
    <mergeCell ref="T1:T2"/>
    <mergeCell ref="O1:O2"/>
    <mergeCell ref="P1:P2"/>
    <mergeCell ref="Q1:Q2"/>
    <mergeCell ref="R1:R2"/>
    <mergeCell ref="S1:S2"/>
  </mergeCells>
  <conditionalFormatting sqref="Q4:AA4">
    <cfRule type="cellIs" dxfId="35" priority="4" stopIfTrue="1" operator="greaterThan">
      <formula>0</formula>
    </cfRule>
    <cfRule type="cellIs" dxfId="34" priority="5" stopIfTrue="1" operator="greaterThan">
      <formula>0</formula>
    </cfRule>
    <cfRule type="cellIs" dxfId="33" priority="6" stopIfTrue="1" operator="greaterThan">
      <formula>0</formula>
    </cfRule>
  </conditionalFormatting>
  <conditionalFormatting sqref="O4:P4">
    <cfRule type="cellIs" dxfId="32" priority="1" stopIfTrue="1" operator="greaterThan">
      <formula>0</formula>
    </cfRule>
    <cfRule type="cellIs" dxfId="31" priority="2" stopIfTrue="1" operator="greaterThan">
      <formula>0</formula>
    </cfRule>
    <cfRule type="cellIs" dxfId="3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"/>
  <sheetViews>
    <sheetView zoomScale="80" zoomScaleNormal="80" workbookViewId="0">
      <selection activeCell="S22" sqref="S22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1" width="12.710937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7" t="s">
        <v>30</v>
      </c>
      <c r="E1" s="58"/>
      <c r="F1" s="58"/>
      <c r="G1" s="58"/>
      <c r="H1" s="58"/>
      <c r="I1" s="58"/>
      <c r="J1" s="58"/>
      <c r="K1" s="59"/>
      <c r="L1" s="55" t="s">
        <v>29</v>
      </c>
      <c r="M1" s="55"/>
      <c r="N1" s="55"/>
      <c r="O1" s="56" t="s">
        <v>41</v>
      </c>
      <c r="P1" s="56" t="s">
        <v>31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44495</v>
      </c>
      <c r="P3" s="23" t="s">
        <v>19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200</v>
      </c>
      <c r="M4" s="24">
        <f t="shared" ref="M4" si="0">L4-(SUM(O4:AA4))</f>
        <v>0</v>
      </c>
      <c r="N4" s="25" t="str">
        <f t="shared" ref="N4" si="1">IF(M4&lt;0,"ATENÇÃO","OK")</f>
        <v>OK</v>
      </c>
      <c r="O4" s="28">
        <v>200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2300</v>
      </c>
      <c r="P5" s="45" t="e">
        <f>SUMPRODUCT(J4:J4,P4:P4)</f>
        <v>#VALUE!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AJ1:AJ2"/>
    <mergeCell ref="L1:N1"/>
    <mergeCell ref="S1:S2"/>
    <mergeCell ref="O1:O2"/>
    <mergeCell ref="P1:P2"/>
    <mergeCell ref="Q1:Q2"/>
    <mergeCell ref="R1:R2"/>
    <mergeCell ref="W1:W2"/>
    <mergeCell ref="T1:T2"/>
    <mergeCell ref="U1:U2"/>
    <mergeCell ref="AH1:AH2"/>
    <mergeCell ref="AI1:AI2"/>
    <mergeCell ref="AG1:AG2"/>
    <mergeCell ref="X1:X2"/>
    <mergeCell ref="Y1:Y2"/>
    <mergeCell ref="AD1:AD2"/>
    <mergeCell ref="AE1:AE2"/>
    <mergeCell ref="AF1:AF2"/>
    <mergeCell ref="V1:V2"/>
    <mergeCell ref="A1:C1"/>
    <mergeCell ref="Z1:Z2"/>
    <mergeCell ref="AA1:AA2"/>
    <mergeCell ref="AB1:AB2"/>
    <mergeCell ref="A2:N2"/>
    <mergeCell ref="AC1:AC2"/>
    <mergeCell ref="D1:K1"/>
  </mergeCells>
  <conditionalFormatting sqref="P4:AA4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O4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"/>
  <sheetViews>
    <sheetView zoomScale="80" zoomScaleNormal="80" workbookViewId="0">
      <selection activeCell="O21" sqref="O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1" width="12.710937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7" t="s">
        <v>30</v>
      </c>
      <c r="E1" s="58"/>
      <c r="F1" s="58"/>
      <c r="G1" s="58"/>
      <c r="H1" s="58"/>
      <c r="I1" s="58"/>
      <c r="J1" s="58"/>
      <c r="K1" s="59"/>
      <c r="L1" s="55" t="s">
        <v>29</v>
      </c>
      <c r="M1" s="55"/>
      <c r="N1" s="55"/>
      <c r="O1" s="56" t="s">
        <v>44</v>
      </c>
      <c r="P1" s="56" t="s">
        <v>31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44474</v>
      </c>
      <c r="P3" s="23" t="s">
        <v>19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150</v>
      </c>
      <c r="M4" s="24">
        <f t="shared" ref="M4" si="0">L4-(SUM(O4:AA4))</f>
        <v>0</v>
      </c>
      <c r="N4" s="25" t="str">
        <f t="shared" ref="N4" si="1">IF(M4&lt;0,"ATENÇÃO","OK")</f>
        <v>OK</v>
      </c>
      <c r="O4" s="28">
        <v>150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1725</v>
      </c>
      <c r="P5" s="45" t="e">
        <f>SUMPRODUCT(J4:J4,P4:P4)</f>
        <v>#VALUE!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AI1:AI2"/>
    <mergeCell ref="AJ1:AJ2"/>
    <mergeCell ref="A2:N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W1:W2"/>
    <mergeCell ref="X1:X2"/>
    <mergeCell ref="U1:U2"/>
    <mergeCell ref="A1:C1"/>
    <mergeCell ref="V1:V2"/>
    <mergeCell ref="L1:N1"/>
    <mergeCell ref="T1:T2"/>
    <mergeCell ref="O1:O2"/>
    <mergeCell ref="P1:P2"/>
    <mergeCell ref="Q1:Q2"/>
    <mergeCell ref="R1:R2"/>
    <mergeCell ref="S1:S2"/>
    <mergeCell ref="D1:K1"/>
  </mergeCells>
  <conditionalFormatting sqref="P4:AA4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O4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"/>
  <sheetViews>
    <sheetView zoomScale="80" zoomScaleNormal="80" workbookViewId="0">
      <selection activeCell="P15" sqref="P1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1" width="12.710937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7" t="s">
        <v>30</v>
      </c>
      <c r="E1" s="58"/>
      <c r="F1" s="58"/>
      <c r="G1" s="58"/>
      <c r="H1" s="58"/>
      <c r="I1" s="58"/>
      <c r="J1" s="58"/>
      <c r="K1" s="59"/>
      <c r="L1" s="55" t="s">
        <v>29</v>
      </c>
      <c r="M1" s="55"/>
      <c r="N1" s="55"/>
      <c r="O1" s="56" t="s">
        <v>45</v>
      </c>
      <c r="P1" s="56" t="s">
        <v>31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23">
        <v>44491</v>
      </c>
      <c r="P3" s="23" t="s">
        <v>19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600</v>
      </c>
      <c r="M4" s="24">
        <f t="shared" ref="M4" si="0">L4-(SUM(O4:AA4))</f>
        <v>400</v>
      </c>
      <c r="N4" s="25" t="str">
        <f t="shared" ref="N4" si="1">IF(M4&lt;0,"ATENÇÃO","OK")</f>
        <v>OK</v>
      </c>
      <c r="O4" s="28">
        <v>200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2300</v>
      </c>
      <c r="P5" s="45" t="e">
        <f>SUMPRODUCT(J4:J4,P4:P4)</f>
        <v>#VALUE!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AH1:AH2"/>
    <mergeCell ref="AI1:AI2"/>
    <mergeCell ref="AJ1:AJ2"/>
    <mergeCell ref="A2:N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A1:C1"/>
    <mergeCell ref="T1:T2"/>
    <mergeCell ref="U1:U2"/>
    <mergeCell ref="L1:N1"/>
    <mergeCell ref="S1:S2"/>
    <mergeCell ref="O1:O2"/>
    <mergeCell ref="P1:P2"/>
    <mergeCell ref="Q1:Q2"/>
    <mergeCell ref="R1:R2"/>
    <mergeCell ref="D1:K1"/>
  </mergeCells>
  <conditionalFormatting sqref="P4:AA4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O4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7"/>
  <sheetViews>
    <sheetView zoomScale="80" zoomScaleNormal="80" workbookViewId="0">
      <selection activeCell="O17" sqref="O17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6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1" width="12.7109375" style="5" bestFit="1" customWidth="1"/>
    <col min="12" max="12" width="13.28515625" style="7" customWidth="1"/>
    <col min="13" max="13" width="13.28515625" style="3" customWidth="1"/>
    <col min="14" max="14" width="12.5703125" style="8" customWidth="1"/>
    <col min="15" max="16" width="14.85546875" style="9" customWidth="1"/>
    <col min="17" max="17" width="15" style="9" customWidth="1"/>
    <col min="18" max="18" width="14.28515625" style="9" customWidth="1"/>
    <col min="19" max="19" width="15.28515625" style="9" customWidth="1"/>
    <col min="20" max="21" width="14.42578125" style="9" customWidth="1"/>
    <col min="22" max="22" width="14.5703125" style="9" customWidth="1"/>
    <col min="23" max="23" width="14.7109375" style="9" customWidth="1"/>
    <col min="24" max="24" width="14.28515625" style="9" customWidth="1"/>
    <col min="25" max="25" width="14.42578125" style="9" customWidth="1"/>
    <col min="26" max="26" width="12.28515625" style="9" customWidth="1"/>
    <col min="27" max="27" width="11.7109375" style="9" customWidth="1"/>
    <col min="28" max="36" width="13.7109375" style="4" customWidth="1"/>
    <col min="37" max="16384" width="9.7109375" style="4"/>
  </cols>
  <sheetData>
    <row r="1" spans="1:36" ht="50.25" customHeight="1" x14ac:dyDescent="0.25">
      <c r="A1" s="55" t="s">
        <v>28</v>
      </c>
      <c r="B1" s="55"/>
      <c r="C1" s="55"/>
      <c r="D1" s="57" t="s">
        <v>30</v>
      </c>
      <c r="E1" s="58"/>
      <c r="F1" s="58"/>
      <c r="G1" s="58"/>
      <c r="H1" s="58"/>
      <c r="I1" s="58"/>
      <c r="J1" s="58"/>
      <c r="K1" s="59"/>
      <c r="L1" s="55" t="s">
        <v>29</v>
      </c>
      <c r="M1" s="55"/>
      <c r="N1" s="55"/>
      <c r="O1" s="60" t="s">
        <v>46</v>
      </c>
      <c r="P1" s="60" t="s">
        <v>47</v>
      </c>
      <c r="Q1" s="56" t="s">
        <v>31</v>
      </c>
      <c r="R1" s="56" t="s">
        <v>31</v>
      </c>
      <c r="S1" s="56" t="s">
        <v>31</v>
      </c>
      <c r="T1" s="56" t="s">
        <v>31</v>
      </c>
      <c r="U1" s="56" t="s">
        <v>31</v>
      </c>
      <c r="V1" s="56" t="s">
        <v>31</v>
      </c>
      <c r="W1" s="56" t="s">
        <v>31</v>
      </c>
      <c r="X1" s="56" t="s">
        <v>31</v>
      </c>
      <c r="Y1" s="56" t="s">
        <v>31</v>
      </c>
      <c r="Z1" s="56" t="s">
        <v>31</v>
      </c>
      <c r="AA1" s="56" t="s">
        <v>31</v>
      </c>
      <c r="AB1" s="56" t="s">
        <v>31</v>
      </c>
      <c r="AC1" s="56" t="s">
        <v>31</v>
      </c>
      <c r="AD1" s="56" t="s">
        <v>31</v>
      </c>
      <c r="AE1" s="56" t="s">
        <v>31</v>
      </c>
      <c r="AF1" s="56" t="s">
        <v>31</v>
      </c>
      <c r="AG1" s="56" t="s">
        <v>31</v>
      </c>
      <c r="AH1" s="56" t="s">
        <v>31</v>
      </c>
      <c r="AI1" s="56" t="s">
        <v>31</v>
      </c>
      <c r="AJ1" s="56" t="s">
        <v>31</v>
      </c>
    </row>
    <row r="2" spans="1:36" ht="21.75" customHeight="1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0"/>
      <c r="P2" s="60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s="5" customFormat="1" ht="63" customHeight="1" x14ac:dyDescent="0.2">
      <c r="A3" s="37" t="s">
        <v>5</v>
      </c>
      <c r="B3" s="37" t="s">
        <v>26</v>
      </c>
      <c r="C3" s="37" t="s">
        <v>3</v>
      </c>
      <c r="D3" s="38" t="s">
        <v>20</v>
      </c>
      <c r="E3" s="38" t="s">
        <v>4</v>
      </c>
      <c r="F3" s="38" t="s">
        <v>27</v>
      </c>
      <c r="G3" s="38" t="s">
        <v>21</v>
      </c>
      <c r="H3" s="38" t="s">
        <v>22</v>
      </c>
      <c r="I3" s="38" t="s">
        <v>24</v>
      </c>
      <c r="J3" s="39" t="s">
        <v>1</v>
      </c>
      <c r="K3" s="48" t="s">
        <v>36</v>
      </c>
      <c r="L3" s="40" t="s">
        <v>7</v>
      </c>
      <c r="M3" s="41" t="s">
        <v>0</v>
      </c>
      <c r="N3" s="42" t="s">
        <v>2</v>
      </c>
      <c r="O3" s="50">
        <v>44511</v>
      </c>
      <c r="P3" s="50">
        <v>44615</v>
      </c>
      <c r="Q3" s="23" t="s">
        <v>19</v>
      </c>
      <c r="R3" s="23" t="s">
        <v>19</v>
      </c>
      <c r="S3" s="23" t="s">
        <v>19</v>
      </c>
      <c r="T3" s="23" t="s">
        <v>19</v>
      </c>
      <c r="U3" s="23" t="s">
        <v>19</v>
      </c>
      <c r="V3" s="23" t="s">
        <v>19</v>
      </c>
      <c r="W3" s="23" t="s">
        <v>19</v>
      </c>
      <c r="X3" s="23" t="s">
        <v>19</v>
      </c>
      <c r="Y3" s="23" t="s">
        <v>19</v>
      </c>
      <c r="Z3" s="23" t="s">
        <v>19</v>
      </c>
      <c r="AA3" s="23" t="s">
        <v>19</v>
      </c>
      <c r="AB3" s="23" t="s">
        <v>19</v>
      </c>
      <c r="AC3" s="23" t="s">
        <v>19</v>
      </c>
      <c r="AD3" s="23" t="s">
        <v>19</v>
      </c>
      <c r="AE3" s="23" t="s">
        <v>19</v>
      </c>
      <c r="AF3" s="23" t="s">
        <v>19</v>
      </c>
      <c r="AG3" s="23" t="s">
        <v>19</v>
      </c>
      <c r="AH3" s="23" t="s">
        <v>19</v>
      </c>
      <c r="AI3" s="23" t="s">
        <v>19</v>
      </c>
      <c r="AJ3" s="23" t="s">
        <v>19</v>
      </c>
    </row>
    <row r="4" spans="1:36" ht="123" customHeight="1" x14ac:dyDescent="0.25">
      <c r="A4" s="46">
        <v>1</v>
      </c>
      <c r="B4" s="36" t="s">
        <v>25</v>
      </c>
      <c r="C4" s="30">
        <v>1</v>
      </c>
      <c r="D4" s="43" t="s">
        <v>32</v>
      </c>
      <c r="E4" s="31" t="s">
        <v>35</v>
      </c>
      <c r="F4" s="31" t="s">
        <v>33</v>
      </c>
      <c r="G4" s="32" t="s">
        <v>23</v>
      </c>
      <c r="H4" s="31" t="s">
        <v>34</v>
      </c>
      <c r="I4" s="31" t="s">
        <v>14</v>
      </c>
      <c r="J4" s="33">
        <v>11.5</v>
      </c>
      <c r="K4" s="33">
        <v>16.34</v>
      </c>
      <c r="L4" s="44">
        <v>700</v>
      </c>
      <c r="M4" s="24">
        <f t="shared" ref="M4" si="0">L4-(SUM(O4:AA4))</f>
        <v>0</v>
      </c>
      <c r="N4" s="25" t="str">
        <f t="shared" ref="N4" si="1">IF(M4&lt;0,"ATENÇÃO","OK")</f>
        <v>OK</v>
      </c>
      <c r="O4" s="51">
        <v>300</v>
      </c>
      <c r="P4" s="51">
        <v>400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  <c r="AC4" s="29"/>
      <c r="AD4" s="29"/>
      <c r="AE4" s="29"/>
      <c r="AF4" s="29"/>
      <c r="AG4" s="29"/>
      <c r="AH4" s="29"/>
      <c r="AI4" s="29"/>
      <c r="AJ4" s="29"/>
    </row>
    <row r="5" spans="1:36" x14ac:dyDescent="0.25">
      <c r="O5" s="45">
        <f>SUMPRODUCT(J4:J4,O4:O4)</f>
        <v>3450</v>
      </c>
      <c r="P5" s="45">
        <f>SUMPRODUCT(K4:K4,P4:P4)</f>
        <v>6536</v>
      </c>
      <c r="Q5" s="45" t="e">
        <f>SUMPRODUCT(J4:J4,Q4:Q4)</f>
        <v>#VALUE!</v>
      </c>
      <c r="R5" s="45" t="e">
        <f>SUMPRODUCT(J4:J4,R4:R4)</f>
        <v>#VALUE!</v>
      </c>
      <c r="S5" s="45" t="e">
        <f>SUMPRODUCT(J4:J4,S4:S4)</f>
        <v>#VALUE!</v>
      </c>
      <c r="T5" s="45" t="e">
        <f>SUMPRODUCT(J4:J4,T4:T4)</f>
        <v>#VALUE!</v>
      </c>
      <c r="U5" s="45" t="e">
        <f>SUMPRODUCT(J4:J4,U4:U4)</f>
        <v>#VALUE!</v>
      </c>
      <c r="V5" s="45" t="e">
        <f>SUMPRODUCT(J4:J4,V4:V4)</f>
        <v>#VALUE!</v>
      </c>
      <c r="W5" s="45" t="e">
        <f>SUMPRODUCT(J4:J4,W4:W4)</f>
        <v>#VALUE!</v>
      </c>
      <c r="X5" s="45" t="e">
        <f>SUMPRODUCT(J4:J4,X4:X4)</f>
        <v>#VALUE!</v>
      </c>
      <c r="Y5" s="45" t="e">
        <f>SUMPRODUCT(J4:J4,Y4:Y4)</f>
        <v>#VALUE!</v>
      </c>
    </row>
    <row r="7" spans="1:36" x14ac:dyDescent="0.25">
      <c r="M7" s="3">
        <f>COUNTIF(M4:M4,"&lt;0")</f>
        <v>0</v>
      </c>
    </row>
  </sheetData>
  <mergeCells count="26">
    <mergeCell ref="AI1:AI2"/>
    <mergeCell ref="AJ1:AJ2"/>
    <mergeCell ref="A2:N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W1:W2"/>
    <mergeCell ref="X1:X2"/>
    <mergeCell ref="U1:U2"/>
    <mergeCell ref="A1:C1"/>
    <mergeCell ref="V1:V2"/>
    <mergeCell ref="L1:N1"/>
    <mergeCell ref="T1:T2"/>
    <mergeCell ref="O1:O2"/>
    <mergeCell ref="P1:P2"/>
    <mergeCell ref="Q1:Q2"/>
    <mergeCell ref="R1:R2"/>
    <mergeCell ref="S1:S2"/>
    <mergeCell ref="D1:K1"/>
  </mergeCells>
  <conditionalFormatting sqref="Q4:AA4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O4:P4">
    <cfRule type="cellIs" dxfId="8" priority="1" operator="greaterThan">
      <formula>0</formula>
    </cfRule>
    <cfRule type="cellIs" dxfId="7" priority="2" operator="greaterThan">
      <formula>0</formula>
    </cfRule>
    <cfRule type="cellIs" dxfId="6" priority="3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CEART</vt:lpstr>
      <vt:lpstr>CEAD</vt:lpstr>
      <vt:lpstr>FAED</vt:lpstr>
      <vt:lpstr>CEFID</vt:lpstr>
      <vt:lpstr>CERES</vt:lpstr>
      <vt:lpstr>CESFI</vt:lpstr>
      <vt:lpstr>CCT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2022-03-08T19:30:47Z</dcterms:modified>
</cp:coreProperties>
</file>