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EstaPasta_de_trabalho" defaultThemeVersion="124226"/>
  <mc:AlternateContent xmlns:mc="http://schemas.openxmlformats.org/markup-compatibility/2006">
    <mc:Choice Requires="x15">
      <x15ac:absPath xmlns:x15ac="http://schemas.microsoft.com/office/spreadsheetml/2010/11/ac" url="D:\Desktop\PF\UDESC\2021\Relatórios 2021\05 - Maio\"/>
    </mc:Choice>
  </mc:AlternateContent>
  <xr:revisionPtr revIDLastSave="0" documentId="13_ncr:1_{54A68311-5C25-4B50-8EED-D86BAFB5CD26}" xr6:coauthVersionLast="47" xr6:coauthVersionMax="47" xr10:uidLastSave="{00000000-0000-0000-0000-000000000000}"/>
  <bookViews>
    <workbookView xWindow="-28920" yWindow="7845" windowWidth="29040" windowHeight="15840" tabRatio="857" activeTab="9" xr2:uid="{00000000-000D-0000-FFFF-FFFF00000000}"/>
  </bookViews>
  <sheets>
    <sheet name="REITORIA" sheetId="133" r:id="rId1"/>
    <sheet name="ESAG" sheetId="129" r:id="rId2"/>
    <sheet name="CEART" sheetId="130" r:id="rId3"/>
    <sheet name="CEFID" sheetId="124" r:id="rId4"/>
    <sheet name="FAED" sheetId="112" r:id="rId5"/>
    <sheet name="CEAD" sheetId="132" r:id="rId6"/>
    <sheet name="CCT" sheetId="134" r:id="rId7"/>
    <sheet name="CEPLAN" sheetId="135" r:id="rId8"/>
    <sheet name="CAV" sheetId="136" r:id="rId9"/>
    <sheet name="CEO" sheetId="137" r:id="rId10"/>
    <sheet name="CEAVI" sheetId="138" r:id="rId11"/>
    <sheet name="CESFI" sheetId="113" r:id="rId12"/>
    <sheet name="CERES" sheetId="117" r:id="rId13"/>
    <sheet name="GESTOR" sheetId="128" r:id="rId14"/>
  </sheets>
  <definedNames>
    <definedName name="CEPLAN" localSheetId="8">#REF!</definedName>
    <definedName name="CEPLAN" localSheetId="6">#REF!</definedName>
    <definedName name="CEPLAN" localSheetId="5">#REF!</definedName>
    <definedName name="CEPLAN" localSheetId="2">#REF!</definedName>
    <definedName name="CEPLAN" localSheetId="10">#REF!</definedName>
    <definedName name="CEPLAN" localSheetId="9">#REF!</definedName>
    <definedName name="CEPLAN" localSheetId="7">#REF!</definedName>
    <definedName name="CEPLAN" localSheetId="1">#REF!</definedName>
    <definedName name="CEPLAN" localSheetId="13">#REF!</definedName>
    <definedName name="CEPLAN" localSheetId="0">#REF!</definedName>
    <definedName name="CEPLAN">#REF!</definedName>
    <definedName name="diasuteis" localSheetId="8">#REF!</definedName>
    <definedName name="diasuteis" localSheetId="6">#REF!</definedName>
    <definedName name="diasuteis" localSheetId="5">#REF!</definedName>
    <definedName name="diasuteis" localSheetId="2">#REF!</definedName>
    <definedName name="diasuteis" localSheetId="10">#REF!</definedName>
    <definedName name="diasuteis" localSheetId="3">#REF!</definedName>
    <definedName name="diasuteis" localSheetId="9">#REF!</definedName>
    <definedName name="diasuteis" localSheetId="7">#REF!</definedName>
    <definedName name="diasuteis" localSheetId="1">#REF!</definedName>
    <definedName name="diasuteis" localSheetId="13">#REF!</definedName>
    <definedName name="diasuteis" localSheetId="0">#REF!</definedName>
    <definedName name="diasuteis">#REF!</definedName>
    <definedName name="Ferias" localSheetId="8">#REF!</definedName>
    <definedName name="Ferias" localSheetId="6">#REF!</definedName>
    <definedName name="Ferias" localSheetId="5">#REF!</definedName>
    <definedName name="Ferias" localSheetId="2">#REF!</definedName>
    <definedName name="Ferias" localSheetId="10">#REF!</definedName>
    <definedName name="Ferias" localSheetId="3">#REF!</definedName>
    <definedName name="Ferias" localSheetId="9">#REF!</definedName>
    <definedName name="Ferias" localSheetId="7">#REF!</definedName>
    <definedName name="Ferias" localSheetId="1">#REF!</definedName>
    <definedName name="Ferias" localSheetId="13">#REF!</definedName>
    <definedName name="Ferias" localSheetId="0">#REF!</definedName>
    <definedName name="Ferias">#REF!</definedName>
    <definedName name="RD" localSheetId="8">OFFSET(#REF!,(MATCH(SMALL(#REF!,ROW()-10),#REF!,0)-1),0)</definedName>
    <definedName name="RD" localSheetId="6">OFFSET(#REF!,(MATCH(SMALL(#REF!,ROW()-10),#REF!,0)-1),0)</definedName>
    <definedName name="RD" localSheetId="5">OFFSET(#REF!,(MATCH(SMALL(#REF!,ROW()-10),#REF!,0)-1),0)</definedName>
    <definedName name="RD" localSheetId="2">OFFSET(#REF!,(MATCH(SMALL(#REF!,ROW()-10),#REF!,0)-1),0)</definedName>
    <definedName name="RD" localSheetId="10">OFFSET(#REF!,(MATCH(SMALL(#REF!,ROW()-10),#REF!,0)-1),0)</definedName>
    <definedName name="RD" localSheetId="3">OFFSET(#REF!,(MATCH(SMALL(#REF!,ROW()-10),#REF!,0)-1),0)</definedName>
    <definedName name="RD" localSheetId="9">OFFSET(#REF!,(MATCH(SMALL(#REF!,ROW()-10),#REF!,0)-1),0)</definedName>
    <definedName name="RD" localSheetId="7">OFFSET(#REF!,(MATCH(SMALL(#REF!,ROW()-10),#REF!,0)-1),0)</definedName>
    <definedName name="RD" localSheetId="1">OFFSET(#REF!,(MATCH(SMALL(#REF!,ROW()-10),#REF!,0)-1),0)</definedName>
    <definedName name="RD" localSheetId="13">OFFSET(#REF!,(MATCH(SMALL(#REF!,ROW()-10),#REF!,0)-1),0)</definedName>
    <definedName name="RD" localSheetId="0">OFFSET(#REF!,(MATCH(SMALL(#REF!,ROW()-10),#REF!,0)-1),0)</definedName>
    <definedName name="RD">OFFSET(#REF!,(MATCH(SMALL(#REF!,ROW()-10),#REF!,0)-1),0)</definedName>
  </definedNames>
  <calcPr calcId="191029"/>
</workbook>
</file>

<file path=xl/calcChain.xml><?xml version="1.0" encoding="utf-8"?>
<calcChain xmlns="http://schemas.openxmlformats.org/spreadsheetml/2006/main">
  <c r="N16" i="137" l="1"/>
  <c r="M16" i="137"/>
  <c r="N16" i="124" l="1"/>
  <c r="M16" i="124"/>
  <c r="J5" i="137" l="1"/>
  <c r="K5" i="137" s="1"/>
  <c r="L5" i="137" s="1"/>
  <c r="J5" i="138"/>
  <c r="I8" i="128"/>
  <c r="F5" i="128"/>
  <c r="F6" i="128"/>
  <c r="I6" i="128" s="1"/>
  <c r="F7" i="128"/>
  <c r="I7" i="128" s="1"/>
  <c r="F8" i="128"/>
  <c r="F9" i="128"/>
  <c r="I9" i="128" s="1"/>
  <c r="F10" i="128"/>
  <c r="I10" i="128" s="1"/>
  <c r="F11" i="128"/>
  <c r="I11" i="128" s="1"/>
  <c r="F12" i="128"/>
  <c r="I12" i="128" s="1"/>
  <c r="F13" i="128"/>
  <c r="I13" i="128" s="1"/>
  <c r="F14" i="128"/>
  <c r="F15" i="128"/>
  <c r="I15" i="128" s="1"/>
  <c r="F21" i="128"/>
  <c r="F4" i="128"/>
  <c r="N16" i="138"/>
  <c r="M16" i="138"/>
  <c r="K15" i="138"/>
  <c r="L15" i="138" s="1"/>
  <c r="K14" i="138"/>
  <c r="L14" i="138" s="1"/>
  <c r="K13" i="138"/>
  <c r="L13" i="138" s="1"/>
  <c r="K12" i="138"/>
  <c r="L12" i="138" s="1"/>
  <c r="K11" i="138"/>
  <c r="L11" i="138" s="1"/>
  <c r="K10" i="138"/>
  <c r="L10" i="138" s="1"/>
  <c r="K9" i="138"/>
  <c r="L9" i="138" s="1"/>
  <c r="K8" i="138"/>
  <c r="L8" i="138" s="1"/>
  <c r="K7" i="138"/>
  <c r="L7" i="138" s="1"/>
  <c r="K6" i="138"/>
  <c r="L6" i="138" s="1"/>
  <c r="K5" i="138"/>
  <c r="L5" i="138" s="1"/>
  <c r="K4" i="138"/>
  <c r="L4" i="138" s="1"/>
  <c r="K15" i="137"/>
  <c r="L15" i="137" s="1"/>
  <c r="K14" i="137"/>
  <c r="L14" i="137" s="1"/>
  <c r="K13" i="137"/>
  <c r="L13" i="137" s="1"/>
  <c r="K12" i="137"/>
  <c r="L12" i="137" s="1"/>
  <c r="K11" i="137"/>
  <c r="L11" i="137" s="1"/>
  <c r="K10" i="137"/>
  <c r="L10" i="137" s="1"/>
  <c r="K9" i="137"/>
  <c r="L9" i="137" s="1"/>
  <c r="K8" i="137"/>
  <c r="L8" i="137" s="1"/>
  <c r="K7" i="137"/>
  <c r="L7" i="137" s="1"/>
  <c r="K6" i="137"/>
  <c r="L6" i="137" s="1"/>
  <c r="K4" i="137"/>
  <c r="L4" i="137" s="1"/>
  <c r="N16" i="136"/>
  <c r="M16" i="136"/>
  <c r="L15" i="136"/>
  <c r="K15" i="136"/>
  <c r="K14" i="136"/>
  <c r="L14" i="136" s="1"/>
  <c r="K13" i="136"/>
  <c r="L13" i="136" s="1"/>
  <c r="L12" i="136"/>
  <c r="K12" i="136"/>
  <c r="K11" i="136"/>
  <c r="L11" i="136" s="1"/>
  <c r="K10" i="136"/>
  <c r="L10" i="136" s="1"/>
  <c r="K9" i="136"/>
  <c r="L9" i="136" s="1"/>
  <c r="K8" i="136"/>
  <c r="L8" i="136" s="1"/>
  <c r="K7" i="136"/>
  <c r="L7" i="136" s="1"/>
  <c r="K6" i="136"/>
  <c r="L6" i="136" s="1"/>
  <c r="K5" i="136"/>
  <c r="L5" i="136" s="1"/>
  <c r="K4" i="136"/>
  <c r="L4" i="136" s="1"/>
  <c r="N16" i="135"/>
  <c r="M16" i="135"/>
  <c r="K15" i="135"/>
  <c r="L15" i="135" s="1"/>
  <c r="K14" i="135"/>
  <c r="L14" i="135" s="1"/>
  <c r="K13" i="135"/>
  <c r="L13" i="135" s="1"/>
  <c r="K12" i="135"/>
  <c r="L12" i="135" s="1"/>
  <c r="K11" i="135"/>
  <c r="L11" i="135" s="1"/>
  <c r="K10" i="135"/>
  <c r="L10" i="135" s="1"/>
  <c r="K9" i="135"/>
  <c r="L9" i="135" s="1"/>
  <c r="K8" i="135"/>
  <c r="L8" i="135" s="1"/>
  <c r="K7" i="135"/>
  <c r="L7" i="135" s="1"/>
  <c r="K6" i="135"/>
  <c r="L6" i="135" s="1"/>
  <c r="K5" i="135"/>
  <c r="L5" i="135" s="1"/>
  <c r="K4" i="135"/>
  <c r="L4" i="135" s="1"/>
  <c r="N16" i="134"/>
  <c r="M16" i="134"/>
  <c r="K15" i="134"/>
  <c r="L15" i="134" s="1"/>
  <c r="K14" i="134"/>
  <c r="L14" i="134" s="1"/>
  <c r="K13" i="134"/>
  <c r="L13" i="134" s="1"/>
  <c r="L12" i="134"/>
  <c r="K12" i="134"/>
  <c r="K11" i="134"/>
  <c r="L11" i="134" s="1"/>
  <c r="K10" i="134"/>
  <c r="L10" i="134" s="1"/>
  <c r="K9" i="134"/>
  <c r="L9" i="134" s="1"/>
  <c r="K8" i="134"/>
  <c r="L8" i="134" s="1"/>
  <c r="K7" i="134"/>
  <c r="L7" i="134" s="1"/>
  <c r="K6" i="134"/>
  <c r="L6" i="134" s="1"/>
  <c r="K5" i="134"/>
  <c r="L5" i="134" s="1"/>
  <c r="K4" i="134"/>
  <c r="L4" i="134" s="1"/>
  <c r="N16" i="133"/>
  <c r="M16" i="133"/>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N16" i="117"/>
  <c r="M16" i="117"/>
  <c r="K15" i="117"/>
  <c r="L15" i="117" s="1"/>
  <c r="K14" i="117"/>
  <c r="L14" i="117" s="1"/>
  <c r="K13" i="117"/>
  <c r="L13" i="117" s="1"/>
  <c r="K12" i="117"/>
  <c r="L12" i="117" s="1"/>
  <c r="K11" i="117"/>
  <c r="L11" i="117" s="1"/>
  <c r="K10" i="117"/>
  <c r="L10" i="117" s="1"/>
  <c r="K9" i="117"/>
  <c r="L9" i="117" s="1"/>
  <c r="K8" i="117"/>
  <c r="L8" i="117" s="1"/>
  <c r="K7" i="117"/>
  <c r="L7" i="117" s="1"/>
  <c r="K6" i="117"/>
  <c r="L6" i="117" s="1"/>
  <c r="K5" i="117"/>
  <c r="L5" i="117" s="1"/>
  <c r="K4" i="117"/>
  <c r="L4" i="117" s="1"/>
  <c r="K15" i="124"/>
  <c r="L15" i="124" s="1"/>
  <c r="K14" i="124"/>
  <c r="L14" i="124" s="1"/>
  <c r="K13" i="124"/>
  <c r="L13" i="124" s="1"/>
  <c r="K12" i="124"/>
  <c r="L12" i="124" s="1"/>
  <c r="K11" i="124"/>
  <c r="L11" i="124" s="1"/>
  <c r="K10" i="124"/>
  <c r="L10" i="124" s="1"/>
  <c r="K9" i="124"/>
  <c r="L9" i="124" s="1"/>
  <c r="K8" i="124"/>
  <c r="L8" i="124" s="1"/>
  <c r="K7" i="124"/>
  <c r="L7" i="124" s="1"/>
  <c r="K6" i="124"/>
  <c r="L6" i="124" s="1"/>
  <c r="K5" i="124"/>
  <c r="L5" i="124" s="1"/>
  <c r="K4" i="124"/>
  <c r="L4" i="124" s="1"/>
  <c r="N16" i="112"/>
  <c r="M16" i="112"/>
  <c r="K15" i="112"/>
  <c r="L15" i="112" s="1"/>
  <c r="K14" i="112"/>
  <c r="L14" i="112" s="1"/>
  <c r="K13" i="112"/>
  <c r="L13" i="112" s="1"/>
  <c r="K12" i="112"/>
  <c r="L12" i="112" s="1"/>
  <c r="K11" i="112"/>
  <c r="L11" i="112" s="1"/>
  <c r="K10" i="112"/>
  <c r="L10" i="112" s="1"/>
  <c r="K9" i="112"/>
  <c r="L9" i="112" s="1"/>
  <c r="K8" i="112"/>
  <c r="L8" i="112" s="1"/>
  <c r="K7" i="112"/>
  <c r="L7" i="112" s="1"/>
  <c r="K6" i="112"/>
  <c r="L6" i="112" s="1"/>
  <c r="K5" i="112"/>
  <c r="L5" i="112" s="1"/>
  <c r="K4" i="112"/>
  <c r="L4" i="112" s="1"/>
  <c r="N16" i="130"/>
  <c r="M16" i="130"/>
  <c r="K15" i="130"/>
  <c r="L15" i="130" s="1"/>
  <c r="K14" i="130"/>
  <c r="L14" i="130" s="1"/>
  <c r="K13" i="130"/>
  <c r="L13" i="130" s="1"/>
  <c r="K12" i="130"/>
  <c r="L12" i="130" s="1"/>
  <c r="K11" i="130"/>
  <c r="L11" i="130" s="1"/>
  <c r="K10" i="130"/>
  <c r="L10" i="130" s="1"/>
  <c r="K9" i="130"/>
  <c r="L9" i="130" s="1"/>
  <c r="K8" i="130"/>
  <c r="L8" i="130" s="1"/>
  <c r="K7" i="130"/>
  <c r="L7" i="130" s="1"/>
  <c r="L6" i="130"/>
  <c r="K6" i="130"/>
  <c r="K5" i="130"/>
  <c r="L5" i="130" s="1"/>
  <c r="K4" i="130"/>
  <c r="L4" i="130" s="1"/>
  <c r="N16" i="132"/>
  <c r="M16" i="132"/>
  <c r="K15" i="132"/>
  <c r="L15" i="132" s="1"/>
  <c r="K14" i="132"/>
  <c r="L14" i="132" s="1"/>
  <c r="K13" i="132"/>
  <c r="L13" i="132" s="1"/>
  <c r="K12" i="132"/>
  <c r="L12" i="132" s="1"/>
  <c r="K11" i="132"/>
  <c r="L11" i="132" s="1"/>
  <c r="K10" i="132"/>
  <c r="L10" i="132" s="1"/>
  <c r="K9" i="132"/>
  <c r="L9" i="132" s="1"/>
  <c r="K8" i="132"/>
  <c r="L8" i="132" s="1"/>
  <c r="K7" i="132"/>
  <c r="L7" i="132" s="1"/>
  <c r="K6" i="132"/>
  <c r="L6" i="132" s="1"/>
  <c r="K5" i="132"/>
  <c r="L5" i="132" s="1"/>
  <c r="K4" i="132"/>
  <c r="L4" i="132" s="1"/>
  <c r="N16" i="129"/>
  <c r="M16" i="129"/>
  <c r="K15" i="129"/>
  <c r="L15" i="129" s="1"/>
  <c r="K14" i="129"/>
  <c r="L14" i="129" s="1"/>
  <c r="K13" i="129"/>
  <c r="L13" i="129" s="1"/>
  <c r="K12" i="129"/>
  <c r="L12" i="129" s="1"/>
  <c r="K11" i="129"/>
  <c r="L11" i="129" s="1"/>
  <c r="K10" i="129"/>
  <c r="L10" i="129" s="1"/>
  <c r="K9" i="129"/>
  <c r="L9" i="129" s="1"/>
  <c r="K8" i="129"/>
  <c r="L8" i="129" s="1"/>
  <c r="K7" i="129"/>
  <c r="L7" i="129" s="1"/>
  <c r="K6" i="129"/>
  <c r="L6" i="129" s="1"/>
  <c r="K5" i="129"/>
  <c r="L5" i="129" s="1"/>
  <c r="K4" i="129"/>
  <c r="L4" i="129" s="1"/>
  <c r="G8" i="128" l="1"/>
  <c r="G11" i="128"/>
  <c r="J11" i="128" s="1"/>
  <c r="G12" i="128"/>
  <c r="J12" i="128" s="1"/>
  <c r="I14" i="128"/>
  <c r="I5" i="128"/>
  <c r="L11" i="113"/>
  <c r="K10" i="113"/>
  <c r="L10" i="113" s="1"/>
  <c r="K11" i="113"/>
  <c r="K12" i="113"/>
  <c r="L12" i="113" s="1"/>
  <c r="K14" i="113"/>
  <c r="L14" i="113" s="1"/>
  <c r="H8" i="128" l="1"/>
  <c r="J8" i="128"/>
  <c r="G14" i="128"/>
  <c r="J14" i="128" s="1"/>
  <c r="G10" i="128"/>
  <c r="J10" i="128" s="1"/>
  <c r="H11" i="128"/>
  <c r="H12" i="128"/>
  <c r="H14" i="128" l="1"/>
  <c r="H10" i="128"/>
  <c r="N16" i="113"/>
  <c r="M16" i="113"/>
  <c r="K13" i="113" l="1"/>
  <c r="G13" i="128" s="1"/>
  <c r="K15" i="113"/>
  <c r="G15" i="128" s="1"/>
  <c r="J15" i="128" l="1"/>
  <c r="H15" i="128"/>
  <c r="J13" i="128"/>
  <c r="H13" i="128"/>
  <c r="L15" i="113"/>
  <c r="L13" i="113"/>
  <c r="F23" i="128"/>
  <c r="F22" i="128"/>
  <c r="K5" i="113" l="1"/>
  <c r="G5" i="128" s="1"/>
  <c r="K6" i="113"/>
  <c r="G6" i="128" s="1"/>
  <c r="K7" i="113"/>
  <c r="G7" i="128" s="1"/>
  <c r="K8" i="113"/>
  <c r="K9" i="113"/>
  <c r="G9" i="128" s="1"/>
  <c r="K4" i="113"/>
  <c r="G4" i="128" s="1"/>
  <c r="J9" i="128" l="1"/>
  <c r="H9" i="128"/>
  <c r="J7" i="128"/>
  <c r="H7" i="128"/>
  <c r="J6" i="128"/>
  <c r="H6" i="128"/>
  <c r="J5" i="128"/>
  <c r="H5" i="128"/>
  <c r="L4" i="113"/>
  <c r="I4" i="128" l="1"/>
  <c r="I16" i="128" s="1"/>
  <c r="J24" i="128" s="1"/>
  <c r="L9" i="113" l="1"/>
  <c r="L8" i="113"/>
  <c r="J4" i="128"/>
  <c r="J16" i="128" s="1"/>
  <c r="J25" i="128" s="1"/>
  <c r="H4" i="128" l="1"/>
  <c r="L7" i="113"/>
  <c r="L6" i="113"/>
  <c r="L5" i="113"/>
  <c r="J27"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J5" authorId="0" shapeId="0" xr:uid="{DEE4814D-89FC-4118-84C8-6D1D76A3E8B9}">
      <text>
        <r>
          <rPr>
            <b/>
            <sz val="9"/>
            <color indexed="81"/>
            <rFont val="Segoe UI"/>
            <charset val="1"/>
          </rPr>
          <t>Muraro:</t>
        </r>
        <r>
          <rPr>
            <sz val="9"/>
            <color indexed="81"/>
            <rFont val="Segoe UI"/>
            <charset val="1"/>
          </rPr>
          <t xml:space="preserve">
Cedidas 250 unid. pelo CEAVI em 16/04/21.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J5" authorId="0" shapeId="0" xr:uid="{15D7C725-68E2-46CD-9391-AF0A7F4D745A}">
      <text>
        <r>
          <rPr>
            <b/>
            <sz val="9"/>
            <color indexed="81"/>
            <rFont val="Segoe UI"/>
            <charset val="1"/>
          </rPr>
          <t>Muraro:</t>
        </r>
        <r>
          <rPr>
            <sz val="9"/>
            <color indexed="81"/>
            <rFont val="Segoe UI"/>
            <charset val="1"/>
          </rPr>
          <t xml:space="preserve">
Cedidas 250 unid. ao CEO em 16/04/21.</t>
        </r>
      </text>
    </comment>
  </commentList>
</comments>
</file>

<file path=xl/sharedStrings.xml><?xml version="1.0" encoding="utf-8"?>
<sst xmlns="http://schemas.openxmlformats.org/spreadsheetml/2006/main" count="1664" uniqueCount="82">
  <si>
    <t>Saldo / Automático</t>
  </si>
  <si>
    <t>...../...../......</t>
  </si>
  <si>
    <t>Preço UNITÁRIO (R$)</t>
  </si>
  <si>
    <t>ALERTA</t>
  </si>
  <si>
    <t>Unidade</t>
  </si>
  <si>
    <t>SALDO</t>
  </si>
  <si>
    <t>Qtde Registrada</t>
  </si>
  <si>
    <t>Valor Total Registrado</t>
  </si>
  <si>
    <t>Valor Total Utilizado</t>
  </si>
  <si>
    <t>Valor Total da Ata com Aditivo</t>
  </si>
  <si>
    <t>Valor Utilizado</t>
  </si>
  <si>
    <t>% Aditivos</t>
  </si>
  <si>
    <t>% Utilizado</t>
  </si>
  <si>
    <t>Qtde Utilizada</t>
  </si>
  <si>
    <t>CENTRO PARTICIPANTE:</t>
  </si>
  <si>
    <t xml:space="preserve">Item </t>
  </si>
  <si>
    <t>Empresa</t>
  </si>
  <si>
    <t>ESPECIFICAÇÕES</t>
  </si>
  <si>
    <t>Resumo Atualizado e</t>
  </si>
  <si>
    <t>Grupo-Classe</t>
  </si>
  <si>
    <t>Código NUC</t>
  </si>
  <si>
    <t>Detalhamento</t>
  </si>
  <si>
    <t>PROCESSO: PE SEA 66/2020</t>
  </si>
  <si>
    <t>VIGÊNCIA DA ATA: 11/11/2020 até 11/11/2021</t>
  </si>
  <si>
    <t xml:space="preserve"> AF/OS nº  xxxx/2021 Qtde. DT</t>
  </si>
  <si>
    <t>ALPHA    HIGIENE    E    LIMPEZA    LTDA,    inscrita    no    CNPJ/MF    sob    o    nº 09.276.894/0001-11</t>
  </si>
  <si>
    <t>Desinfetante a base de hipoclorito de sódio com 1%, embalagem com no máximo 5 litros de cloro ativo (10.000ppm), com ação bactericida, baixa toxicidade, amplo espectro para desinfecção de material de inaloterapia, superfícies, lavagem de verduras e lactário. Não deve ter cheiro agressivo, não deverá ser corrosivo sobre plásticos e borrachas. Apresentar autorização de funcionamento. A embalagem, registro MS e laudos técnicos emitido por laboratório credenciado conforme legislação RDC 321/2019.</t>
  </si>
  <si>
    <t>66-02</t>
  </si>
  <si>
    <t>00943-1-001</t>
  </si>
  <si>
    <t>339030.22</t>
  </si>
  <si>
    <t>PEÇA</t>
  </si>
  <si>
    <t>MARCA</t>
  </si>
  <si>
    <t>BENFORT</t>
  </si>
  <si>
    <t>MAYCON  WILL  EIRELI,  inscrita  no  CNPJ/MF  sob  o  nº  18.712.730/0001-80</t>
  </si>
  <si>
    <t>Gorro cirúrgico descartável, com elástico, de não tecido, micro perfurado, gramatura mínima de 16g/m2, condicionados em recipiente que garanta a integridade do produto, apresentando na embalagem dados de identificação, lote, procedência, validade, apresentar isenção de registro MS</t>
  </si>
  <si>
    <t>Nobre</t>
  </si>
  <si>
    <t>Peça</t>
  </si>
  <si>
    <t>66-15</t>
  </si>
  <si>
    <t>00966-0-006</t>
  </si>
  <si>
    <t>339030.28</t>
  </si>
  <si>
    <t>ELFORT  IMPORTAÇÃO  E  DISTRIBUICAO  DE  PRODUTOS  EIRELI,  inscrita  no CNPJ/MF sob o nº 09.213.849/0001-18</t>
  </si>
  <si>
    <t>Máscara respiradora semi-facial, para proteção de agentes
biológicos:Tuberculose,Gripe Aviária, Pneumonia Asiática, Herpes Zoster, Antavirose Rubéola, Sarampo, Varicela, parotidite infecciosa, monucleose infecciosa, candidíase e furunculose, sem viseira, com no mínimo três camadas, camada externa 100% em polipropileno e camada interna de celulose e poliester, eficiência de filtração bacteriana (BFE) no mínimo de 99%, eficiência mínima de filtragem de 95%, preferencialmente formato de trapézio, sendo possível na base menor do trapézio proceder dobradura para fechá-la pela extremidade (base maior do trapézio), anatômica, com clip nasal em alumínio dobrável, ajustável, com as pontas arredondadas e resistente, atraumática, hipoalergênica, inodora, sem prejuízo da respiração natural, duas tiras elásticas reforçadas, que proporcione boa vedação no rosto, sem desprender partículas do material (fiapos), acondicionados em recipiente que garanta a integridade do produto, apresentando na embalagem dados de identificação, lote, data de validade, procedência, apresentar registro no MS, apresentar laudo de eficiência de filtragem bacteriana (EBF), apresentar certificado de aprovação M.T.</t>
  </si>
  <si>
    <t>KSN</t>
  </si>
  <si>
    <t>00966-0-007</t>
  </si>
  <si>
    <t>Máscara facial sem viseira com no mínimo três camadas,camada externa 100% em polipropileno, e camada interna de celulose e poliester, para procedimentos cirúrgicos, com clips nasal, eficiência de filtragem bacteriana acima (BFE) de 95%, formato antômico, hipoalergêncio, inodora, sem prejuízo da respiração natural, presilhas reforçadas, com ajuste em elástico, sem desprender partículas do material (fiapos), acondicionados em recipiente que garanta a integridade do produto, apresentando na embalagem dados de identificação, lote, data de validade, procedência, apresentar laudo de eficiência de filtragem bacteriana (EBF), apresentar certificado de aprovação MT.</t>
  </si>
  <si>
    <t>00966-0-008</t>
  </si>
  <si>
    <t>SC MED DISTRIBUIDORA MEDICO HOSPITALAR LTDA, inscrita no CNPJ/MF sob o nº 27.311.107/0001-07</t>
  </si>
  <si>
    <t>Máscara facial sem viseira com no mínimo três camadas,camada externa 100% em polipropileno, e camada interna de celulose e poliester, para procedimentos cirúrgicos, com clips nasal, eficiência de filtragem bacteriana acima (BFE) de 95%, formato antômico, hipoalergêncio, inodora, sem prejuízo da respiração
natural, presilhas reforçadas, com ajuste de tiras, sem
desprender partículas do material (fiapos), acondicionados em recipiente que garanta a integridade do produto, apresentando na embalagem dados de identificação, lote, data de validade, procedência, apresentar laudo de eficiência de filtragem bacteriana (EBF), apresentar certificado de aprovação MT.</t>
  </si>
  <si>
    <t>Neve Premium</t>
  </si>
  <si>
    <t>00966-0-138</t>
  </si>
  <si>
    <t>MEDCLEAN  COMERCIAL  LTDA,  inscrita  no  CNPJ/MF  sob  o  nº  03.921.280/0001-69</t>
  </si>
  <si>
    <t>Avental descartável, confeccionado em material não tecido para uso odonto-medico-hospitalar ou equivalente, impermeável. Com largura de no mínimo 1,6m e altura de, no mínimo, 1,5 m, medindo-se na parte posterior da peça do decote até a barra inferior. Gramatura de no mínimo 30g/m2. Barreira microbiana comprovada por laudos de Eficiência de Filtração Bacteriana (BFE) e Eficiência de Filtração Viral (VFE) do produto acabado. O produto deverá atender as normas técnicas ABNT NBR ISO 13688:2017 ; ABNT NBR 16064:2016 ; ABNT NBR 14873:2002 ; ABNT NBR ISO 16693:2018 . Manga longa com punho em malha canelada ou elástico, sistema de ajuste com transpasse nas costas e fixação através de amarrilhos nas costas e cintura. Embalagem individual. Apresentar Registro ANVISA ou declaração de atendimento a RDC Nº 379, de 30 de Abril de
2020.
***Atendimento ao COVID-19**</t>
  </si>
  <si>
    <t>CLEANTECH/RMS80053550011/CX C/ 100U/AV PROC SMS.</t>
  </si>
  <si>
    <t>00966-0-174</t>
  </si>
  <si>
    <t>PKB    PRODUTOS    QUÍMICOS    LTDA,    inscrita    no    CNPJ/MF    sob    o    nº 01.648.513/0001-76</t>
  </si>
  <si>
    <t>Álcool a 70% para desinfecção de materiais, superfícies, em frasco de 1 (um) litro. Apresentar registro de saneante na ANVISA e laudo de teor alcoólico (por lote fornecido). Embaladas em caixa de papelão resistente</t>
  </si>
  <si>
    <t>Sauba</t>
  </si>
  <si>
    <t>62-02</t>
  </si>
  <si>
    <t>01893-7-002</t>
  </si>
  <si>
    <t>Álcool em gel para uso geral 70%, cosmético, embalagem
5 litros</t>
  </si>
  <si>
    <t>01893-7-033</t>
  </si>
  <si>
    <t>Álcool etílico liquido, para uso geral e desinfecção de superfícies e ambientes. Características: com concentração de 68% a 72%. Validade: mínimo 20 meses a partir de cada pedido de entrega. Embalagem: em frasco com 5l, contendo especificações, indicações, precauções e modo de usar, nome, endereço, CNPJ do fabricante, serviço de atendimento ao consumidor, registro no Ministério da Saúde, nome e registro do técnico ou profissional responsável na entidade profissional competente. Data de fabricação e data de validade indicados no produto e na caixa. Observação: Apresentar: AFE - Autorização de Funcionamento da Empresa e notificação ou registro do produto na ANVISA, conforme o caso, de acordo com as legislações vigentes</t>
  </si>
  <si>
    <t>01893-7-035</t>
  </si>
  <si>
    <t>HILEON  CESAR  SUCATELLI  ME,  inscrita  no  CNPJ/MF  sob  o  nº  17.778.957/0001-66</t>
  </si>
  <si>
    <t>Álcool em gel para uso geral 70%, cosmético, embalagem
descart.400 a 500 ml, válvula pump</t>
  </si>
  <si>
    <t>Super</t>
  </si>
  <si>
    <t>01893-7-036</t>
  </si>
  <si>
    <t>BMI  PROSPER  EIRELI  EPP,  inscrita  no  CNPJ/MF  sob  o  nº  14.012.375/0001-86</t>
  </si>
  <si>
    <t>Termômetro infravermelho com mira laser, de ponto único, com faixa de medição de aproximadamente - 30 °C a 260 °C; distância focal de 8:1 a 12:1; resolução 0,1 °C; precisão 2 °C; emissividade valor fixo 0,95. Acompanha manual de instruções e calibração RBC em três pontos a serem definidos pelo usuário.</t>
  </si>
  <si>
    <t>Bioland</t>
  </si>
  <si>
    <t>61-11</t>
  </si>
  <si>
    <t>02718-9-095</t>
  </si>
  <si>
    <t>339030.36</t>
  </si>
  <si>
    <t>CRISTIANI    LOURI    RODRIGUES    ME,    inscrita    no    CNPJ/MF    sob    o    nº 08.676.816/0001-41,</t>
  </si>
  <si>
    <t>Dispenser com reservatório para alcool gel</t>
  </si>
  <si>
    <t>10585-6-005</t>
  </si>
  <si>
    <t>Aquisição de EPI´S para enfrentamento do Coronavírus para os órgãos do 
Estado de Santa Catarina,</t>
  </si>
  <si>
    <t xml:space="preserve"> AF/OS nº  14/2021</t>
  </si>
  <si>
    <t xml:space="preserve"> AF/OS nº  15/2021</t>
  </si>
  <si>
    <t xml:space="preserve"> AF/OS nº  16/2021 </t>
  </si>
  <si>
    <t xml:space="preserve"> AF nº  260/2021 Qtde. Elfort</t>
  </si>
  <si>
    <t xml:space="preserve"> AF nº  261/2021 Qtde. Maycon Will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</si>
</sst>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
    <numFmt numFmtId="170" formatCode="_-&quot;R$&quot;\ * #,##0.0000_-;\-&quot;R$&quot;\ * #,##0.0000_-;_-&quot;R$&quot;\ * &quot;-&quot;??_-;_-@_-"/>
    <numFmt numFmtId="171" formatCode="#,##0.00_ ;\-#,##0.00\ "/>
    <numFmt numFmtId="172" formatCode="_-&quot;R$&quot;\ * #,##0.0000_-;\-&quot;R$&quot;\ * #,##0.0000_-;_-&quot;R$&quot;\ * &quot;-&quot;????_-;_-@_-"/>
  </numFmts>
  <fonts count="17"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1"/>
      <color indexed="8"/>
      <name val="Calibri"/>
      <family val="2"/>
    </font>
    <font>
      <sz val="10"/>
      <name val="Arial"/>
    </font>
    <font>
      <b/>
      <sz val="12"/>
      <name val="Calibri"/>
      <family val="2"/>
    </font>
    <font>
      <b/>
      <sz val="14"/>
      <name val="Calibri"/>
      <family val="2"/>
    </font>
    <font>
      <b/>
      <sz val="11"/>
      <name val="Calibri"/>
      <family val="2"/>
      <scheme val="minor"/>
    </font>
    <font>
      <sz val="10"/>
      <color theme="1"/>
      <name val="Arial"/>
      <family val="2"/>
    </font>
    <font>
      <b/>
      <sz val="10"/>
      <name val="Arial"/>
      <family val="2"/>
    </font>
    <font>
      <b/>
      <sz val="10"/>
      <color theme="1"/>
      <name val="Arial"/>
      <family val="2"/>
    </font>
    <font>
      <sz val="10"/>
      <color indexed="8"/>
      <name val="Calibri"/>
      <family val="2"/>
    </font>
    <font>
      <sz val="9"/>
      <color indexed="81"/>
      <name val="Segoe UI"/>
      <charset val="1"/>
    </font>
    <font>
      <b/>
      <sz val="9"/>
      <color indexed="81"/>
      <name val="Segoe UI"/>
      <charset val="1"/>
    </font>
  </fonts>
  <fills count="19">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59999389629810485"/>
        <bgColor indexed="10"/>
      </patternFill>
    </fill>
    <fill>
      <patternFill patternType="solid">
        <fgColor theme="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14999847407452621"/>
        <bgColor indexed="31"/>
      </patternFill>
    </fill>
    <fill>
      <patternFill patternType="solid">
        <fgColor theme="0"/>
        <bgColor indexed="3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7" fillId="0" borderId="0" applyFont="0" applyFill="0" applyBorder="0" applyAlignment="0" applyProtection="0"/>
  </cellStyleXfs>
  <cellXfs count="123">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8" borderId="2" xfId="1" applyNumberFormat="1" applyFont="1" applyFill="1" applyBorder="1" applyAlignment="1" applyProtection="1">
      <alignment horizontal="right"/>
      <protection locked="0"/>
    </xf>
    <xf numFmtId="168" fontId="5" fillId="8" borderId="3" xfId="1" applyNumberFormat="1" applyFont="1" applyFill="1" applyBorder="1" applyAlignment="1" applyProtection="1">
      <alignment horizontal="right"/>
      <protection locked="0"/>
    </xf>
    <xf numFmtId="9" fontId="5" fillId="8" borderId="4" xfId="12" applyFont="1" applyFill="1" applyBorder="1" applyAlignment="1" applyProtection="1">
      <alignment horizontal="right"/>
      <protection locked="0"/>
    </xf>
    <xf numFmtId="2" fontId="5" fillId="8" borderId="3" xfId="1" applyNumberFormat="1" applyFont="1" applyFill="1" applyBorder="1" applyAlignment="1">
      <alignment horizontal="right"/>
    </xf>
    <xf numFmtId="0" fontId="5" fillId="8" borderId="8" xfId="1" applyFont="1" applyFill="1" applyBorder="1" applyAlignment="1" applyProtection="1">
      <alignment horizontal="left"/>
      <protection locked="0"/>
    </xf>
    <xf numFmtId="0" fontId="5" fillId="8" borderId="15" xfId="1" applyFont="1" applyFill="1" applyBorder="1" applyAlignment="1" applyProtection="1">
      <alignment horizontal="left"/>
      <protection locked="0"/>
    </xf>
    <xf numFmtId="0" fontId="5" fillId="8" borderId="10" xfId="1" applyFont="1" applyFill="1" applyBorder="1" applyAlignment="1" applyProtection="1">
      <alignment horizontal="left"/>
      <protection locked="0"/>
    </xf>
    <xf numFmtId="0" fontId="5" fillId="8" borderId="0" xfId="1" applyFont="1" applyFill="1" applyBorder="1" applyAlignment="1" applyProtection="1">
      <alignment horizontal="left"/>
      <protection locked="0"/>
    </xf>
    <xf numFmtId="0" fontId="5" fillId="8" borderId="12" xfId="1" applyFont="1" applyFill="1" applyBorder="1" applyAlignment="1" applyProtection="1">
      <alignment horizontal="left"/>
      <protection locked="0"/>
    </xf>
    <xf numFmtId="0" fontId="5" fillId="8" borderId="14" xfId="1" applyFont="1" applyFill="1" applyBorder="1" applyAlignment="1" applyProtection="1">
      <alignment horizontal="left"/>
      <protection locked="0"/>
    </xf>
    <xf numFmtId="3" fontId="3" fillId="0" borderId="1" xfId="1" applyNumberFormat="1"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44" fontId="3" fillId="7" borderId="1" xfId="1" applyNumberFormat="1" applyFont="1" applyFill="1" applyBorder="1" applyAlignment="1">
      <alignment vertical="center" wrapText="1"/>
    </xf>
    <xf numFmtId="0" fontId="3" fillId="2" borderId="1"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9" borderId="5" xfId="1" applyNumberFormat="1" applyFont="1" applyFill="1" applyBorder="1" applyAlignment="1" applyProtection="1">
      <alignment horizontal="center" vertical="center" wrapText="1"/>
      <protection locked="0"/>
    </xf>
    <xf numFmtId="44" fontId="3" fillId="2" borderId="1" xfId="13" applyFont="1" applyFill="1" applyBorder="1" applyAlignment="1" applyProtection="1">
      <alignment horizontal="center" vertical="center" wrapText="1"/>
    </xf>
    <xf numFmtId="44" fontId="6" fillId="10" borderId="1" xfId="13" applyFont="1" applyFill="1" applyBorder="1" applyAlignment="1">
      <alignment horizontal="center" vertical="center"/>
    </xf>
    <xf numFmtId="44" fontId="6" fillId="0" borderId="1" xfId="13" applyFont="1" applyFill="1" applyBorder="1" applyAlignment="1">
      <alignment horizontal="center" vertical="center"/>
    </xf>
    <xf numFmtId="44" fontId="3" fillId="0" borderId="0" xfId="13" applyFont="1" applyFill="1" applyAlignment="1">
      <alignment vertical="center" wrapText="1"/>
    </xf>
    <xf numFmtId="0" fontId="8" fillId="10" borderId="1" xfId="0" applyFont="1" applyFill="1" applyBorder="1" applyAlignment="1">
      <alignment horizontal="center" vertical="center"/>
    </xf>
    <xf numFmtId="0" fontId="3" fillId="11" borderId="1" xfId="1" applyNumberFormat="1" applyFont="1" applyFill="1" applyBorder="1" applyAlignment="1" applyProtection="1">
      <alignment horizontal="center" vertical="center" wrapText="1"/>
      <protection locked="0"/>
    </xf>
    <xf numFmtId="0" fontId="3" fillId="0" borderId="0" xfId="1" applyFont="1" applyFill="1" applyAlignment="1">
      <alignment horizontal="center" vertical="center" wrapText="1"/>
    </xf>
    <xf numFmtId="44" fontId="3" fillId="0" borderId="1" xfId="1" applyNumberFormat="1" applyFont="1" applyFill="1" applyBorder="1" applyAlignment="1" applyProtection="1">
      <alignment wrapText="1"/>
      <protection locked="0"/>
    </xf>
    <xf numFmtId="0" fontId="3" fillId="0" borderId="1" xfId="1" applyFont="1" applyBorder="1" applyAlignment="1" applyProtection="1">
      <alignment wrapText="1"/>
      <protection locked="0"/>
    </xf>
    <xf numFmtId="0" fontId="8" fillId="14" borderId="1" xfId="0" applyFont="1" applyFill="1" applyBorder="1" applyAlignment="1">
      <alignment horizontal="center" vertical="center"/>
    </xf>
    <xf numFmtId="0" fontId="8" fillId="15"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44" fontId="3" fillId="15" borderId="2" xfId="13" applyFont="1" applyFill="1" applyBorder="1" applyAlignment="1" applyProtection="1">
      <alignment horizontal="center" vertical="center" wrapText="1"/>
    </xf>
    <xf numFmtId="0" fontId="3" fillId="15" borderId="2" xfId="1" applyFont="1" applyFill="1" applyBorder="1" applyAlignment="1" applyProtection="1">
      <alignment horizontal="center" vertical="center" wrapText="1"/>
    </xf>
    <xf numFmtId="166" fontId="3" fillId="15" borderId="2" xfId="1" applyNumberFormat="1" applyFont="1" applyFill="1" applyBorder="1" applyAlignment="1">
      <alignment horizontal="center" vertical="center" wrapText="1"/>
    </xf>
    <xf numFmtId="0" fontId="3" fillId="15" borderId="2" xfId="1" applyFont="1" applyFill="1" applyBorder="1" applyAlignment="1" applyProtection="1">
      <alignment horizontal="center" vertical="center" wrapText="1"/>
      <protection locked="0"/>
    </xf>
    <xf numFmtId="44" fontId="3" fillId="0" borderId="0" xfId="1" applyNumberFormat="1" applyFont="1" applyAlignment="1">
      <alignment wrapText="1"/>
    </xf>
    <xf numFmtId="44" fontId="3" fillId="0" borderId="0" xfId="8" applyFont="1" applyAlignment="1" applyProtection="1">
      <alignment wrapText="1"/>
      <protection locked="0"/>
    </xf>
    <xf numFmtId="3" fontId="3" fillId="0" borderId="1" xfId="1" applyNumberFormat="1" applyFont="1" applyBorder="1" applyAlignment="1" applyProtection="1">
      <alignment horizontal="center" vertical="center" wrapText="1"/>
      <protection locked="0"/>
    </xf>
    <xf numFmtId="44" fontId="3" fillId="0" borderId="1" xfId="1" applyNumberFormat="1" applyFont="1" applyBorder="1" applyAlignment="1" applyProtection="1">
      <alignment wrapText="1"/>
      <protection locked="0"/>
    </xf>
    <xf numFmtId="0" fontId="8" fillId="16" borderId="1" xfId="0" applyFont="1" applyFill="1" applyBorder="1" applyAlignment="1">
      <alignment horizontal="center" vertical="center"/>
    </xf>
    <xf numFmtId="44" fontId="6" fillId="16" borderId="1" xfId="13" applyFont="1" applyFill="1" applyBorder="1" applyAlignment="1">
      <alignment horizontal="center" vertical="center"/>
    </xf>
    <xf numFmtId="44" fontId="10" fillId="0" borderId="0" xfId="1" applyNumberFormat="1" applyFont="1" applyAlignment="1">
      <alignment wrapText="1"/>
    </xf>
    <xf numFmtId="0" fontId="11" fillId="16" borderId="1" xfId="0" applyFont="1" applyFill="1" applyBorder="1" applyAlignment="1">
      <alignment horizontal="left" vertical="center" wrapText="1"/>
    </xf>
    <xf numFmtId="0" fontId="1" fillId="10" borderId="16" xfId="0" applyFont="1" applyFill="1" applyBorder="1" applyAlignment="1">
      <alignment horizontal="center" vertical="center" wrapText="1"/>
    </xf>
    <xf numFmtId="49" fontId="1" fillId="10" borderId="16"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0" xfId="0" applyFont="1" applyFill="1" applyBorder="1" applyAlignment="1">
      <alignment horizontal="center" vertical="center" wrapText="1"/>
    </xf>
    <xf numFmtId="169" fontId="11" fillId="18" borderId="1" xfId="0" applyNumberFormat="1" applyFont="1" applyFill="1" applyBorder="1" applyAlignment="1">
      <alignment horizontal="center" vertical="center"/>
    </xf>
    <xf numFmtId="0" fontId="11" fillId="18" borderId="1" xfId="0" applyFont="1" applyFill="1" applyBorder="1" applyAlignment="1">
      <alignment horizontal="center" vertical="center"/>
    </xf>
    <xf numFmtId="0" fontId="12" fillId="10"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xf>
    <xf numFmtId="0" fontId="1" fillId="16" borderId="1" xfId="0" applyNumberFormat="1" applyFont="1" applyFill="1" applyBorder="1" applyAlignment="1">
      <alignment horizontal="center" vertical="center"/>
    </xf>
    <xf numFmtId="169" fontId="1" fillId="16" borderId="1" xfId="0" applyNumberFormat="1" applyFont="1" applyFill="1" applyBorder="1" applyAlignment="1">
      <alignment horizontal="center" vertical="center"/>
    </xf>
    <xf numFmtId="0" fontId="1" fillId="10"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1" xfId="0" applyNumberFormat="1" applyFont="1" applyFill="1" applyBorder="1" applyAlignment="1">
      <alignment horizontal="center" vertical="center"/>
    </xf>
    <xf numFmtId="169" fontId="1" fillId="10" borderId="1" xfId="0" applyNumberFormat="1" applyFont="1" applyFill="1" applyBorder="1" applyAlignment="1">
      <alignment horizontal="center" vertical="center"/>
    </xf>
    <xf numFmtId="44" fontId="14" fillId="10" borderId="1" xfId="13" applyFont="1" applyFill="1" applyBorder="1" applyAlignment="1">
      <alignment horizontal="center" vertical="center"/>
    </xf>
    <xf numFmtId="0" fontId="1" fillId="10" borderId="1" xfId="0" applyFont="1" applyFill="1" applyBorder="1" applyAlignment="1">
      <alignment horizontal="left" vertical="center" wrapText="1"/>
    </xf>
    <xf numFmtId="0" fontId="1" fillId="18" borderId="1" xfId="0" applyNumberFormat="1" applyFont="1" applyFill="1" applyBorder="1" applyAlignment="1">
      <alignment horizontal="center" vertical="center"/>
    </xf>
    <xf numFmtId="0" fontId="1" fillId="18" borderId="1" xfId="0" applyFont="1" applyFill="1" applyBorder="1" applyAlignment="1">
      <alignment horizontal="center" vertical="center"/>
    </xf>
    <xf numFmtId="169" fontId="1" fillId="18" borderId="1" xfId="0" applyNumberFormat="1" applyFont="1" applyFill="1" applyBorder="1" applyAlignment="1">
      <alignment horizontal="center" vertical="center"/>
    </xf>
    <xf numFmtId="16" fontId="1" fillId="10" borderId="1" xfId="0" applyNumberFormat="1" applyFont="1" applyFill="1" applyBorder="1" applyAlignment="1">
      <alignment horizontal="center" vertical="center"/>
    </xf>
    <xf numFmtId="0" fontId="1" fillId="17" borderId="1" xfId="0" applyFont="1" applyFill="1" applyBorder="1" applyAlignment="1">
      <alignment horizontal="center" vertical="center" wrapText="1"/>
    </xf>
    <xf numFmtId="0" fontId="1" fillId="17" borderId="1" xfId="0" applyFont="1" applyFill="1" applyBorder="1" applyAlignment="1">
      <alignment horizontal="left" vertical="center" wrapText="1"/>
    </xf>
    <xf numFmtId="49" fontId="1" fillId="16" borderId="1" xfId="0" applyNumberFormat="1" applyFont="1" applyFill="1" applyBorder="1" applyAlignment="1">
      <alignment horizontal="center" vertical="center" wrapText="1"/>
    </xf>
    <xf numFmtId="169" fontId="1" fillId="16" borderId="1" xfId="0" applyNumberFormat="1" applyFont="1" applyFill="1" applyBorder="1" applyAlignment="1">
      <alignment horizontal="center" vertical="center" wrapText="1"/>
    </xf>
    <xf numFmtId="0" fontId="11" fillId="16" borderId="1" xfId="0" applyFont="1" applyFill="1" applyBorder="1" applyAlignment="1">
      <alignment horizontal="center" vertical="center" wrapText="1"/>
    </xf>
    <xf numFmtId="49" fontId="11" fillId="17" borderId="1" xfId="0" applyNumberFormat="1" applyFont="1" applyFill="1" applyBorder="1" applyAlignment="1">
      <alignment horizontal="center" vertical="center"/>
    </xf>
    <xf numFmtId="0" fontId="11" fillId="16" borderId="1" xfId="0" applyFont="1" applyFill="1" applyBorder="1" applyAlignment="1">
      <alignment horizontal="center" vertical="center"/>
    </xf>
    <xf numFmtId="0" fontId="12" fillId="17"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170" fontId="6" fillId="16" borderId="1" xfId="13" applyNumberFormat="1" applyFont="1" applyFill="1" applyBorder="1" applyAlignment="1">
      <alignment horizontal="center" vertical="center"/>
    </xf>
    <xf numFmtId="3" fontId="3" fillId="6" borderId="1" xfId="0" applyNumberFormat="1" applyFont="1" applyFill="1" applyBorder="1" applyAlignment="1">
      <alignment horizontal="center" vertical="center" wrapText="1"/>
    </xf>
    <xf numFmtId="3" fontId="3" fillId="6" borderId="1" xfId="1" applyNumberFormat="1" applyFont="1" applyFill="1" applyBorder="1" applyAlignment="1" applyProtection="1">
      <alignment horizontal="center" vertical="center" wrapText="1"/>
      <protection locked="0"/>
    </xf>
    <xf numFmtId="3" fontId="3" fillId="5" borderId="1" xfId="1" applyNumberFormat="1" applyFont="1" applyFill="1" applyBorder="1" applyAlignment="1" applyProtection="1">
      <alignment horizontal="center" vertical="center" wrapText="1"/>
      <protection locked="0"/>
    </xf>
    <xf numFmtId="0" fontId="3" fillId="12" borderId="1" xfId="0" applyNumberFormat="1" applyFont="1" applyFill="1" applyBorder="1" applyAlignment="1">
      <alignment horizontal="left" vertical="center" wrapText="1"/>
    </xf>
    <xf numFmtId="0" fontId="5" fillId="12" borderId="5" xfId="0" applyNumberFormat="1" applyFont="1" applyFill="1" applyBorder="1" applyAlignment="1">
      <alignment horizontal="left" vertical="center"/>
    </xf>
    <xf numFmtId="0" fontId="5" fillId="12" borderId="6" xfId="0" applyNumberFormat="1" applyFont="1" applyFill="1" applyBorder="1" applyAlignment="1">
      <alignment horizontal="left" vertical="center"/>
    </xf>
    <xf numFmtId="0" fontId="5" fillId="12" borderId="7" xfId="0" applyNumberFormat="1" applyFont="1" applyFill="1" applyBorder="1" applyAlignment="1">
      <alignment horizontal="left" vertical="center"/>
    </xf>
    <xf numFmtId="0" fontId="5" fillId="12" borderId="5" xfId="0" applyNumberFormat="1" applyFont="1" applyFill="1" applyBorder="1" applyAlignment="1">
      <alignment horizontal="left" vertical="center" wrapText="1"/>
    </xf>
    <xf numFmtId="0" fontId="5" fillId="8" borderId="5" xfId="1" applyFont="1" applyFill="1" applyBorder="1" applyAlignment="1" applyProtection="1">
      <alignment horizontal="left"/>
      <protection locked="0"/>
    </xf>
    <xf numFmtId="0" fontId="5" fillId="8" borderId="6" xfId="1" applyFont="1" applyFill="1" applyBorder="1" applyAlignment="1" applyProtection="1">
      <alignment horizontal="left"/>
      <protection locked="0"/>
    </xf>
    <xf numFmtId="0" fontId="5" fillId="8" borderId="7" xfId="1" applyFont="1" applyFill="1" applyBorder="1" applyAlignment="1" applyProtection="1">
      <alignment horizontal="left"/>
      <protection locked="0"/>
    </xf>
    <xf numFmtId="0" fontId="3" fillId="13" borderId="5" xfId="0" applyNumberFormat="1" applyFont="1" applyFill="1" applyBorder="1" applyAlignment="1">
      <alignment horizontal="center" vertical="center" wrapText="1"/>
    </xf>
    <xf numFmtId="0" fontId="3" fillId="13" borderId="6" xfId="0" applyNumberFormat="1" applyFont="1" applyFill="1" applyBorder="1" applyAlignment="1">
      <alignment horizontal="center" vertical="center" wrapText="1"/>
    </xf>
    <xf numFmtId="0" fontId="3" fillId="13" borderId="7" xfId="0" applyNumberFormat="1" applyFont="1" applyFill="1" applyBorder="1" applyAlignment="1">
      <alignment horizontal="center" vertical="center" wrapText="1"/>
    </xf>
    <xf numFmtId="0" fontId="3" fillId="13" borderId="1" xfId="0" applyNumberFormat="1" applyFont="1" applyFill="1" applyBorder="1" applyAlignment="1">
      <alignment horizontal="left" vertical="center" wrapText="1"/>
    </xf>
    <xf numFmtId="0" fontId="3" fillId="13" borderId="6" xfId="0" applyNumberFormat="1" applyFont="1" applyFill="1" applyBorder="1" applyAlignment="1">
      <alignment horizontal="left" vertical="center" wrapText="1"/>
    </xf>
    <xf numFmtId="0" fontId="3" fillId="13" borderId="7" xfId="0" applyNumberFormat="1" applyFont="1" applyFill="1" applyBorder="1" applyAlignment="1">
      <alignment horizontal="left" vertical="center" wrapText="1"/>
    </xf>
    <xf numFmtId="0" fontId="3" fillId="13" borderId="5" xfId="0" applyNumberFormat="1" applyFont="1" applyFill="1" applyBorder="1" applyAlignment="1">
      <alignment horizontal="left" vertical="center"/>
    </xf>
    <xf numFmtId="0" fontId="3" fillId="13" borderId="6" xfId="0" applyNumberFormat="1" applyFont="1" applyFill="1" applyBorder="1" applyAlignment="1">
      <alignment horizontal="left" vertical="center"/>
    </xf>
    <xf numFmtId="0" fontId="3" fillId="13" borderId="7" xfId="0" applyNumberFormat="1" applyFont="1" applyFill="1" applyBorder="1" applyAlignment="1">
      <alignment horizontal="left" vertical="center"/>
    </xf>
    <xf numFmtId="0" fontId="5" fillId="8" borderId="8" xfId="1" applyFont="1" applyFill="1" applyBorder="1" applyAlignment="1">
      <alignment vertical="center" wrapText="1"/>
    </xf>
    <xf numFmtId="0" fontId="5" fillId="8" borderId="15" xfId="1" applyFont="1" applyFill="1" applyBorder="1" applyAlignment="1">
      <alignment vertical="center" wrapText="1"/>
    </xf>
    <xf numFmtId="0" fontId="5" fillId="8" borderId="9" xfId="1" applyFont="1" applyFill="1" applyBorder="1" applyAlignment="1">
      <alignment vertical="center" wrapText="1"/>
    </xf>
    <xf numFmtId="0" fontId="5" fillId="8" borderId="10" xfId="1" applyFont="1" applyFill="1" applyBorder="1" applyAlignment="1">
      <alignment vertical="center" wrapText="1"/>
    </xf>
    <xf numFmtId="0" fontId="5" fillId="8" borderId="0" xfId="1" applyFont="1" applyFill="1" applyBorder="1" applyAlignment="1">
      <alignment vertical="center" wrapText="1"/>
    </xf>
    <xf numFmtId="0" fontId="5" fillId="8" borderId="11" xfId="1" applyFont="1" applyFill="1" applyBorder="1" applyAlignment="1">
      <alignment vertical="center" wrapText="1"/>
    </xf>
    <xf numFmtId="0" fontId="5" fillId="8" borderId="12" xfId="1" applyFont="1" applyFill="1" applyBorder="1" applyAlignment="1">
      <alignment vertical="center" wrapText="1"/>
    </xf>
    <xf numFmtId="0" fontId="5" fillId="8" borderId="14" xfId="1" applyFont="1" applyFill="1" applyBorder="1" applyAlignment="1">
      <alignment vertical="center" wrapText="1"/>
    </xf>
    <xf numFmtId="0" fontId="5" fillId="8" borderId="13" xfId="1" applyFont="1" applyFill="1" applyBorder="1" applyAlignment="1">
      <alignment vertical="center" wrapText="1"/>
    </xf>
    <xf numFmtId="14" fontId="3" fillId="11" borderId="1" xfId="1" applyNumberFormat="1" applyFont="1" applyFill="1" applyBorder="1" applyAlignment="1" applyProtection="1">
      <alignment horizontal="center" vertical="center" wrapText="1"/>
      <protection locked="0"/>
    </xf>
    <xf numFmtId="0" fontId="3" fillId="11" borderId="1" xfId="1" applyFont="1" applyFill="1" applyBorder="1" applyAlignment="1" applyProtection="1">
      <alignment horizontal="center" vertical="center" wrapText="1"/>
      <protection locked="0"/>
    </xf>
    <xf numFmtId="171" fontId="3" fillId="6" borderId="1" xfId="1" applyNumberFormat="1" applyFont="1" applyFill="1" applyBorder="1" applyAlignment="1" applyProtection="1">
      <alignment wrapText="1"/>
      <protection locked="0"/>
    </xf>
    <xf numFmtId="44" fontId="3" fillId="0" borderId="1" xfId="1" applyNumberFormat="1" applyFont="1" applyBorder="1" applyAlignment="1" applyProtection="1">
      <alignment horizontal="center" vertical="center" wrapText="1"/>
      <protection locked="0"/>
    </xf>
    <xf numFmtId="44" fontId="3" fillId="0" borderId="0" xfId="8" applyFont="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172" fontId="3" fillId="0" borderId="0" xfId="1" applyNumberFormat="1" applyFont="1" applyAlignment="1" applyProtection="1">
      <alignment wrapText="1"/>
      <protection locked="0"/>
    </xf>
  </cellXfs>
  <cellStyles count="14">
    <cellStyle name="Moeda" xfId="13" builtinId="4"/>
    <cellStyle name="Moeda 2" xfId="5" xr:uid="{00000000-0005-0000-0000-000001000000}"/>
    <cellStyle name="Moeda 2 2" xfId="9" xr:uid="{00000000-0005-0000-0000-000002000000}"/>
    <cellStyle name="Moeda 3" xfId="8" xr:uid="{00000000-0005-0000-0000-000003000000}"/>
    <cellStyle name="Normal" xfId="0" builtinId="0"/>
    <cellStyle name="Normal 2" xfId="1" xr:uid="{00000000-0005-0000-0000-000005000000}"/>
    <cellStyle name="Porcentagem 2" xfId="12" xr:uid="{00000000-0005-0000-0000-000006000000}"/>
    <cellStyle name="Separador de milhares 2" xfId="2" xr:uid="{00000000-0005-0000-0000-000007000000}"/>
    <cellStyle name="Separador de milhares 2 2" xfId="7" xr:uid="{00000000-0005-0000-0000-000008000000}"/>
    <cellStyle name="Separador de milhares 2 2 2" xfId="11" xr:uid="{00000000-0005-0000-0000-000009000000}"/>
    <cellStyle name="Separador de milhares 2 3" xfId="6" xr:uid="{00000000-0005-0000-0000-00000A000000}"/>
    <cellStyle name="Separador de milhares 2 3 2" xfId="10" xr:uid="{00000000-0005-0000-0000-00000B000000}"/>
    <cellStyle name="Separador de milhares 3" xfId="3" xr:uid="{00000000-0005-0000-0000-00000C000000}"/>
    <cellStyle name="Título 5" xfId="4" xr:uid="{00000000-0005-0000-0000-00000D000000}"/>
  </cellStyles>
  <dxfs count="222">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C3AF-0D0F-4BCF-BB5B-C99CC702529F}">
  <dimension ref="A1:X17"/>
  <sheetViews>
    <sheetView topLeftCell="A7" zoomScale="80" zoomScaleNormal="80" workbookViewId="0">
      <selection activeCell="K9" sqref="K9"/>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860</v>
      </c>
      <c r="K4" s="24">
        <f>J4-(SUM(M4:X4))</f>
        <v>860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100</v>
      </c>
      <c r="K5" s="24">
        <f t="shared" ref="K5:K15" si="0">J5-(SUM(M5:X5))</f>
        <v>100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20</v>
      </c>
      <c r="K6" s="24">
        <f t="shared" si="0"/>
        <v>20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3500</v>
      </c>
      <c r="K7" s="24">
        <f t="shared" si="0"/>
        <v>3500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522</v>
      </c>
      <c r="K9" s="24">
        <f t="shared" si="0"/>
        <v>522</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1005</v>
      </c>
      <c r="K10" s="24">
        <f t="shared" si="0"/>
        <v>1005</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101</v>
      </c>
      <c r="K11" s="24">
        <f t="shared" si="0"/>
        <v>101</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v>
      </c>
      <c r="K12" s="24">
        <f t="shared" si="0"/>
        <v>5</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312</v>
      </c>
      <c r="K13" s="24">
        <f t="shared" si="0"/>
        <v>312</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6</v>
      </c>
      <c r="K14" s="24">
        <f t="shared" si="0"/>
        <v>6</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40</v>
      </c>
      <c r="K15" s="24">
        <f t="shared" si="0"/>
        <v>40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221" priority="13" stopIfTrue="1" operator="greaterThan">
      <formula>0</formula>
    </cfRule>
    <cfRule type="cellIs" dxfId="220" priority="14" stopIfTrue="1" operator="greaterThan">
      <formula>0</formula>
    </cfRule>
    <cfRule type="cellIs" dxfId="219" priority="15" stopIfTrue="1" operator="greaterThan">
      <formula>0</formula>
    </cfRule>
  </conditionalFormatting>
  <conditionalFormatting sqref="S4:X4">
    <cfRule type="cellIs" dxfId="218" priority="10" stopIfTrue="1" operator="greaterThan">
      <formula>0</formula>
    </cfRule>
    <cfRule type="cellIs" dxfId="217" priority="11" stopIfTrue="1" operator="greaterThan">
      <formula>0</formula>
    </cfRule>
    <cfRule type="cellIs" dxfId="216" priority="12" stopIfTrue="1" operator="greaterThan">
      <formula>0</formula>
    </cfRule>
  </conditionalFormatting>
  <conditionalFormatting sqref="O4:R4">
    <cfRule type="cellIs" dxfId="215" priority="7" stopIfTrue="1" operator="greaterThan">
      <formula>0</formula>
    </cfRule>
    <cfRule type="cellIs" dxfId="214" priority="8" stopIfTrue="1" operator="greaterThan">
      <formula>0</formula>
    </cfRule>
    <cfRule type="cellIs" dxfId="213" priority="9" stopIfTrue="1" operator="greaterThan">
      <formula>0</formula>
    </cfRule>
  </conditionalFormatting>
  <conditionalFormatting sqref="M4">
    <cfRule type="cellIs" dxfId="212" priority="4" stopIfTrue="1" operator="greaterThan">
      <formula>0</formula>
    </cfRule>
    <cfRule type="cellIs" dxfId="211" priority="5" stopIfTrue="1" operator="greaterThan">
      <formula>0</formula>
    </cfRule>
    <cfRule type="cellIs" dxfId="210" priority="6" stopIfTrue="1" operator="greaterThan">
      <formula>0</formula>
    </cfRule>
  </conditionalFormatting>
  <conditionalFormatting sqref="N4">
    <cfRule type="cellIs" dxfId="209" priority="1" stopIfTrue="1" operator="greaterThan">
      <formula>0</formula>
    </cfRule>
    <cfRule type="cellIs" dxfId="208" priority="2" stopIfTrue="1" operator="greaterThan">
      <formula>0</formula>
    </cfRule>
    <cfRule type="cellIs" dxfId="207"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009E-CFC7-4750-8998-5CA04A9D4163}">
  <dimension ref="A1:X19"/>
  <sheetViews>
    <sheetView tabSelected="1" zoomScale="80" zoomScaleNormal="80" workbookViewId="0">
      <selection activeCell="M1" sqref="M1:N1048576"/>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80</v>
      </c>
      <c r="N1" s="89" t="s">
        <v>81</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116">
        <v>44305</v>
      </c>
      <c r="N3" s="116">
        <v>44305</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f>708+250</f>
        <v>958</v>
      </c>
      <c r="K5" s="24">
        <f t="shared" ref="K5:K15" si="0">J5-(SUM(M5:X5))</f>
        <v>0</v>
      </c>
      <c r="L5" s="25" t="str">
        <f t="shared" ref="L5:L15" si="1">IF(K5&lt;0,"ATENÇÃO","OK")</f>
        <v>OK</v>
      </c>
      <c r="M5" s="48"/>
      <c r="N5" s="48">
        <v>958</v>
      </c>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300</v>
      </c>
      <c r="K6" s="24">
        <f t="shared" si="0"/>
        <v>0</v>
      </c>
      <c r="L6" s="25" t="str">
        <f t="shared" si="1"/>
        <v>OK</v>
      </c>
      <c r="M6" s="48">
        <v>300</v>
      </c>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6600</v>
      </c>
      <c r="K7" s="24">
        <f t="shared" si="0"/>
        <v>4600</v>
      </c>
      <c r="L7" s="25" t="str">
        <f t="shared" si="1"/>
        <v>OK</v>
      </c>
      <c r="M7" s="48"/>
      <c r="N7" s="48">
        <v>2000</v>
      </c>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800</v>
      </c>
      <c r="K9" s="24">
        <f t="shared" si="0"/>
        <v>800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250</v>
      </c>
      <c r="K10" s="24">
        <f t="shared" si="0"/>
        <v>250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45</v>
      </c>
      <c r="K11" s="24">
        <f t="shared" si="0"/>
        <v>45</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200</v>
      </c>
      <c r="K13" s="24">
        <f t="shared" si="0"/>
        <v>200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37</v>
      </c>
      <c r="K14" s="24">
        <f t="shared" si="0"/>
        <v>37</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v>
      </c>
      <c r="K15" s="24">
        <f t="shared" si="0"/>
        <v>20</v>
      </c>
      <c r="L15" s="25" t="str">
        <f t="shared" si="1"/>
        <v>OK</v>
      </c>
      <c r="M15" s="38"/>
      <c r="N15" s="38"/>
      <c r="O15" s="38"/>
      <c r="P15" s="38"/>
      <c r="Q15" s="38"/>
      <c r="R15" s="38"/>
      <c r="S15" s="38"/>
      <c r="T15" s="38"/>
      <c r="U15" s="38"/>
      <c r="V15" s="38"/>
      <c r="W15" s="38"/>
      <c r="X15" s="38"/>
    </row>
    <row r="16" spans="1:24" x14ac:dyDescent="0.45">
      <c r="C16" s="3"/>
      <c r="D16" s="3"/>
      <c r="M16" s="47">
        <f>SUMPRODUCT(I4:I15,M4:M15)</f>
        <v>993</v>
      </c>
      <c r="N16" s="47">
        <f>SUMPRODUCT(I4:I15,N4:N15)</f>
        <v>1063.5</v>
      </c>
    </row>
    <row r="17" spans="3:14" x14ac:dyDescent="0.45">
      <c r="C17" s="3"/>
      <c r="D17" s="3"/>
    </row>
    <row r="19" spans="3:14" x14ac:dyDescent="0.45">
      <c r="N19" s="122"/>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O5:X12">
    <cfRule type="cellIs" dxfId="86" priority="22" stopIfTrue="1" operator="greaterThan">
      <formula>0</formula>
    </cfRule>
    <cfRule type="cellIs" dxfId="85" priority="23" stopIfTrue="1" operator="greaterThan">
      <formula>0</formula>
    </cfRule>
    <cfRule type="cellIs" dxfId="84" priority="24" stopIfTrue="1" operator="greaterThan">
      <formula>0</formula>
    </cfRule>
  </conditionalFormatting>
  <conditionalFormatting sqref="S4:X4">
    <cfRule type="cellIs" dxfId="83" priority="19" stopIfTrue="1" operator="greaterThan">
      <formula>0</formula>
    </cfRule>
    <cfRule type="cellIs" dxfId="82" priority="20" stopIfTrue="1" operator="greaterThan">
      <formula>0</formula>
    </cfRule>
    <cfRule type="cellIs" dxfId="81" priority="21" stopIfTrue="1" operator="greaterThan">
      <formula>0</formula>
    </cfRule>
  </conditionalFormatting>
  <conditionalFormatting sqref="O4:R4">
    <cfRule type="cellIs" dxfId="80" priority="16" stopIfTrue="1" operator="greaterThan">
      <formula>0</formula>
    </cfRule>
    <cfRule type="cellIs" dxfId="79" priority="17" stopIfTrue="1" operator="greaterThan">
      <formula>0</formula>
    </cfRule>
    <cfRule type="cellIs" dxfId="78" priority="18" stopIfTrue="1" operator="greaterThan">
      <formula>0</formula>
    </cfRule>
  </conditionalFormatting>
  <conditionalFormatting sqref="M5:N12">
    <cfRule type="cellIs" dxfId="8" priority="7" stopIfTrue="1" operator="greaterThan">
      <formula>0</formula>
    </cfRule>
    <cfRule type="cellIs" dxfId="7" priority="8" stopIfTrue="1" operator="greaterThan">
      <formula>0</formula>
    </cfRule>
    <cfRule type="cellIs" dxfId="6" priority="9" stopIfTrue="1" operator="greaterThan">
      <formula>0</formula>
    </cfRule>
  </conditionalFormatting>
  <conditionalFormatting sqref="M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N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E3FE-A9BA-413C-92DD-92D001C0C552}">
  <dimension ref="A1:X17"/>
  <sheetViews>
    <sheetView zoomScale="80" zoomScaleNormal="80" workbookViewId="0">
      <selection activeCell="F7" sqref="F7"/>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150</v>
      </c>
      <c r="K4" s="24">
        <f>J4-(SUM(M4:X4))</f>
        <v>150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f>308-250</f>
        <v>58</v>
      </c>
      <c r="K5" s="24">
        <f t="shared" ref="K5:K15" si="0">J5-(SUM(M5:X5))</f>
        <v>58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800</v>
      </c>
      <c r="K9" s="24">
        <f t="shared" si="0"/>
        <v>800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300</v>
      </c>
      <c r="K11" s="24">
        <f t="shared" si="0"/>
        <v>300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60</v>
      </c>
      <c r="K13" s="24">
        <f t="shared" si="0"/>
        <v>60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15</v>
      </c>
      <c r="K14" s="24">
        <f t="shared" si="0"/>
        <v>15</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56</v>
      </c>
      <c r="K15" s="24">
        <f t="shared" si="0"/>
        <v>56</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71" priority="13" stopIfTrue="1" operator="greaterThan">
      <formula>0</formula>
    </cfRule>
    <cfRule type="cellIs" dxfId="70" priority="14" stopIfTrue="1" operator="greaterThan">
      <formula>0</formula>
    </cfRule>
    <cfRule type="cellIs" dxfId="69" priority="15" stopIfTrue="1" operator="greaterThan">
      <formula>0</formula>
    </cfRule>
  </conditionalFormatting>
  <conditionalFormatting sqref="S4:X4">
    <cfRule type="cellIs" dxfId="68" priority="10" stopIfTrue="1" operator="greaterThan">
      <formula>0</formula>
    </cfRule>
    <cfRule type="cellIs" dxfId="67" priority="11" stopIfTrue="1" operator="greaterThan">
      <formula>0</formula>
    </cfRule>
    <cfRule type="cellIs" dxfId="66" priority="12" stopIfTrue="1" operator="greaterThan">
      <formula>0</formula>
    </cfRule>
  </conditionalFormatting>
  <conditionalFormatting sqref="O4:R4">
    <cfRule type="cellIs" dxfId="65" priority="7" stopIfTrue="1" operator="greaterThan">
      <formula>0</formula>
    </cfRule>
    <cfRule type="cellIs" dxfId="64" priority="8" stopIfTrue="1" operator="greaterThan">
      <formula>0</formula>
    </cfRule>
    <cfRule type="cellIs" dxfId="63" priority="9" stopIfTrue="1" operator="greaterThan">
      <formula>0</formula>
    </cfRule>
  </conditionalFormatting>
  <conditionalFormatting sqref="M4">
    <cfRule type="cellIs" dxfId="62" priority="4" stopIfTrue="1" operator="greaterThan">
      <formula>0</formula>
    </cfRule>
    <cfRule type="cellIs" dxfId="61" priority="5" stopIfTrue="1" operator="greaterThan">
      <formula>0</formula>
    </cfRule>
    <cfRule type="cellIs" dxfId="60" priority="6" stopIfTrue="1" operator="greaterThan">
      <formula>0</formula>
    </cfRule>
  </conditionalFormatting>
  <conditionalFormatting sqref="N4">
    <cfRule type="cellIs" dxfId="59" priority="1" stopIfTrue="1" operator="greaterThan">
      <formula>0</formula>
    </cfRule>
    <cfRule type="cellIs" dxfId="58" priority="2" stopIfTrue="1" operator="greaterThan">
      <formula>0</formula>
    </cfRule>
    <cfRule type="cellIs" dxfId="57"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
  <sheetViews>
    <sheetView zoomScale="80" zoomScaleNormal="80" workbookViewId="0">
      <selection activeCell="J26" sqref="J26"/>
    </sheetView>
  </sheetViews>
  <sheetFormatPr defaultColWidth="9.73046875" defaultRowHeight="14.25" x14ac:dyDescent="0.45"/>
  <cols>
    <col min="1" max="1" width="7.86328125" style="1" customWidth="1"/>
    <col min="2" max="2" width="44.3984375" style="26" customWidth="1"/>
    <col min="3" max="3" width="70.1328125" style="1" customWidth="1"/>
    <col min="4" max="4" width="13.73046875" style="36" customWidth="1"/>
    <col min="5" max="5" width="12.3984375" style="1" customWidth="1"/>
    <col min="6" max="6" width="15.1328125" style="36" customWidth="1"/>
    <col min="7" max="7" width="16.3984375" style="36" customWidth="1"/>
    <col min="8" max="8" width="16.73046875" style="1"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v>
      </c>
      <c r="K4" s="24">
        <f>J4-(SUM(M4:X4))</f>
        <v>50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462</v>
      </c>
      <c r="K5" s="24">
        <f t="shared" ref="K5:K12" si="0">J5-(SUM(M5:X5))</f>
        <v>462</v>
      </c>
      <c r="L5" s="25" t="str">
        <f t="shared" ref="L5:L7"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ref="L8:L12" si="2">IF(K8&lt;0,"ATENÇÃO","OK")</f>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20</v>
      </c>
      <c r="K9" s="24">
        <f t="shared" si="0"/>
        <v>20</v>
      </c>
      <c r="L9" s="25" t="str">
        <f t="shared" si="2"/>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v>
      </c>
      <c r="K10" s="24">
        <f t="shared" si="0"/>
        <v>100</v>
      </c>
      <c r="L10" s="25" t="str">
        <f t="shared" si="2"/>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5</v>
      </c>
      <c r="K11" s="24">
        <f t="shared" si="0"/>
        <v>5</v>
      </c>
      <c r="L11" s="25" t="str">
        <f t="shared" si="2"/>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20</v>
      </c>
      <c r="K12" s="24">
        <f t="shared" si="0"/>
        <v>20</v>
      </c>
      <c r="L12" s="25" t="str">
        <f t="shared" si="2"/>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38</v>
      </c>
      <c r="K13" s="24">
        <f t="shared" ref="K13:K15" si="3">J13-(SUM(M13:X13))</f>
        <v>38</v>
      </c>
      <c r="L13" s="25" t="str">
        <f t="shared" ref="L13:L15" si="4">IF(K13&lt;0,"ATENÇÃO","OK")</f>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3"/>
        <v>4</v>
      </c>
      <c r="L14" s="25" t="str">
        <f t="shared" si="4"/>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v>
      </c>
      <c r="K15" s="24">
        <f t="shared" si="3"/>
        <v>20</v>
      </c>
      <c r="L15" s="25" t="str">
        <f t="shared" si="4"/>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X1:X2"/>
    <mergeCell ref="V1:V2"/>
    <mergeCell ref="W1:W2"/>
    <mergeCell ref="C1:I1"/>
    <mergeCell ref="J1:L1"/>
    <mergeCell ref="M1:M2"/>
    <mergeCell ref="A2:L2"/>
    <mergeCell ref="A1:B1"/>
    <mergeCell ref="U1:U2"/>
    <mergeCell ref="N1:N2"/>
    <mergeCell ref="O1:O2"/>
    <mergeCell ref="P1:P2"/>
    <mergeCell ref="Q1:Q2"/>
    <mergeCell ref="R1:R2"/>
    <mergeCell ref="S1:S2"/>
    <mergeCell ref="T1:T2"/>
  </mergeCells>
  <conditionalFormatting sqref="M5:X12">
    <cfRule type="cellIs" dxfId="56" priority="76" stopIfTrue="1" operator="greaterThan">
      <formula>0</formula>
    </cfRule>
    <cfRule type="cellIs" dxfId="55" priority="77" stopIfTrue="1" operator="greaterThan">
      <formula>0</formula>
    </cfRule>
    <cfRule type="cellIs" dxfId="54" priority="78" stopIfTrue="1" operator="greaterThan">
      <formula>0</formula>
    </cfRule>
  </conditionalFormatting>
  <conditionalFormatting sqref="S4:X4">
    <cfRule type="cellIs" dxfId="53" priority="70" stopIfTrue="1" operator="greaterThan">
      <formula>0</formula>
    </cfRule>
    <cfRule type="cellIs" dxfId="52" priority="71" stopIfTrue="1" operator="greaterThan">
      <formula>0</formula>
    </cfRule>
    <cfRule type="cellIs" dxfId="51" priority="72" stopIfTrue="1" operator="greaterThan">
      <formula>0</formula>
    </cfRule>
  </conditionalFormatting>
  <conditionalFormatting sqref="O4:R4">
    <cfRule type="cellIs" dxfId="50" priority="25" stopIfTrue="1" operator="greaterThan">
      <formula>0</formula>
    </cfRule>
    <cfRule type="cellIs" dxfId="49" priority="26" stopIfTrue="1" operator="greaterThan">
      <formula>0</formula>
    </cfRule>
    <cfRule type="cellIs" dxfId="48" priority="27" stopIfTrue="1" operator="greaterThan">
      <formula>0</formula>
    </cfRule>
  </conditionalFormatting>
  <conditionalFormatting sqref="M4">
    <cfRule type="cellIs" dxfId="47" priority="4" stopIfTrue="1" operator="greaterThan">
      <formula>0</formula>
    </cfRule>
    <cfRule type="cellIs" dxfId="46" priority="5" stopIfTrue="1" operator="greaterThan">
      <formula>0</formula>
    </cfRule>
    <cfRule type="cellIs" dxfId="45" priority="6" stopIfTrue="1" operator="greaterThan">
      <formula>0</formula>
    </cfRule>
  </conditionalFormatting>
  <conditionalFormatting sqref="N4">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7"/>
  <sheetViews>
    <sheetView zoomScale="84" zoomScaleNormal="84" workbookViewId="0">
      <selection activeCell="H27" sqref="H27"/>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4"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160</v>
      </c>
      <c r="K4" s="24">
        <f>J4-(SUM(M4:X4))</f>
        <v>160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462</v>
      </c>
      <c r="K5" s="24">
        <f t="shared" ref="K5:K15" si="0">J5-(SUM(M5:X5))</f>
        <v>462</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250</v>
      </c>
      <c r="K9" s="24">
        <f t="shared" si="0"/>
        <v>250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200</v>
      </c>
      <c r="K10" s="24">
        <f t="shared" si="0"/>
        <v>200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300</v>
      </c>
      <c r="K11" s="24">
        <f t="shared" si="0"/>
        <v>300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200</v>
      </c>
      <c r="K12" s="24">
        <f t="shared" si="0"/>
        <v>200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50</v>
      </c>
      <c r="K13" s="24">
        <f t="shared" si="0"/>
        <v>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J1:L1"/>
    <mergeCell ref="A2:L2"/>
    <mergeCell ref="M1:M2"/>
    <mergeCell ref="N1:N2"/>
    <mergeCell ref="A1:B1"/>
    <mergeCell ref="C1:I1"/>
    <mergeCell ref="W1:W2"/>
    <mergeCell ref="X1:X2"/>
    <mergeCell ref="S1:S2"/>
    <mergeCell ref="O1:O2"/>
    <mergeCell ref="P1:P2"/>
    <mergeCell ref="Q1:Q2"/>
    <mergeCell ref="R1:R2"/>
    <mergeCell ref="T1:T2"/>
    <mergeCell ref="U1:U2"/>
    <mergeCell ref="V1:V2"/>
  </mergeCells>
  <conditionalFormatting sqref="M4">
    <cfRule type="cellIs" dxfId="41" priority="4" stopIfTrue="1" operator="greaterThan">
      <formula>0</formula>
    </cfRule>
    <cfRule type="cellIs" dxfId="40" priority="5" stopIfTrue="1" operator="greaterThan">
      <formula>0</formula>
    </cfRule>
    <cfRule type="cellIs" dxfId="39" priority="6" stopIfTrue="1" operator="greaterThan">
      <formula>0</formula>
    </cfRule>
  </conditionalFormatting>
  <conditionalFormatting sqref="N4">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conditionalFormatting sqref="S4:X4">
    <cfRule type="cellIs" dxfId="35" priority="10" stopIfTrue="1" operator="greaterThan">
      <formula>0</formula>
    </cfRule>
    <cfRule type="cellIs" dxfId="34" priority="11" stopIfTrue="1" operator="greaterThan">
      <formula>0</formula>
    </cfRule>
    <cfRule type="cellIs" dxfId="33" priority="12" stopIfTrue="1" operator="greaterThan">
      <formula>0</formula>
    </cfRule>
  </conditionalFormatting>
  <conditionalFormatting sqref="O4:R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M5:X12">
    <cfRule type="cellIs" dxfId="29" priority="13" stopIfTrue="1" operator="greaterThan">
      <formula>0</formula>
    </cfRule>
    <cfRule type="cellIs" dxfId="28" priority="14" stopIfTrue="1" operator="greaterThan">
      <formula>0</formula>
    </cfRule>
    <cfRule type="cellIs" dxfId="27" priority="15" stopIfTrue="1" operator="greaterThan">
      <formula>0</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8"/>
  <sheetViews>
    <sheetView topLeftCell="A7" zoomScale="80" zoomScaleNormal="80" workbookViewId="0">
      <selection activeCell="B9" sqref="B9"/>
    </sheetView>
  </sheetViews>
  <sheetFormatPr defaultColWidth="9.73046875" defaultRowHeight="14.25" x14ac:dyDescent="0.45"/>
  <cols>
    <col min="1" max="1" width="10" style="1" customWidth="1"/>
    <col min="2" max="2" width="34.59765625" style="26" customWidth="1"/>
    <col min="3" max="3" width="83.265625" style="1" customWidth="1"/>
    <col min="4" max="4" width="12.3984375" style="1" customWidth="1"/>
    <col min="5" max="5" width="12.73046875" style="33" bestFit="1" customWidth="1"/>
    <col min="6" max="6" width="20.59765625" style="4" customWidth="1"/>
    <col min="7" max="7" width="18.73046875" style="27" customWidth="1"/>
    <col min="8" max="8" width="18.86328125" style="5" customWidth="1"/>
    <col min="9" max="9" width="20.59765625" style="2" customWidth="1"/>
    <col min="10" max="10" width="19.3984375" style="2" customWidth="1"/>
    <col min="11" max="16384" width="9.73046875" style="2"/>
  </cols>
  <sheetData>
    <row r="1" spans="1:10" ht="32.25" customHeight="1" x14ac:dyDescent="0.45">
      <c r="A1" s="102" t="s">
        <v>22</v>
      </c>
      <c r="B1" s="103"/>
      <c r="C1" s="104" t="s">
        <v>76</v>
      </c>
      <c r="D1" s="105"/>
      <c r="E1" s="106"/>
      <c r="F1" s="98" t="s">
        <v>23</v>
      </c>
      <c r="G1" s="99"/>
      <c r="H1" s="99"/>
      <c r="I1" s="99"/>
      <c r="J1" s="100"/>
    </row>
    <row r="2" spans="1:10" ht="26.25" customHeight="1" x14ac:dyDescent="0.45">
      <c r="A2" s="101" t="s">
        <v>14</v>
      </c>
      <c r="B2" s="101"/>
      <c r="C2" s="101"/>
      <c r="D2" s="101"/>
      <c r="E2" s="101"/>
      <c r="F2" s="101"/>
      <c r="G2" s="101"/>
      <c r="H2" s="101"/>
      <c r="I2" s="101"/>
      <c r="J2" s="101"/>
    </row>
    <row r="3" spans="1:10" s="3" customFormat="1" ht="28.5" x14ac:dyDescent="0.35">
      <c r="A3" s="40" t="s">
        <v>15</v>
      </c>
      <c r="B3" s="40" t="s">
        <v>16</v>
      </c>
      <c r="C3" s="41" t="s">
        <v>17</v>
      </c>
      <c r="D3" s="40" t="s">
        <v>4</v>
      </c>
      <c r="E3" s="30" t="s">
        <v>2</v>
      </c>
      <c r="F3" s="22" t="s">
        <v>6</v>
      </c>
      <c r="G3" s="23" t="s">
        <v>13</v>
      </c>
      <c r="H3" s="21" t="s">
        <v>5</v>
      </c>
      <c r="I3" s="28" t="s">
        <v>7</v>
      </c>
      <c r="J3" s="28" t="s">
        <v>8</v>
      </c>
    </row>
    <row r="4" spans="1:10" ht="76.5" x14ac:dyDescent="0.45">
      <c r="A4" s="34">
        <v>1</v>
      </c>
      <c r="B4" s="60" t="s">
        <v>25</v>
      </c>
      <c r="C4" s="56" t="s">
        <v>26</v>
      </c>
      <c r="D4" s="54" t="s">
        <v>30</v>
      </c>
      <c r="E4" s="31">
        <v>0.97</v>
      </c>
      <c r="F4" s="18">
        <f>CESFI!J4+ESAG!J4+CEART!J4+FAED!J4+CEFID!J4+CERES!J4+CEAD!J4+REITORIA!J4+CCT!J4+CEPLAN!J4+CAV!J4+CEO!J4+CEAVI!J4</f>
        <v>6020</v>
      </c>
      <c r="G4" s="24">
        <f>(CESFI!J4-CESFI!K4)+(ESAG!J4-ESAG!K4)+(CEART!J4-CEART!K4)+(FAED!J4-FAED!K4)+(CEFID!J4-CEFID!K4)+(CERES!J4-CERES!K4)+(REITORIA!J4-REITORIA!K4)+(CCT!J4-CCT!K4)+(CEPLAN!J4-CEPLAN!K4)+(CAV!J4-CAV!K4)+(CEO!J4-CEO!K4)+(CEAVI!J4-CEAVI!K4)</f>
        <v>0</v>
      </c>
      <c r="H4" s="29">
        <f>F4-G4</f>
        <v>6020</v>
      </c>
      <c r="I4" s="20">
        <f>E4*F4</f>
        <v>5839.4</v>
      </c>
      <c r="J4" s="20">
        <f>E4*G4</f>
        <v>0</v>
      </c>
    </row>
    <row r="5" spans="1:10" ht="50.1" customHeight="1" x14ac:dyDescent="0.45">
      <c r="A5" s="34">
        <v>8</v>
      </c>
      <c r="B5" s="67" t="s">
        <v>33</v>
      </c>
      <c r="C5" s="62" t="s">
        <v>34</v>
      </c>
      <c r="D5" s="63" t="s">
        <v>36</v>
      </c>
      <c r="E5" s="51">
        <v>0.15</v>
      </c>
      <c r="F5" s="18">
        <f>CESFI!J5+ESAG!J5+CEART!J5+FAED!J5+CEFID!J5+CERES!J5+CEAD!J5+REITORIA!J5+CCT!J5+CEPLAN!J5+CAV!J5+CEO!J5+CEAVI!J5</f>
        <v>16848</v>
      </c>
      <c r="G5" s="24">
        <f>(CESFI!J5-CESFI!K5)+(ESAG!J5-ESAG!K5)+(CEART!J5-CEART!K5)+(FAED!J5-FAED!K5)+(CEFID!J5-CEFID!K5)+(CERES!J5-CERES!K5)+(REITORIA!J5-REITORIA!K5)+(CCT!J5-CCT!K5)+(CEPLAN!J5-CEPLAN!K5)+(CAV!J5-CAV!K5)+(CEO!J5-CEO!K5)+(CEAVI!J5-CEAVI!K5)</f>
        <v>958</v>
      </c>
      <c r="H5" s="29">
        <f t="shared" ref="H5:H15" si="0">F5-G5</f>
        <v>15890</v>
      </c>
      <c r="I5" s="20">
        <f t="shared" ref="I5:I15" si="1">E5*F5</f>
        <v>2527.1999999999998</v>
      </c>
      <c r="J5" s="20">
        <f t="shared" ref="J5:J15" si="2">E5*G5</f>
        <v>143.69999999999999</v>
      </c>
    </row>
    <row r="6" spans="1:10" ht="184.5" customHeight="1" x14ac:dyDescent="0.45">
      <c r="A6" s="34">
        <v>9</v>
      </c>
      <c r="B6" s="60" t="s">
        <v>40</v>
      </c>
      <c r="C6" s="72" t="s">
        <v>41</v>
      </c>
      <c r="D6" s="68" t="s">
        <v>36</v>
      </c>
      <c r="E6" s="32">
        <v>3.31</v>
      </c>
      <c r="F6" s="18">
        <f>CESFI!J6+ESAG!J6+CEART!J6+FAED!J6+CEFID!J6+CERES!J6+CEAD!J6+REITORIA!J6+CCT!J6+CEPLAN!J6+CAV!J6+CEO!J6+CEAVI!J6</f>
        <v>580</v>
      </c>
      <c r="G6" s="24">
        <f>(CESFI!J6-CESFI!K6)+(ESAG!J6-ESAG!K6)+(CEART!J6-CEART!K6)+(FAED!J6-FAED!K6)+(CEFID!J6-CEFID!K6)+(CERES!J6-CERES!K6)+(REITORIA!J6-REITORIA!K6)+(CCT!J6-CCT!K6)+(CEPLAN!J6-CEPLAN!K6)+(CAV!J6-CAV!K6)+(CEO!J6-CEO!K6)+(CEAVI!J6-CEAVI!K6)</f>
        <v>300</v>
      </c>
      <c r="H6" s="29">
        <f t="shared" si="0"/>
        <v>280</v>
      </c>
      <c r="I6" s="20">
        <f t="shared" si="1"/>
        <v>1919.8</v>
      </c>
      <c r="J6" s="20">
        <f t="shared" si="2"/>
        <v>993</v>
      </c>
    </row>
    <row r="7" spans="1:10" ht="102" x14ac:dyDescent="0.45">
      <c r="A7" s="34">
        <v>10</v>
      </c>
      <c r="B7" s="67" t="s">
        <v>33</v>
      </c>
      <c r="C7" s="62" t="s">
        <v>44</v>
      </c>
      <c r="D7" s="63" t="s">
        <v>36</v>
      </c>
      <c r="E7" s="86">
        <v>0.45989999999999998</v>
      </c>
      <c r="F7" s="18">
        <f>CESFI!J7+ESAG!J7+CEART!J7+FAED!J7+CEFID!J7+CERES!J7+CEAD!J7+REITORIA!J7+CCT!J7+CEPLAN!J7+CAV!J7+CEO!J7+CEAVI!J7</f>
        <v>18700</v>
      </c>
      <c r="G7" s="24">
        <f>(CESFI!J7-CESFI!K7)+(ESAG!J7-ESAG!K7)+(CEART!J7-CEART!K7)+(FAED!J7-FAED!K7)+(CEFID!J7-CEFID!K7)+(CERES!J7-CERES!K7)+(REITORIA!J7-REITORIA!K7)+(CCT!J7-CCT!K7)+(CEPLAN!J7-CEPLAN!K7)+(CAV!J7-CAV!K7)+(CEO!J7-CEO!K7)+(CEAVI!J7-CEAVI!K7)</f>
        <v>2000</v>
      </c>
      <c r="H7" s="29">
        <f t="shared" si="0"/>
        <v>16700</v>
      </c>
      <c r="I7" s="20">
        <f t="shared" si="1"/>
        <v>8600.1299999999992</v>
      </c>
      <c r="J7" s="20">
        <f t="shared" si="2"/>
        <v>919.8</v>
      </c>
    </row>
    <row r="8" spans="1:10" ht="114.75" x14ac:dyDescent="0.45">
      <c r="A8" s="34">
        <v>13</v>
      </c>
      <c r="B8" s="60" t="s">
        <v>46</v>
      </c>
      <c r="C8" s="72" t="s">
        <v>47</v>
      </c>
      <c r="D8" s="68" t="s">
        <v>36</v>
      </c>
      <c r="E8" s="32">
        <v>1.37</v>
      </c>
      <c r="F8" s="18">
        <f>CESFI!J8+ESAG!J8+CEART!J8+FAED!J8+CEFID!J8+CERES!J8+CEAD!J8+REITORIA!J8+CCT!J8+CEPLAN!J8+CAV!J8+CEO!J8+CEAVI!J8</f>
        <v>0</v>
      </c>
      <c r="G8" s="24">
        <f>(CESFI!J8-CESFI!K8)+(ESAG!J8-ESAG!K8)+(CEART!J8-CEART!K8)+(FAED!J8-FAED!K8)+(CEFID!J8-CEFID!K8)+(CERES!J8-CERES!K8)+(REITORIA!J8-REITORIA!K8)+(CCT!J8-CCT!K8)+(CEPLAN!J8-CEPLAN!K8)+(CAV!J8-CAV!K8)+(CEO!J8-CEO!K8)+(CEAVI!J8-CEAVI!K8)</f>
        <v>0</v>
      </c>
      <c r="H8" s="29">
        <f t="shared" si="0"/>
        <v>0</v>
      </c>
      <c r="I8" s="20">
        <f t="shared" si="1"/>
        <v>0</v>
      </c>
      <c r="J8" s="20">
        <f t="shared" si="2"/>
        <v>0</v>
      </c>
    </row>
    <row r="9" spans="1:10" ht="157.5" customHeight="1" x14ac:dyDescent="0.45">
      <c r="A9" s="34">
        <v>14</v>
      </c>
      <c r="B9" s="67" t="s">
        <v>50</v>
      </c>
      <c r="C9" s="62" t="s">
        <v>51</v>
      </c>
      <c r="D9" s="63" t="s">
        <v>36</v>
      </c>
      <c r="E9" s="51">
        <v>5.84</v>
      </c>
      <c r="F9" s="18">
        <f>CESFI!J9+ESAG!J9+CEART!J9+FAED!J9+CEFID!J9+CERES!J9+CEAD!J9+REITORIA!J9+CCT!J9+CEPLAN!J9+CAV!J9+CEO!J9+CEAVI!J9</f>
        <v>33572</v>
      </c>
      <c r="G9" s="24">
        <f>(CESFI!J9-CESFI!K9)+(ESAG!J9-ESAG!K9)+(CEART!J9-CEART!K9)+(FAED!J9-FAED!K9)+(CEFID!J9-CEFID!K9)+(CERES!J9-CERES!K9)+(REITORIA!J9-REITORIA!K9)+(CCT!J9-CCT!K9)+(CEPLAN!J9-CEPLAN!K9)+(CAV!J9-CAV!K9)+(CEO!J9-CEO!K9)+(CEAVI!J9-CEAVI!K9)</f>
        <v>13250</v>
      </c>
      <c r="H9" s="29">
        <f t="shared" si="0"/>
        <v>20322</v>
      </c>
      <c r="I9" s="20">
        <f t="shared" si="1"/>
        <v>196060.47999999998</v>
      </c>
      <c r="J9" s="20">
        <f t="shared" si="2"/>
        <v>77380</v>
      </c>
    </row>
    <row r="10" spans="1:10" ht="50.1" customHeight="1" x14ac:dyDescent="0.45">
      <c r="A10" s="34">
        <v>16</v>
      </c>
      <c r="B10" s="60" t="s">
        <v>54</v>
      </c>
      <c r="C10" s="72" t="s">
        <v>55</v>
      </c>
      <c r="D10" s="68" t="s">
        <v>36</v>
      </c>
      <c r="E10" s="32">
        <v>4.18</v>
      </c>
      <c r="F10" s="18">
        <f>CESFI!J10+ESAG!J10+CEART!J10+FAED!J10+CEFID!J10+CERES!J10+CEAD!J10+REITORIA!J10+CCT!J10+CEPLAN!J10+CAV!J10+CEO!J10+CEAVI!J10</f>
        <v>6675</v>
      </c>
      <c r="G10" s="24">
        <f>(CESFI!J10-CESFI!K10)+(ESAG!J10-ESAG!K10)+(CEART!J10-CEART!K10)+(FAED!J10-FAED!K10)+(CEFID!J10-CEFID!K10)+(CERES!J10-CERES!K10)+(REITORIA!J10-REITORIA!K10)+(CCT!J10-CCT!K10)+(CEPLAN!J10-CEPLAN!K10)+(CAV!J10-CAV!K10)+(CEO!J10-CEO!K10)+(CEAVI!J10-CEAVI!K10)</f>
        <v>0</v>
      </c>
      <c r="H10" s="29">
        <f t="shared" si="0"/>
        <v>6675</v>
      </c>
      <c r="I10" s="20">
        <f t="shared" si="1"/>
        <v>27901.499999999996</v>
      </c>
      <c r="J10" s="20">
        <f t="shared" si="2"/>
        <v>0</v>
      </c>
    </row>
    <row r="11" spans="1:10" ht="50.1" customHeight="1" x14ac:dyDescent="0.45">
      <c r="A11" s="39">
        <v>17</v>
      </c>
      <c r="B11" s="67" t="s">
        <v>54</v>
      </c>
      <c r="C11" s="62" t="s">
        <v>59</v>
      </c>
      <c r="D11" s="63" t="s">
        <v>36</v>
      </c>
      <c r="E11" s="51">
        <v>33.9</v>
      </c>
      <c r="F11" s="18">
        <f>CESFI!J11+ESAG!J11+CEART!J11+FAED!J11+CEFID!J11+CERES!J11+CEAD!J11+REITORIA!J11+CCT!J11+CEPLAN!J11+CAV!J11+CEO!J11+CEAVI!J11</f>
        <v>1700</v>
      </c>
      <c r="G11" s="24">
        <f>(CESFI!J11-CESFI!K11)+(ESAG!J11-ESAG!K11)+(CEART!J11-CEART!K11)+(FAED!J11-FAED!K11)+(CEFID!J11-CEFID!K11)+(CERES!J11-CERES!K11)+(REITORIA!J11-REITORIA!K11)+(CCT!J11-CCT!K11)+(CEPLAN!J11-CEPLAN!K11)+(CAV!J11-CAV!K11)+(CEO!J11-CEO!K11)+(CEAVI!J11-CEAVI!K11)</f>
        <v>0</v>
      </c>
      <c r="H11" s="29">
        <f t="shared" si="0"/>
        <v>1700</v>
      </c>
      <c r="I11" s="20">
        <f t="shared" si="1"/>
        <v>57630</v>
      </c>
      <c r="J11" s="20">
        <f t="shared" si="2"/>
        <v>0</v>
      </c>
    </row>
    <row r="12" spans="1:10" ht="120.75" customHeight="1" x14ac:dyDescent="0.45">
      <c r="A12" s="39">
        <v>18</v>
      </c>
      <c r="B12" s="60" t="s">
        <v>54</v>
      </c>
      <c r="C12" s="72" t="s">
        <v>61</v>
      </c>
      <c r="D12" s="68" t="s">
        <v>36</v>
      </c>
      <c r="E12" s="31">
        <v>28</v>
      </c>
      <c r="F12" s="18">
        <f>CESFI!J12+ESAG!J12+CEART!J12+FAED!J12+CEFID!J12+CERES!J12+CEAD!J12+REITORIA!J12+CCT!J12+CEPLAN!J12+CAV!J12+CEO!J12+CEAVI!J12</f>
        <v>1725</v>
      </c>
      <c r="G12" s="24">
        <f>(CESFI!J12-CESFI!K12)+(ESAG!J12-ESAG!K12)+(CEART!J12-CEART!K12)+(FAED!J12-FAED!K12)+(CEFID!J12-CEFID!K12)+(CERES!J12-CERES!K12)+(REITORIA!J12-REITORIA!K12)+(CCT!J12-CCT!K12)+(CEPLAN!J12-CEPLAN!K12)+(CAV!J12-CAV!K12)+(CEO!J12-CEO!K12)+(CEAVI!J12-CEAVI!K12)</f>
        <v>0</v>
      </c>
      <c r="H12" s="29">
        <f t="shared" si="0"/>
        <v>1725</v>
      </c>
      <c r="I12" s="20">
        <f t="shared" si="1"/>
        <v>48300</v>
      </c>
      <c r="J12" s="20">
        <f t="shared" si="2"/>
        <v>0</v>
      </c>
    </row>
    <row r="13" spans="1:10" ht="50.1" customHeight="1" x14ac:dyDescent="0.45">
      <c r="A13" s="34">
        <v>19</v>
      </c>
      <c r="B13" s="84" t="s">
        <v>63</v>
      </c>
      <c r="C13" s="78" t="s">
        <v>64</v>
      </c>
      <c r="D13" s="63" t="s">
        <v>36</v>
      </c>
      <c r="E13" s="51">
        <v>5.85</v>
      </c>
      <c r="F13" s="18">
        <f>CESFI!J13+ESAG!J13+CEART!J13+FAED!J13+CEFID!J13+CERES!J13+CEAD!J13+REITORIA!J13+CCT!J13+CEPLAN!J13+CAV!J13+CEO!J13+CEAVI!J13</f>
        <v>2800</v>
      </c>
      <c r="G13" s="24">
        <f>(CESFI!J13-CESFI!K13)+(ESAG!J13-ESAG!K13)+(CEART!J13-CEART!K13)+(FAED!J13-FAED!K13)+(CEFID!J13-CEFID!K13)+(CERES!J13-CERES!K13)+(REITORIA!J13-REITORIA!K13)+(CCT!J13-CCT!K13)+(CEPLAN!J13-CEPLAN!K13)+(CAV!J13-CAV!K13)+(CEO!J13-CEO!K13)+(CEAVI!J13-CEAVI!K13)</f>
        <v>100</v>
      </c>
      <c r="H13" s="29">
        <f t="shared" si="0"/>
        <v>2700</v>
      </c>
      <c r="I13" s="20">
        <f t="shared" si="1"/>
        <v>16379.999999999998</v>
      </c>
      <c r="J13" s="20">
        <f t="shared" si="2"/>
        <v>585</v>
      </c>
    </row>
    <row r="14" spans="1:10" ht="51" x14ac:dyDescent="0.45">
      <c r="A14" s="34">
        <v>20</v>
      </c>
      <c r="B14" s="60" t="s">
        <v>67</v>
      </c>
      <c r="C14" s="72" t="s">
        <v>68</v>
      </c>
      <c r="D14" s="68" t="s">
        <v>36</v>
      </c>
      <c r="E14" s="32">
        <v>132.9</v>
      </c>
      <c r="F14" s="18">
        <f>CESFI!J14+ESAG!J14+CEART!J14+FAED!J14+CEFID!J14+CERES!J14+CEAD!J14+REITORIA!J14+CCT!J14+CEPLAN!J14+CAV!J14+CEO!J14+CEAVI!J14</f>
        <v>1122</v>
      </c>
      <c r="G14" s="24">
        <f>(CESFI!J14-CESFI!K14)+(ESAG!J14-ESAG!K14)+(CEART!J14-CEART!K14)+(FAED!J14-FAED!K14)+(CEFID!J14-CEFID!K14)+(CERES!J14-CERES!K14)+(REITORIA!J14-REITORIA!K14)+(CCT!J14-CCT!K14)+(CEPLAN!J14-CEPLAN!K14)+(CAV!J14-CAV!K14)+(CEO!J14-CEO!K14)+(CEAVI!J14-CEAVI!K14)</f>
        <v>0</v>
      </c>
      <c r="H14" s="29">
        <f t="shared" si="0"/>
        <v>1122</v>
      </c>
      <c r="I14" s="20">
        <f t="shared" si="1"/>
        <v>149113.80000000002</v>
      </c>
      <c r="J14" s="20">
        <f t="shared" si="2"/>
        <v>0</v>
      </c>
    </row>
    <row r="15" spans="1:10" ht="72" customHeight="1" x14ac:dyDescent="0.45">
      <c r="A15" s="39">
        <v>21</v>
      </c>
      <c r="B15" s="85" t="s">
        <v>73</v>
      </c>
      <c r="C15" s="53" t="s">
        <v>74</v>
      </c>
      <c r="D15" s="63" t="s">
        <v>36</v>
      </c>
      <c r="E15" s="51">
        <v>26.19</v>
      </c>
      <c r="F15" s="18">
        <f>CESFI!J15+ESAG!J15+CEART!J15+FAED!J15+CEFID!J15+CERES!J15+CEAD!J15+REITORIA!J15+CCT!J15+CEPLAN!J15+CAV!J15+CEO!J15+CEAVI!J15</f>
        <v>758</v>
      </c>
      <c r="G15" s="24">
        <f>(CESFI!J15-CESFI!K15)+(ESAG!J15-ESAG!K15)+(CEART!J15-CEART!K15)+(FAED!J15-FAED!K15)+(CEFID!J15-CEFID!K15)+(CERES!J15-CERES!K15)+(REITORIA!J15-REITORIA!K15)+(CCT!J15-CCT!K15)+(CEPLAN!J15-CEPLAN!K15)+(CAV!J15-CAV!K15)+(CEO!J15-CEO!K15)+(CEAVI!J15-CEAVI!K15)</f>
        <v>100</v>
      </c>
      <c r="H15" s="29">
        <f t="shared" si="0"/>
        <v>658</v>
      </c>
      <c r="I15" s="20">
        <f t="shared" si="1"/>
        <v>19852.02</v>
      </c>
      <c r="J15" s="20">
        <f t="shared" si="2"/>
        <v>2619</v>
      </c>
    </row>
    <row r="16" spans="1:10" ht="44.25" customHeight="1" x14ac:dyDescent="0.45">
      <c r="I16" s="52">
        <f>SUM(I4:I15)</f>
        <v>534124.33000000007</v>
      </c>
      <c r="J16" s="46">
        <f>SUM(J4:J15)</f>
        <v>82640.5</v>
      </c>
    </row>
    <row r="18" spans="6:10" ht="31.5" customHeight="1" x14ac:dyDescent="0.45"/>
    <row r="20" spans="6:10" ht="16.5" customHeight="1" x14ac:dyDescent="0.45"/>
    <row r="21" spans="6:10" ht="15.75" x14ac:dyDescent="0.45">
      <c r="F21" s="107" t="str">
        <f>A1</f>
        <v>PROCESSO: PE SEA 66/2020</v>
      </c>
      <c r="G21" s="108"/>
      <c r="H21" s="108"/>
      <c r="I21" s="108"/>
      <c r="J21" s="109"/>
    </row>
    <row r="22" spans="6:10" ht="15" customHeight="1" x14ac:dyDescent="0.45">
      <c r="F22" s="110" t="str">
        <f>C1</f>
        <v>Aquisição de EPI´S para enfrentamento do Coronavírus para os órgãos do 
Estado de Santa Catarina,</v>
      </c>
      <c r="G22" s="111"/>
      <c r="H22" s="111"/>
      <c r="I22" s="111"/>
      <c r="J22" s="112"/>
    </row>
    <row r="23" spans="6:10" ht="15.75" x14ac:dyDescent="0.45">
      <c r="F23" s="113" t="str">
        <f>F1</f>
        <v>VIGÊNCIA DA ATA: 11/11/2020 até 11/11/2021</v>
      </c>
      <c r="G23" s="114"/>
      <c r="H23" s="114"/>
      <c r="I23" s="114"/>
      <c r="J23" s="115"/>
    </row>
    <row r="24" spans="6:10" ht="15.75" x14ac:dyDescent="0.5">
      <c r="F24" s="11" t="s">
        <v>9</v>
      </c>
      <c r="G24" s="12"/>
      <c r="H24" s="12"/>
      <c r="I24" s="12"/>
      <c r="J24" s="7">
        <f>I16</f>
        <v>534124.33000000007</v>
      </c>
    </row>
    <row r="25" spans="6:10" ht="15.75" x14ac:dyDescent="0.5">
      <c r="F25" s="13" t="s">
        <v>10</v>
      </c>
      <c r="G25" s="14"/>
      <c r="H25" s="14"/>
      <c r="I25" s="14"/>
      <c r="J25" s="8">
        <f>J16</f>
        <v>82640.5</v>
      </c>
    </row>
    <row r="26" spans="6:10" ht="15.75" x14ac:dyDescent="0.5">
      <c r="F26" s="13" t="s">
        <v>11</v>
      </c>
      <c r="G26" s="14"/>
      <c r="H26" s="14"/>
      <c r="I26" s="14"/>
      <c r="J26" s="10"/>
    </row>
    <row r="27" spans="6:10" ht="15.75" x14ac:dyDescent="0.5">
      <c r="F27" s="15" t="s">
        <v>12</v>
      </c>
      <c r="G27" s="16"/>
      <c r="H27" s="16"/>
      <c r="I27" s="16"/>
      <c r="J27" s="9">
        <f>J25/J24</f>
        <v>0.15472146719098154</v>
      </c>
    </row>
    <row r="28" spans="6:10" ht="15.75" x14ac:dyDescent="0.5">
      <c r="F28" s="95" t="s">
        <v>18</v>
      </c>
      <c r="G28" s="96"/>
      <c r="H28" s="96"/>
      <c r="I28" s="96"/>
      <c r="J28" s="97"/>
    </row>
  </sheetData>
  <mergeCells count="8">
    <mergeCell ref="F28:J28"/>
    <mergeCell ref="F1:J1"/>
    <mergeCell ref="A2:J2"/>
    <mergeCell ref="A1:B1"/>
    <mergeCell ref="C1:E1"/>
    <mergeCell ref="F21:J21"/>
    <mergeCell ref="F22:J22"/>
    <mergeCell ref="F23:J23"/>
  </mergeCells>
  <pageMargins left="0.511811024" right="0.511811024" top="0.78740157499999996" bottom="0.78740157499999996" header="0.31496062000000002" footer="0.31496062000000002"/>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7"/>
  <sheetViews>
    <sheetView zoomScale="80" zoomScaleNormal="80" workbookViewId="0">
      <selection activeCell="L21" sqref="L21"/>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464</v>
      </c>
      <c r="K5" s="24">
        <f t="shared" ref="K5:K15" si="0">J5-(SUM(M5:X5))</f>
        <v>464</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v>
      </c>
      <c r="K9" s="24">
        <f t="shared" si="0"/>
        <v>80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c r="K11" s="24">
        <f t="shared" si="0"/>
        <v>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70</v>
      </c>
      <c r="K13" s="24">
        <f t="shared" si="0"/>
        <v>70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70</v>
      </c>
      <c r="K15" s="24">
        <f t="shared" si="0"/>
        <v>70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W1:W2"/>
    <mergeCell ref="X1:X2"/>
    <mergeCell ref="A2:L2"/>
    <mergeCell ref="T1:T2"/>
    <mergeCell ref="M1:M2"/>
    <mergeCell ref="J1:L1"/>
    <mergeCell ref="V1:V2"/>
    <mergeCell ref="A1:B1"/>
    <mergeCell ref="C1:I1"/>
    <mergeCell ref="U1:U2"/>
    <mergeCell ref="N1:N2"/>
    <mergeCell ref="O1:O2"/>
    <mergeCell ref="P1:P2"/>
    <mergeCell ref="Q1:Q2"/>
    <mergeCell ref="R1:R2"/>
    <mergeCell ref="S1:S2"/>
  </mergeCells>
  <conditionalFormatting sqref="M4">
    <cfRule type="cellIs" dxfId="206" priority="4" stopIfTrue="1" operator="greaterThan">
      <formula>0</formula>
    </cfRule>
    <cfRule type="cellIs" dxfId="205" priority="5" stopIfTrue="1" operator="greaterThan">
      <formula>0</formula>
    </cfRule>
    <cfRule type="cellIs" dxfId="204" priority="6" stopIfTrue="1" operator="greaterThan">
      <formula>0</formula>
    </cfRule>
  </conditionalFormatting>
  <conditionalFormatting sqref="N4">
    <cfRule type="cellIs" dxfId="203" priority="1" stopIfTrue="1" operator="greaterThan">
      <formula>0</formula>
    </cfRule>
    <cfRule type="cellIs" dxfId="202" priority="2" stopIfTrue="1" operator="greaterThan">
      <formula>0</formula>
    </cfRule>
    <cfRule type="cellIs" dxfId="201" priority="3" stopIfTrue="1" operator="greaterThan">
      <formula>0</formula>
    </cfRule>
  </conditionalFormatting>
  <conditionalFormatting sqref="M5:X12">
    <cfRule type="cellIs" dxfId="200" priority="13" stopIfTrue="1" operator="greaterThan">
      <formula>0</formula>
    </cfRule>
    <cfRule type="cellIs" dxfId="199" priority="14" stopIfTrue="1" operator="greaterThan">
      <formula>0</formula>
    </cfRule>
    <cfRule type="cellIs" dxfId="198" priority="15" stopIfTrue="1" operator="greaterThan">
      <formula>0</formula>
    </cfRule>
  </conditionalFormatting>
  <conditionalFormatting sqref="S4:X4">
    <cfRule type="cellIs" dxfId="197" priority="10" stopIfTrue="1" operator="greaterThan">
      <formula>0</formula>
    </cfRule>
    <cfRule type="cellIs" dxfId="196" priority="11" stopIfTrue="1" operator="greaterThan">
      <formula>0</formula>
    </cfRule>
    <cfRule type="cellIs" dxfId="195" priority="12" stopIfTrue="1" operator="greaterThan">
      <formula>0</formula>
    </cfRule>
  </conditionalFormatting>
  <conditionalFormatting sqref="O4:R4">
    <cfRule type="cellIs" dxfId="194" priority="7" stopIfTrue="1" operator="greaterThan">
      <formula>0</formula>
    </cfRule>
    <cfRule type="cellIs" dxfId="193" priority="8" stopIfTrue="1" operator="greaterThan">
      <formula>0</formula>
    </cfRule>
    <cfRule type="cellIs" dxfId="192"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
  <sheetViews>
    <sheetView zoomScale="80" zoomScaleNormal="80" workbookViewId="0">
      <selection activeCell="J28" sqref="J28"/>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100</v>
      </c>
      <c r="K4" s="24">
        <f>J4-(SUM(M4:X4))</f>
        <v>100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80</v>
      </c>
      <c r="K9" s="24">
        <f t="shared" si="0"/>
        <v>80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120</v>
      </c>
      <c r="K10" s="24">
        <f t="shared" si="0"/>
        <v>120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60</v>
      </c>
      <c r="K11" s="24">
        <f t="shared" si="0"/>
        <v>60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70</v>
      </c>
      <c r="K13" s="24">
        <f t="shared" si="0"/>
        <v>70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30</v>
      </c>
      <c r="K15" s="24">
        <f t="shared" si="0"/>
        <v>30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O1:O2"/>
    <mergeCell ref="M1:M2"/>
    <mergeCell ref="A1:B1"/>
    <mergeCell ref="C1:I1"/>
    <mergeCell ref="X1:X2"/>
    <mergeCell ref="J1:L1"/>
    <mergeCell ref="U1:U2"/>
    <mergeCell ref="V1:V2"/>
    <mergeCell ref="W1:W2"/>
    <mergeCell ref="A2:L2"/>
    <mergeCell ref="S1:S2"/>
    <mergeCell ref="T1:T2"/>
    <mergeCell ref="P1:P2"/>
    <mergeCell ref="Q1:Q2"/>
    <mergeCell ref="R1:R2"/>
    <mergeCell ref="N1:N2"/>
  </mergeCells>
  <conditionalFormatting sqref="N4">
    <cfRule type="cellIs" dxfId="191" priority="1" stopIfTrue="1" operator="greaterThan">
      <formula>0</formula>
    </cfRule>
    <cfRule type="cellIs" dxfId="190" priority="2" stopIfTrue="1" operator="greaterThan">
      <formula>0</formula>
    </cfRule>
    <cfRule type="cellIs" dxfId="189" priority="3" stopIfTrue="1" operator="greaterThan">
      <formula>0</formula>
    </cfRule>
  </conditionalFormatting>
  <conditionalFormatting sqref="O4:R4">
    <cfRule type="cellIs" dxfId="188" priority="7" stopIfTrue="1" operator="greaterThan">
      <formula>0</formula>
    </cfRule>
    <cfRule type="cellIs" dxfId="187" priority="8" stopIfTrue="1" operator="greaterThan">
      <formula>0</formula>
    </cfRule>
    <cfRule type="cellIs" dxfId="186" priority="9" stopIfTrue="1" operator="greaterThan">
      <formula>0</formula>
    </cfRule>
  </conditionalFormatting>
  <conditionalFormatting sqref="M4">
    <cfRule type="cellIs" dxfId="185" priority="4" stopIfTrue="1" operator="greaterThan">
      <formula>0</formula>
    </cfRule>
    <cfRule type="cellIs" dxfId="184" priority="5" stopIfTrue="1" operator="greaterThan">
      <formula>0</formula>
    </cfRule>
    <cfRule type="cellIs" dxfId="183" priority="6" stopIfTrue="1" operator="greaterThan">
      <formula>0</formula>
    </cfRule>
  </conditionalFormatting>
  <conditionalFormatting sqref="S4:X4">
    <cfRule type="cellIs" dxfId="182" priority="10" stopIfTrue="1" operator="greaterThan">
      <formula>0</formula>
    </cfRule>
    <cfRule type="cellIs" dxfId="181" priority="11" stopIfTrue="1" operator="greaterThan">
      <formula>0</formula>
    </cfRule>
    <cfRule type="cellIs" dxfId="180" priority="12" stopIfTrue="1" operator="greaterThan">
      <formula>0</formula>
    </cfRule>
  </conditionalFormatting>
  <conditionalFormatting sqref="M5:X12">
    <cfRule type="cellIs" dxfId="179" priority="13" stopIfTrue="1" operator="greaterThan">
      <formula>0</formula>
    </cfRule>
    <cfRule type="cellIs" dxfId="178" priority="14" stopIfTrue="1" operator="greaterThan">
      <formula>0</formula>
    </cfRule>
    <cfRule type="cellIs" dxfId="177" priority="15" stopIfTrue="1" operator="greaterThan">
      <formula>0</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
  <sheetViews>
    <sheetView topLeftCell="A13" zoomScale="80" zoomScaleNormal="80" workbookViewId="0">
      <selection activeCell="M1" sqref="M1:O1048576"/>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5" style="121"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77</v>
      </c>
      <c r="N1" s="89" t="s">
        <v>78</v>
      </c>
      <c r="O1" s="89" t="s">
        <v>79</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116">
        <v>44217</v>
      </c>
      <c r="N3" s="117" t="s">
        <v>1</v>
      </c>
      <c r="O3" s="117"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48"/>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13150</v>
      </c>
      <c r="K5" s="24">
        <f t="shared" ref="K5:K15" si="0">J5-(SUM(M5:X5))</f>
        <v>13150</v>
      </c>
      <c r="L5" s="25" t="str">
        <f t="shared" ref="L5:L15" si="1">IF(K5&lt;0,"ATENÇÃO","OK")</f>
        <v>OK</v>
      </c>
      <c r="M5" s="48"/>
      <c r="N5" s="48"/>
      <c r="O5" s="48"/>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60</v>
      </c>
      <c r="K6" s="24">
        <f t="shared" si="0"/>
        <v>60</v>
      </c>
      <c r="L6" s="25" t="str">
        <f t="shared" si="1"/>
        <v>OK</v>
      </c>
      <c r="M6" s="48"/>
      <c r="N6" s="48"/>
      <c r="O6" s="48"/>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48"/>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48"/>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13250</v>
      </c>
      <c r="K9" s="24">
        <f t="shared" si="0"/>
        <v>0</v>
      </c>
      <c r="L9" s="25" t="str">
        <f t="shared" si="1"/>
        <v>OK</v>
      </c>
      <c r="M9" s="48"/>
      <c r="N9" s="48">
        <v>13250</v>
      </c>
      <c r="O9" s="48"/>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400</v>
      </c>
      <c r="K10" s="24">
        <f t="shared" si="0"/>
        <v>400</v>
      </c>
      <c r="L10" s="25" t="str">
        <f t="shared" si="1"/>
        <v>OK</v>
      </c>
      <c r="M10" s="48"/>
      <c r="N10" s="48"/>
      <c r="O10" s="48"/>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200</v>
      </c>
      <c r="K11" s="24">
        <f t="shared" si="0"/>
        <v>200</v>
      </c>
      <c r="L11" s="25" t="str">
        <f t="shared" si="1"/>
        <v>OK</v>
      </c>
      <c r="M11" s="48"/>
      <c r="N11" s="48"/>
      <c r="O11" s="48"/>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500</v>
      </c>
      <c r="K12" s="24">
        <f t="shared" si="0"/>
        <v>500</v>
      </c>
      <c r="L12" s="25" t="str">
        <f t="shared" si="1"/>
        <v>OK</v>
      </c>
      <c r="M12" s="48"/>
      <c r="N12" s="48"/>
      <c r="O12" s="48"/>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200</v>
      </c>
      <c r="K13" s="24">
        <f t="shared" si="0"/>
        <v>100</v>
      </c>
      <c r="L13" s="25" t="str">
        <f t="shared" si="1"/>
        <v>OK</v>
      </c>
      <c r="M13" s="48"/>
      <c r="N13" s="49"/>
      <c r="O13" s="118">
        <v>100</v>
      </c>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4</v>
      </c>
      <c r="K14" s="24">
        <f t="shared" si="0"/>
        <v>4</v>
      </c>
      <c r="L14" s="25" t="str">
        <f t="shared" si="1"/>
        <v>OK</v>
      </c>
      <c r="M14" s="119"/>
      <c r="N14" s="49"/>
      <c r="O14" s="49"/>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200</v>
      </c>
      <c r="K15" s="24">
        <f t="shared" si="0"/>
        <v>100</v>
      </c>
      <c r="L15" s="25" t="str">
        <f t="shared" si="1"/>
        <v>OK</v>
      </c>
      <c r="M15" s="48">
        <v>100</v>
      </c>
      <c r="N15" s="38"/>
      <c r="O15" s="38"/>
      <c r="P15" s="38"/>
      <c r="Q15" s="38"/>
      <c r="R15" s="38"/>
      <c r="S15" s="38"/>
      <c r="T15" s="38"/>
      <c r="U15" s="38"/>
      <c r="V15" s="38"/>
      <c r="W15" s="38"/>
      <c r="X15" s="38"/>
    </row>
    <row r="16" spans="1:24" x14ac:dyDescent="0.45">
      <c r="C16" s="3"/>
      <c r="D16" s="3"/>
      <c r="M16" s="120">
        <f>SUMPRODUCT(I4:I15,M4:M15)</f>
        <v>2619</v>
      </c>
      <c r="N16" s="47">
        <f>SUMPRODUCT(I4:I15,N4:N15)</f>
        <v>77380</v>
      </c>
    </row>
    <row r="17" spans="3:4" x14ac:dyDescent="0.45">
      <c r="C17" s="3"/>
      <c r="D17" s="3"/>
    </row>
  </sheetData>
  <mergeCells count="16">
    <mergeCell ref="X1:X2"/>
    <mergeCell ref="N1:N2"/>
    <mergeCell ref="J1:L1"/>
    <mergeCell ref="W1:W2"/>
    <mergeCell ref="U1:U2"/>
    <mergeCell ref="V1:V2"/>
    <mergeCell ref="A2:L2"/>
    <mergeCell ref="S1:S2"/>
    <mergeCell ref="A1:B1"/>
    <mergeCell ref="C1:I1"/>
    <mergeCell ref="M1:M2"/>
    <mergeCell ref="T1:T2"/>
    <mergeCell ref="O1:O2"/>
    <mergeCell ref="P1:P2"/>
    <mergeCell ref="Q1:Q2"/>
    <mergeCell ref="R1:R2"/>
  </mergeCells>
  <conditionalFormatting sqref="S4:X4">
    <cfRule type="cellIs" dxfId="170" priority="28" stopIfTrue="1" operator="greaterThan">
      <formula>0</formula>
    </cfRule>
    <cfRule type="cellIs" dxfId="169" priority="29" stopIfTrue="1" operator="greaterThan">
      <formula>0</formula>
    </cfRule>
    <cfRule type="cellIs" dxfId="168" priority="30" stopIfTrue="1" operator="greaterThan">
      <formula>0</formula>
    </cfRule>
  </conditionalFormatting>
  <conditionalFormatting sqref="P4:R4">
    <cfRule type="cellIs" dxfId="167" priority="25" stopIfTrue="1" operator="greaterThan">
      <formula>0</formula>
    </cfRule>
    <cfRule type="cellIs" dxfId="166" priority="26" stopIfTrue="1" operator="greaterThan">
      <formula>0</formula>
    </cfRule>
    <cfRule type="cellIs" dxfId="165" priority="27" stopIfTrue="1" operator="greaterThan">
      <formula>0</formula>
    </cfRule>
  </conditionalFormatting>
  <conditionalFormatting sqref="P5:X12">
    <cfRule type="cellIs" dxfId="164" priority="31" stopIfTrue="1" operator="greaterThan">
      <formula>0</formula>
    </cfRule>
    <cfRule type="cellIs" dxfId="163" priority="32" stopIfTrue="1" operator="greaterThan">
      <formula>0</formula>
    </cfRule>
    <cfRule type="cellIs" dxfId="162" priority="33" stopIfTrue="1" operator="greaterThan">
      <formula>0</formula>
    </cfRule>
  </conditionalFormatting>
  <conditionalFormatting sqref="M4">
    <cfRule type="cellIs" dxfId="26" priority="10" stopIfTrue="1" operator="greaterThan">
      <formula>0</formula>
    </cfRule>
    <cfRule type="cellIs" dxfId="25" priority="11" stopIfTrue="1" operator="greaterThan">
      <formula>0</formula>
    </cfRule>
    <cfRule type="cellIs" dxfId="24" priority="12" stopIfTrue="1" operator="greaterThan">
      <formula>0</formula>
    </cfRule>
  </conditionalFormatting>
  <conditionalFormatting sqref="N4">
    <cfRule type="cellIs" dxfId="23" priority="7" stopIfTrue="1" operator="greaterThan">
      <formula>0</formula>
    </cfRule>
    <cfRule type="cellIs" dxfId="22" priority="8" stopIfTrue="1" operator="greaterThan">
      <formula>0</formula>
    </cfRule>
    <cfRule type="cellIs" dxfId="21" priority="9" stopIfTrue="1" operator="greaterThan">
      <formula>0</formula>
    </cfRule>
  </conditionalFormatting>
  <conditionalFormatting sqref="O4">
    <cfRule type="cellIs" dxfId="20" priority="13" stopIfTrue="1" operator="greaterThan">
      <formula>0</formula>
    </cfRule>
    <cfRule type="cellIs" dxfId="19" priority="14" stopIfTrue="1" operator="greaterThan">
      <formula>0</formula>
    </cfRule>
    <cfRule type="cellIs" dxfId="18" priority="15" stopIfTrue="1" operator="greaterThan">
      <formula>0</formula>
    </cfRule>
  </conditionalFormatting>
  <conditionalFormatting sqref="M5:O12">
    <cfRule type="cellIs" dxfId="17" priority="16" stopIfTrue="1" operator="greaterThan">
      <formula>0</formula>
    </cfRule>
    <cfRule type="cellIs" dxfId="16" priority="17" stopIfTrue="1" operator="greaterThan">
      <formula>0</formula>
    </cfRule>
    <cfRule type="cellIs" dxfId="15" priority="18" stopIfTrue="1" operator="greaterThan">
      <formula>0</formula>
    </cfRule>
  </conditionalFormatting>
  <conditionalFormatting sqref="M15">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conditionalFormatting sqref="M13">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
  <sheetViews>
    <sheetView zoomScale="80" zoomScaleNormal="80" workbookViewId="0">
      <selection activeCell="I24" sqref="I24"/>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500</v>
      </c>
      <c r="K4" s="24">
        <f>J4-(SUM(M4:X4))</f>
        <v>500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50</v>
      </c>
      <c r="K9" s="24">
        <f t="shared" si="0"/>
        <v>50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1000</v>
      </c>
      <c r="K10" s="24">
        <f t="shared" si="0"/>
        <v>1000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100</v>
      </c>
      <c r="K11" s="24">
        <f t="shared" si="0"/>
        <v>100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100</v>
      </c>
      <c r="K13" s="24">
        <f t="shared" si="0"/>
        <v>100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13</v>
      </c>
      <c r="K14" s="24">
        <f t="shared" si="0"/>
        <v>13</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A1:B1"/>
    <mergeCell ref="C1:I1"/>
    <mergeCell ref="J1:L1"/>
    <mergeCell ref="W1:W2"/>
    <mergeCell ref="X1:X2"/>
    <mergeCell ref="A2:L2"/>
    <mergeCell ref="V1:V2"/>
    <mergeCell ref="S1:S2"/>
    <mergeCell ref="T1:T2"/>
    <mergeCell ref="U1:U2"/>
    <mergeCell ref="M1:M2"/>
    <mergeCell ref="N1:N2"/>
    <mergeCell ref="O1:O2"/>
    <mergeCell ref="P1:P2"/>
    <mergeCell ref="Q1:Q2"/>
    <mergeCell ref="R1:R2"/>
  </mergeCells>
  <conditionalFormatting sqref="M5:X12">
    <cfRule type="cellIs" dxfId="161" priority="13" stopIfTrue="1" operator="greaterThan">
      <formula>0</formula>
    </cfRule>
    <cfRule type="cellIs" dxfId="160" priority="14" stopIfTrue="1" operator="greaterThan">
      <formula>0</formula>
    </cfRule>
    <cfRule type="cellIs" dxfId="159" priority="15" stopIfTrue="1" operator="greaterThan">
      <formula>0</formula>
    </cfRule>
  </conditionalFormatting>
  <conditionalFormatting sqref="S4:X4">
    <cfRule type="cellIs" dxfId="158" priority="10" stopIfTrue="1" operator="greaterThan">
      <formula>0</formula>
    </cfRule>
    <cfRule type="cellIs" dxfId="157" priority="11" stopIfTrue="1" operator="greaterThan">
      <formula>0</formula>
    </cfRule>
    <cfRule type="cellIs" dxfId="156" priority="12" stopIfTrue="1" operator="greaterThan">
      <formula>0</formula>
    </cfRule>
  </conditionalFormatting>
  <conditionalFormatting sqref="N4">
    <cfRule type="cellIs" dxfId="155" priority="1" stopIfTrue="1" operator="greaterThan">
      <formula>0</formula>
    </cfRule>
    <cfRule type="cellIs" dxfId="154" priority="2" stopIfTrue="1" operator="greaterThan">
      <formula>0</formula>
    </cfRule>
    <cfRule type="cellIs" dxfId="153" priority="3" stopIfTrue="1" operator="greaterThan">
      <formula>0</formula>
    </cfRule>
  </conditionalFormatting>
  <conditionalFormatting sqref="O4:R4">
    <cfRule type="cellIs" dxfId="152" priority="7" stopIfTrue="1" operator="greaterThan">
      <formula>0</formula>
    </cfRule>
    <cfRule type="cellIs" dxfId="151" priority="8" stopIfTrue="1" operator="greaterThan">
      <formula>0</formula>
    </cfRule>
    <cfRule type="cellIs" dxfId="150" priority="9" stopIfTrue="1" operator="greaterThan">
      <formula>0</formula>
    </cfRule>
  </conditionalFormatting>
  <conditionalFormatting sqref="M4">
    <cfRule type="cellIs" dxfId="149" priority="4" stopIfTrue="1" operator="greaterThan">
      <formula>0</formula>
    </cfRule>
    <cfRule type="cellIs" dxfId="148" priority="5" stopIfTrue="1" operator="greaterThan">
      <formula>0</formula>
    </cfRule>
    <cfRule type="cellIs" dxfId="147" priority="6" stopIfTrue="1" operator="greaterThan">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EF9-C9ED-48DA-B63B-D8779EF9D3A7}">
  <dimension ref="A1:X17"/>
  <sheetViews>
    <sheetView zoomScale="86" zoomScaleNormal="86" workbookViewId="0">
      <selection activeCell="J19" sqref="J19"/>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100</v>
      </c>
      <c r="K4" s="24">
        <f>J4-(SUM(M4:X4))</f>
        <v>100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c r="K5" s="24">
        <f t="shared" ref="K5:K15" si="0">J5-(SUM(M5:X5))</f>
        <v>0</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20</v>
      </c>
      <c r="K9" s="24">
        <f t="shared" si="0"/>
        <v>20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200</v>
      </c>
      <c r="K10" s="24">
        <f t="shared" si="0"/>
        <v>200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5</v>
      </c>
      <c r="K11" s="24">
        <f t="shared" si="0"/>
        <v>5</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50</v>
      </c>
      <c r="K13" s="24">
        <f t="shared" si="0"/>
        <v>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2</v>
      </c>
      <c r="K14" s="24">
        <f t="shared" si="0"/>
        <v>2</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10</v>
      </c>
      <c r="K15" s="24">
        <f t="shared" si="0"/>
        <v>10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A1:B1"/>
    <mergeCell ref="C1:I1"/>
    <mergeCell ref="V1:V2"/>
    <mergeCell ref="W1:W2"/>
    <mergeCell ref="X1:X2"/>
    <mergeCell ref="A2:L2"/>
    <mergeCell ref="P1:P2"/>
    <mergeCell ref="Q1:Q2"/>
    <mergeCell ref="R1:R2"/>
    <mergeCell ref="S1:S2"/>
    <mergeCell ref="T1:T2"/>
    <mergeCell ref="U1:U2"/>
    <mergeCell ref="J1:L1"/>
    <mergeCell ref="M1:M2"/>
    <mergeCell ref="N1:N2"/>
    <mergeCell ref="O1:O2"/>
  </mergeCells>
  <conditionalFormatting sqref="M4">
    <cfRule type="cellIs" dxfId="146" priority="4" stopIfTrue="1" operator="greaterThan">
      <formula>0</formula>
    </cfRule>
    <cfRule type="cellIs" dxfId="145" priority="5" stopIfTrue="1" operator="greaterThan">
      <formula>0</formula>
    </cfRule>
    <cfRule type="cellIs" dxfId="144" priority="6" stopIfTrue="1" operator="greaterThan">
      <formula>0</formula>
    </cfRule>
  </conditionalFormatting>
  <conditionalFormatting sqref="N4">
    <cfRule type="cellIs" dxfId="143" priority="1" stopIfTrue="1" operator="greaterThan">
      <formula>0</formula>
    </cfRule>
    <cfRule type="cellIs" dxfId="142" priority="2" stopIfTrue="1" operator="greaterThan">
      <formula>0</formula>
    </cfRule>
    <cfRule type="cellIs" dxfId="141" priority="3" stopIfTrue="1" operator="greaterThan">
      <formula>0</formula>
    </cfRule>
  </conditionalFormatting>
  <conditionalFormatting sqref="S4:X4">
    <cfRule type="cellIs" dxfId="140" priority="10" stopIfTrue="1" operator="greaterThan">
      <formula>0</formula>
    </cfRule>
    <cfRule type="cellIs" dxfId="139" priority="11" stopIfTrue="1" operator="greaterThan">
      <formula>0</formula>
    </cfRule>
    <cfRule type="cellIs" dxfId="138" priority="12" stopIfTrue="1" operator="greaterThan">
      <formula>0</formula>
    </cfRule>
  </conditionalFormatting>
  <conditionalFormatting sqref="O4:R4">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conditionalFormatting sqref="M5:X12">
    <cfRule type="cellIs" dxfId="134" priority="13" stopIfTrue="1" operator="greaterThan">
      <formula>0</formula>
    </cfRule>
    <cfRule type="cellIs" dxfId="133" priority="14" stopIfTrue="1" operator="greaterThan">
      <formula>0</formula>
    </cfRule>
    <cfRule type="cellIs" dxfId="132" priority="15"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4D86-A220-459B-946E-D33566996FC3}">
  <dimension ref="A1:X17"/>
  <sheetViews>
    <sheetView zoomScale="80" zoomScaleNormal="80" workbookViewId="0">
      <selection activeCell="L24" sqref="L24"/>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900</v>
      </c>
      <c r="K4" s="24">
        <f>J4-(SUM(M4:X4))</f>
        <v>900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308</v>
      </c>
      <c r="K5" s="24">
        <f t="shared" ref="K5:K15" si="0">J5-(SUM(M5:X5))</f>
        <v>308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1500</v>
      </c>
      <c r="K9" s="24">
        <f t="shared" si="0"/>
        <v>1500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600</v>
      </c>
      <c r="K10" s="24">
        <f t="shared" si="0"/>
        <v>600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100</v>
      </c>
      <c r="K11" s="24">
        <f t="shared" si="0"/>
        <v>100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500</v>
      </c>
      <c r="K12" s="24">
        <f t="shared" si="0"/>
        <v>500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600</v>
      </c>
      <c r="K13" s="24">
        <f t="shared" si="0"/>
        <v>600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10</v>
      </c>
      <c r="K14" s="24">
        <f t="shared" si="0"/>
        <v>10</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100</v>
      </c>
      <c r="K15" s="24">
        <f t="shared" si="0"/>
        <v>100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31" priority="13" stopIfTrue="1" operator="greaterThan">
      <formula>0</formula>
    </cfRule>
    <cfRule type="cellIs" dxfId="130" priority="14" stopIfTrue="1" operator="greaterThan">
      <formula>0</formula>
    </cfRule>
    <cfRule type="cellIs" dxfId="129" priority="15" stopIfTrue="1" operator="greaterThan">
      <formula>0</formula>
    </cfRule>
  </conditionalFormatting>
  <conditionalFormatting sqref="S4:X4">
    <cfRule type="cellIs" dxfId="128" priority="10" stopIfTrue="1" operator="greaterThan">
      <formula>0</formula>
    </cfRule>
    <cfRule type="cellIs" dxfId="127" priority="11" stopIfTrue="1" operator="greaterThan">
      <formula>0</formula>
    </cfRule>
    <cfRule type="cellIs" dxfId="126" priority="12" stopIfTrue="1" operator="greaterThan">
      <formula>0</formula>
    </cfRule>
  </conditionalFormatting>
  <conditionalFormatting sqref="O4:R4">
    <cfRule type="cellIs" dxfId="125" priority="7" stopIfTrue="1" operator="greaterThan">
      <formula>0</formula>
    </cfRule>
    <cfRule type="cellIs" dxfId="124" priority="8" stopIfTrue="1" operator="greaterThan">
      <formula>0</formula>
    </cfRule>
    <cfRule type="cellIs" dxfId="123" priority="9" stopIfTrue="1" operator="greaterThan">
      <formula>0</formula>
    </cfRule>
  </conditionalFormatting>
  <conditionalFormatting sqref="M4">
    <cfRule type="cellIs" dxfId="122" priority="4" stopIfTrue="1" operator="greaterThan">
      <formula>0</formula>
    </cfRule>
    <cfRule type="cellIs" dxfId="121" priority="5" stopIfTrue="1" operator="greaterThan">
      <formula>0</formula>
    </cfRule>
    <cfRule type="cellIs" dxfId="120" priority="6" stopIfTrue="1" operator="greaterThan">
      <formula>0</formula>
    </cfRule>
  </conditionalFormatting>
  <conditionalFormatting sqref="N4">
    <cfRule type="cellIs" dxfId="119" priority="1" stopIfTrue="1" operator="greaterThan">
      <formula>0</formula>
    </cfRule>
    <cfRule type="cellIs" dxfId="118" priority="2" stopIfTrue="1" operator="greaterThan">
      <formula>0</formula>
    </cfRule>
    <cfRule type="cellIs" dxfId="117"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B14E-9737-4089-B916-730497BC30DB}">
  <dimension ref="A1:X17"/>
  <sheetViews>
    <sheetView zoomScale="80" zoomScaleNormal="80" workbookViewId="0">
      <selection activeCell="J25" sqref="J25"/>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18">
        <v>300</v>
      </c>
      <c r="K4" s="24">
        <f>J4-(SUM(M4:X4))</f>
        <v>300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308</v>
      </c>
      <c r="K5" s="24">
        <f t="shared" ref="K5:K15" si="0">J5-(SUM(M5:X5))</f>
        <v>308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c r="K6" s="24">
        <f t="shared" si="0"/>
        <v>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600</v>
      </c>
      <c r="K7" s="24">
        <f t="shared" si="0"/>
        <v>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19">
        <v>500</v>
      </c>
      <c r="K9" s="24">
        <f t="shared" si="0"/>
        <v>500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100</v>
      </c>
      <c r="K10" s="24">
        <f t="shared" si="0"/>
        <v>100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150</v>
      </c>
      <c r="K11" s="24">
        <f t="shared" si="0"/>
        <v>150</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v>100</v>
      </c>
      <c r="K12" s="24">
        <f t="shared" si="0"/>
        <v>100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150</v>
      </c>
      <c r="K13" s="24">
        <f t="shared" si="0"/>
        <v>150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6</v>
      </c>
      <c r="K14" s="24">
        <f t="shared" si="0"/>
        <v>6</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50</v>
      </c>
      <c r="K15" s="24">
        <f t="shared" si="0"/>
        <v>50</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16" priority="13" stopIfTrue="1" operator="greaterThan">
      <formula>0</formula>
    </cfRule>
    <cfRule type="cellIs" dxfId="115" priority="14" stopIfTrue="1" operator="greaterThan">
      <formula>0</formula>
    </cfRule>
    <cfRule type="cellIs" dxfId="114" priority="15" stopIfTrue="1" operator="greaterThan">
      <formula>0</formula>
    </cfRule>
  </conditionalFormatting>
  <conditionalFormatting sqref="S4:X4">
    <cfRule type="cellIs" dxfId="113" priority="10" stopIfTrue="1" operator="greaterThan">
      <formula>0</formula>
    </cfRule>
    <cfRule type="cellIs" dxfId="112" priority="11" stopIfTrue="1" operator="greaterThan">
      <formula>0</formula>
    </cfRule>
    <cfRule type="cellIs" dxfId="111" priority="12" stopIfTrue="1" operator="greaterThan">
      <formula>0</formula>
    </cfRule>
  </conditionalFormatting>
  <conditionalFormatting sqref="O4:R4">
    <cfRule type="cellIs" dxfId="110" priority="7" stopIfTrue="1" operator="greaterThan">
      <formula>0</formula>
    </cfRule>
    <cfRule type="cellIs" dxfId="109" priority="8" stopIfTrue="1" operator="greaterThan">
      <formula>0</formula>
    </cfRule>
    <cfRule type="cellIs" dxfId="108" priority="9" stopIfTrue="1" operator="greaterThan">
      <formula>0</formula>
    </cfRule>
  </conditionalFormatting>
  <conditionalFormatting sqref="M4">
    <cfRule type="cellIs" dxfId="107" priority="4" stopIfTrue="1" operator="greaterThan">
      <formula>0</formula>
    </cfRule>
    <cfRule type="cellIs" dxfId="106" priority="5" stopIfTrue="1" operator="greaterThan">
      <formula>0</formula>
    </cfRule>
    <cfRule type="cellIs" dxfId="105" priority="6" stopIfTrue="1" operator="greaterThan">
      <formula>0</formula>
    </cfRule>
  </conditionalFormatting>
  <conditionalFormatting sqref="N4">
    <cfRule type="cellIs" dxfId="104" priority="1" stopIfTrue="1" operator="greaterThan">
      <formula>0</formula>
    </cfRule>
    <cfRule type="cellIs" dxfId="103" priority="2" stopIfTrue="1" operator="greaterThan">
      <formula>0</formula>
    </cfRule>
    <cfRule type="cellIs" dxfId="102"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3692-FF56-43A2-9846-B7AEE0151A22}">
  <dimension ref="A1:X17"/>
  <sheetViews>
    <sheetView zoomScale="80" zoomScaleNormal="80" workbookViewId="0">
      <selection activeCell="M28" sqref="M28"/>
    </sheetView>
  </sheetViews>
  <sheetFormatPr defaultColWidth="9.73046875" defaultRowHeight="14.25" x14ac:dyDescent="0.45"/>
  <cols>
    <col min="1" max="1" width="7.86328125" style="36" customWidth="1"/>
    <col min="2" max="2" width="44.3984375" style="26" customWidth="1"/>
    <col min="3" max="3" width="70.1328125" style="36" customWidth="1"/>
    <col min="4" max="4" width="13.73046875" style="36" customWidth="1"/>
    <col min="5" max="5" width="12.3984375" style="36" customWidth="1"/>
    <col min="6" max="6" width="15.1328125" style="36" customWidth="1"/>
    <col min="7" max="7" width="16.3984375" style="36" customWidth="1"/>
    <col min="8" max="8" width="16.73046875" style="36" customWidth="1"/>
    <col min="9" max="9" width="15.59765625" style="33" customWidth="1"/>
    <col min="10" max="10" width="12.86328125" style="4" customWidth="1"/>
    <col min="11" max="11" width="13.265625" style="27" customWidth="1"/>
    <col min="12" max="12" width="12.59765625" style="5" customWidth="1"/>
    <col min="13" max="13" width="12.86328125" style="6" customWidth="1"/>
    <col min="14" max="14" width="13.86328125" style="6" customWidth="1"/>
    <col min="15" max="24" width="12" style="6" customWidth="1"/>
    <col min="25" max="16384" width="9.73046875" style="2"/>
  </cols>
  <sheetData>
    <row r="1" spans="1:24" ht="32.25" customHeight="1" x14ac:dyDescent="0.45">
      <c r="A1" s="90" t="s">
        <v>22</v>
      </c>
      <c r="B1" s="90"/>
      <c r="C1" s="91" t="s">
        <v>76</v>
      </c>
      <c r="D1" s="92"/>
      <c r="E1" s="92"/>
      <c r="F1" s="92"/>
      <c r="G1" s="92"/>
      <c r="H1" s="92"/>
      <c r="I1" s="93"/>
      <c r="J1" s="90" t="s">
        <v>23</v>
      </c>
      <c r="K1" s="90"/>
      <c r="L1" s="90"/>
      <c r="M1" s="89" t="s">
        <v>24</v>
      </c>
      <c r="N1" s="89" t="s">
        <v>24</v>
      </c>
      <c r="O1" s="89" t="s">
        <v>24</v>
      </c>
      <c r="P1" s="89" t="s">
        <v>24</v>
      </c>
      <c r="Q1" s="89" t="s">
        <v>24</v>
      </c>
      <c r="R1" s="89" t="s">
        <v>24</v>
      </c>
      <c r="S1" s="89" t="s">
        <v>24</v>
      </c>
      <c r="T1" s="89" t="s">
        <v>24</v>
      </c>
      <c r="U1" s="89" t="s">
        <v>24</v>
      </c>
      <c r="V1" s="89" t="s">
        <v>24</v>
      </c>
      <c r="W1" s="89" t="s">
        <v>24</v>
      </c>
      <c r="X1" s="89" t="s">
        <v>24</v>
      </c>
    </row>
    <row r="2" spans="1:24" ht="26.25" customHeight="1" x14ac:dyDescent="0.45">
      <c r="A2" s="90" t="s">
        <v>14</v>
      </c>
      <c r="B2" s="90"/>
      <c r="C2" s="90"/>
      <c r="D2" s="90"/>
      <c r="E2" s="90"/>
      <c r="F2" s="90"/>
      <c r="G2" s="90"/>
      <c r="H2" s="90"/>
      <c r="I2" s="90"/>
      <c r="J2" s="90"/>
      <c r="K2" s="90"/>
      <c r="L2" s="90"/>
      <c r="M2" s="89"/>
      <c r="N2" s="89"/>
      <c r="O2" s="89"/>
      <c r="P2" s="89"/>
      <c r="Q2" s="89"/>
      <c r="R2" s="89"/>
      <c r="S2" s="89"/>
      <c r="T2" s="89"/>
      <c r="U2" s="89"/>
      <c r="V2" s="89"/>
      <c r="W2" s="89"/>
      <c r="X2" s="89"/>
    </row>
    <row r="3" spans="1:24" s="3" customFormat="1" ht="28.5" x14ac:dyDescent="0.35">
      <c r="A3" s="40" t="s">
        <v>15</v>
      </c>
      <c r="B3" s="40" t="s">
        <v>16</v>
      </c>
      <c r="C3" s="41" t="s">
        <v>17</v>
      </c>
      <c r="D3" s="40" t="s">
        <v>31</v>
      </c>
      <c r="E3" s="40" t="s">
        <v>4</v>
      </c>
      <c r="F3" s="40" t="s">
        <v>19</v>
      </c>
      <c r="G3" s="40" t="s">
        <v>20</v>
      </c>
      <c r="H3" s="40" t="s">
        <v>21</v>
      </c>
      <c r="I3" s="42" t="s">
        <v>2</v>
      </c>
      <c r="J3" s="43" t="s">
        <v>6</v>
      </c>
      <c r="K3" s="44" t="s">
        <v>0</v>
      </c>
      <c r="L3" s="45" t="s">
        <v>3</v>
      </c>
      <c r="M3" s="35" t="s">
        <v>1</v>
      </c>
      <c r="N3" s="35" t="s">
        <v>1</v>
      </c>
      <c r="O3" s="35" t="s">
        <v>1</v>
      </c>
      <c r="P3" s="35" t="s">
        <v>1</v>
      </c>
      <c r="Q3" s="35" t="s">
        <v>1</v>
      </c>
      <c r="R3" s="35" t="s">
        <v>1</v>
      </c>
      <c r="S3" s="35" t="s">
        <v>1</v>
      </c>
      <c r="T3" s="35" t="s">
        <v>1</v>
      </c>
      <c r="U3" s="35" t="s">
        <v>1</v>
      </c>
      <c r="V3" s="35" t="s">
        <v>1</v>
      </c>
      <c r="W3" s="35" t="s">
        <v>1</v>
      </c>
      <c r="X3" s="35" t="s">
        <v>1</v>
      </c>
    </row>
    <row r="4" spans="1:24" ht="96.75" customHeight="1" x14ac:dyDescent="0.45">
      <c r="A4" s="34">
        <v>1</v>
      </c>
      <c r="B4" s="60" t="s">
        <v>25</v>
      </c>
      <c r="C4" s="56" t="s">
        <v>26</v>
      </c>
      <c r="D4" s="57" t="s">
        <v>32</v>
      </c>
      <c r="E4" s="54" t="s">
        <v>30</v>
      </c>
      <c r="F4" s="55" t="s">
        <v>27</v>
      </c>
      <c r="G4" s="58" t="s">
        <v>28</v>
      </c>
      <c r="H4" s="59" t="s">
        <v>29</v>
      </c>
      <c r="I4" s="31">
        <v>0.97</v>
      </c>
      <c r="J4" s="87">
        <v>1400</v>
      </c>
      <c r="K4" s="24">
        <f>J4-(SUM(M4:X4))</f>
        <v>1400</v>
      </c>
      <c r="L4" s="25" t="str">
        <f>IF(K4&lt;0,"ATENÇÃO","OK")</f>
        <v>OK</v>
      </c>
      <c r="M4" s="48"/>
      <c r="N4" s="48"/>
      <c r="O4" s="17"/>
      <c r="P4" s="17"/>
      <c r="Q4" s="17"/>
      <c r="R4" s="17"/>
      <c r="S4" s="17"/>
      <c r="T4" s="17"/>
      <c r="U4" s="17"/>
      <c r="V4" s="17"/>
      <c r="W4" s="17"/>
      <c r="X4" s="17"/>
    </row>
    <row r="5" spans="1:24" ht="61.5" customHeight="1" x14ac:dyDescent="0.45">
      <c r="A5" s="50">
        <v>8</v>
      </c>
      <c r="B5" s="67" t="s">
        <v>33</v>
      </c>
      <c r="C5" s="62" t="s">
        <v>34</v>
      </c>
      <c r="D5" s="61" t="s">
        <v>35</v>
      </c>
      <c r="E5" s="63" t="s">
        <v>36</v>
      </c>
      <c r="F5" s="64" t="s">
        <v>37</v>
      </c>
      <c r="G5" s="65" t="s">
        <v>38</v>
      </c>
      <c r="H5" s="63" t="s">
        <v>39</v>
      </c>
      <c r="I5" s="51">
        <v>0.15</v>
      </c>
      <c r="J5" s="19">
        <v>578</v>
      </c>
      <c r="K5" s="24">
        <f t="shared" ref="K5:K15" si="0">J5-(SUM(M5:X5))</f>
        <v>578</v>
      </c>
      <c r="L5" s="25" t="str">
        <f t="shared" ref="L5:L15" si="1">IF(K5&lt;0,"ATENÇÃO","OK")</f>
        <v>OK</v>
      </c>
      <c r="M5" s="48"/>
      <c r="N5" s="48"/>
      <c r="O5" s="17"/>
      <c r="P5" s="17"/>
      <c r="Q5" s="17"/>
      <c r="R5" s="17"/>
      <c r="S5" s="17"/>
      <c r="T5" s="17"/>
      <c r="U5" s="17"/>
      <c r="V5" s="17"/>
      <c r="W5" s="17"/>
      <c r="X5" s="17"/>
    </row>
    <row r="6" spans="1:24" ht="228.75" customHeight="1" x14ac:dyDescent="0.45">
      <c r="A6" s="34">
        <v>9</v>
      </c>
      <c r="B6" s="60" t="s">
        <v>40</v>
      </c>
      <c r="C6" s="72" t="s">
        <v>41</v>
      </c>
      <c r="D6" s="66" t="s">
        <v>42</v>
      </c>
      <c r="E6" s="68" t="s">
        <v>36</v>
      </c>
      <c r="F6" s="69" t="s">
        <v>37</v>
      </c>
      <c r="G6" s="70" t="s">
        <v>43</v>
      </c>
      <c r="H6" s="68" t="s">
        <v>39</v>
      </c>
      <c r="I6" s="71">
        <v>3.31</v>
      </c>
      <c r="J6" s="19">
        <v>200</v>
      </c>
      <c r="K6" s="24">
        <f t="shared" si="0"/>
        <v>200</v>
      </c>
      <c r="L6" s="25" t="str">
        <f t="shared" si="1"/>
        <v>OK</v>
      </c>
      <c r="M6" s="48"/>
      <c r="N6" s="48"/>
      <c r="O6" s="17"/>
      <c r="P6" s="17"/>
      <c r="Q6" s="17"/>
      <c r="R6" s="17"/>
      <c r="S6" s="17"/>
      <c r="T6" s="17"/>
      <c r="U6" s="17"/>
      <c r="V6" s="17"/>
      <c r="W6" s="17"/>
      <c r="X6" s="17"/>
    </row>
    <row r="7" spans="1:24" ht="120.75" customHeight="1" x14ac:dyDescent="0.45">
      <c r="A7" s="50">
        <v>10</v>
      </c>
      <c r="B7" s="67" t="s">
        <v>33</v>
      </c>
      <c r="C7" s="62" t="s">
        <v>44</v>
      </c>
      <c r="D7" s="61" t="s">
        <v>35</v>
      </c>
      <c r="E7" s="63" t="s">
        <v>36</v>
      </c>
      <c r="F7" s="64" t="s">
        <v>37</v>
      </c>
      <c r="G7" s="65" t="s">
        <v>45</v>
      </c>
      <c r="H7" s="63" t="s">
        <v>39</v>
      </c>
      <c r="I7" s="86">
        <v>0.45989999999999998</v>
      </c>
      <c r="J7" s="19">
        <v>2600</v>
      </c>
      <c r="K7" s="24">
        <f t="shared" si="0"/>
        <v>2600</v>
      </c>
      <c r="L7" s="25" t="str">
        <f t="shared" si="1"/>
        <v>OK</v>
      </c>
      <c r="M7" s="48"/>
      <c r="N7" s="48"/>
      <c r="O7" s="17"/>
      <c r="P7" s="17"/>
      <c r="Q7" s="17"/>
      <c r="R7" s="17"/>
      <c r="S7" s="17"/>
      <c r="T7" s="17"/>
      <c r="U7" s="17"/>
      <c r="V7" s="17"/>
      <c r="W7" s="17"/>
      <c r="X7" s="17"/>
    </row>
    <row r="8" spans="1:24" ht="64.5" customHeight="1" x14ac:dyDescent="0.45">
      <c r="A8" s="34">
        <v>13</v>
      </c>
      <c r="B8" s="60" t="s">
        <v>46</v>
      </c>
      <c r="C8" s="72" t="s">
        <v>47</v>
      </c>
      <c r="D8" s="66" t="s">
        <v>48</v>
      </c>
      <c r="E8" s="68" t="s">
        <v>36</v>
      </c>
      <c r="F8" s="73" t="s">
        <v>37</v>
      </c>
      <c r="G8" s="70" t="s">
        <v>49</v>
      </c>
      <c r="H8" s="74" t="s">
        <v>39</v>
      </c>
      <c r="I8" s="71">
        <v>1.37</v>
      </c>
      <c r="J8" s="19"/>
      <c r="K8" s="24">
        <f t="shared" si="0"/>
        <v>0</v>
      </c>
      <c r="L8" s="25" t="str">
        <f t="shared" si="1"/>
        <v>OK</v>
      </c>
      <c r="M8" s="48"/>
      <c r="N8" s="48"/>
      <c r="O8" s="17"/>
      <c r="P8" s="17"/>
      <c r="Q8" s="17"/>
      <c r="R8" s="17"/>
      <c r="S8" s="17"/>
      <c r="T8" s="17"/>
      <c r="U8" s="17"/>
      <c r="V8" s="17"/>
      <c r="W8" s="17"/>
      <c r="X8" s="17"/>
    </row>
    <row r="9" spans="1:24" ht="171" customHeight="1" x14ac:dyDescent="0.45">
      <c r="A9" s="50">
        <v>14</v>
      </c>
      <c r="B9" s="67" t="s">
        <v>50</v>
      </c>
      <c r="C9" s="62" t="s">
        <v>51</v>
      </c>
      <c r="D9" s="61" t="s">
        <v>52</v>
      </c>
      <c r="E9" s="63" t="s">
        <v>36</v>
      </c>
      <c r="F9" s="64" t="s">
        <v>37</v>
      </c>
      <c r="G9" s="65" t="s">
        <v>53</v>
      </c>
      <c r="H9" s="63" t="s">
        <v>39</v>
      </c>
      <c r="I9" s="51">
        <v>5.84</v>
      </c>
      <c r="J9" s="88">
        <v>15700</v>
      </c>
      <c r="K9" s="24">
        <f t="shared" si="0"/>
        <v>15700</v>
      </c>
      <c r="L9" s="25" t="str">
        <f t="shared" si="1"/>
        <v>OK</v>
      </c>
      <c r="M9" s="48"/>
      <c r="N9" s="48"/>
      <c r="O9" s="17"/>
      <c r="P9" s="17"/>
      <c r="Q9" s="17"/>
      <c r="R9" s="17"/>
      <c r="S9" s="17"/>
      <c r="T9" s="17"/>
      <c r="U9" s="17"/>
      <c r="V9" s="17"/>
      <c r="W9" s="17"/>
      <c r="X9" s="17"/>
    </row>
    <row r="10" spans="1:24" ht="57.75" customHeight="1" x14ac:dyDescent="0.45">
      <c r="A10" s="34">
        <v>16</v>
      </c>
      <c r="B10" s="60" t="s">
        <v>54</v>
      </c>
      <c r="C10" s="72" t="s">
        <v>55</v>
      </c>
      <c r="D10" s="66" t="s">
        <v>56</v>
      </c>
      <c r="E10" s="68" t="s">
        <v>36</v>
      </c>
      <c r="F10" s="73" t="s">
        <v>57</v>
      </c>
      <c r="G10" s="75" t="s">
        <v>58</v>
      </c>
      <c r="H10" s="74" t="s">
        <v>29</v>
      </c>
      <c r="I10" s="31">
        <v>4.18</v>
      </c>
      <c r="J10" s="19">
        <v>700</v>
      </c>
      <c r="K10" s="24">
        <f t="shared" si="0"/>
        <v>700</v>
      </c>
      <c r="L10" s="25" t="str">
        <f t="shared" si="1"/>
        <v>OK</v>
      </c>
      <c r="M10" s="48"/>
      <c r="N10" s="48"/>
      <c r="O10" s="17"/>
      <c r="P10" s="17"/>
      <c r="Q10" s="17"/>
      <c r="R10" s="17"/>
      <c r="S10" s="17"/>
      <c r="T10" s="17"/>
      <c r="U10" s="17"/>
      <c r="V10" s="17"/>
      <c r="W10" s="17"/>
      <c r="X10" s="17"/>
    </row>
    <row r="11" spans="1:24" ht="50.1" customHeight="1" x14ac:dyDescent="0.45">
      <c r="A11" s="50">
        <v>17</v>
      </c>
      <c r="B11" s="67" t="s">
        <v>54</v>
      </c>
      <c r="C11" s="62" t="s">
        <v>59</v>
      </c>
      <c r="D11" s="61" t="s">
        <v>56</v>
      </c>
      <c r="E11" s="63" t="s">
        <v>36</v>
      </c>
      <c r="F11" s="64" t="s">
        <v>57</v>
      </c>
      <c r="G11" s="65" t="s">
        <v>60</v>
      </c>
      <c r="H11" s="63" t="s">
        <v>29</v>
      </c>
      <c r="I11" s="51">
        <v>33.9</v>
      </c>
      <c r="J11" s="19">
        <v>334</v>
      </c>
      <c r="K11" s="24">
        <f t="shared" si="0"/>
        <v>334</v>
      </c>
      <c r="L11" s="25" t="str">
        <f t="shared" si="1"/>
        <v>OK</v>
      </c>
      <c r="M11" s="48"/>
      <c r="N11" s="48"/>
      <c r="O11" s="17"/>
      <c r="P11" s="17"/>
      <c r="Q11" s="17"/>
      <c r="R11" s="17"/>
      <c r="S11" s="17"/>
      <c r="T11" s="17"/>
      <c r="U11" s="17"/>
      <c r="V11" s="17"/>
      <c r="W11" s="17"/>
      <c r="X11" s="17"/>
    </row>
    <row r="12" spans="1:24" ht="138" customHeight="1" x14ac:dyDescent="0.45">
      <c r="A12" s="34">
        <v>18</v>
      </c>
      <c r="B12" s="60" t="s">
        <v>54</v>
      </c>
      <c r="C12" s="72" t="s">
        <v>61</v>
      </c>
      <c r="D12" s="66" t="s">
        <v>56</v>
      </c>
      <c r="E12" s="68" t="s">
        <v>36</v>
      </c>
      <c r="F12" s="76" t="s">
        <v>57</v>
      </c>
      <c r="G12" s="70" t="s">
        <v>62</v>
      </c>
      <c r="H12" s="68" t="s">
        <v>29</v>
      </c>
      <c r="I12" s="31">
        <v>28</v>
      </c>
      <c r="J12" s="19"/>
      <c r="K12" s="24">
        <f t="shared" si="0"/>
        <v>0</v>
      </c>
      <c r="L12" s="25" t="str">
        <f t="shared" si="1"/>
        <v>OK</v>
      </c>
      <c r="M12" s="48"/>
      <c r="N12" s="48"/>
      <c r="O12" s="17"/>
      <c r="P12" s="17"/>
      <c r="Q12" s="17"/>
      <c r="R12" s="17"/>
      <c r="S12" s="17"/>
      <c r="T12" s="17"/>
      <c r="U12" s="17"/>
      <c r="V12" s="17"/>
      <c r="W12" s="17"/>
      <c r="X12" s="17"/>
    </row>
    <row r="13" spans="1:24" ht="50.1" customHeight="1" x14ac:dyDescent="0.45">
      <c r="A13" s="50">
        <v>19</v>
      </c>
      <c r="B13" s="84" t="s">
        <v>63</v>
      </c>
      <c r="C13" s="78" t="s">
        <v>64</v>
      </c>
      <c r="D13" s="77" t="s">
        <v>65</v>
      </c>
      <c r="E13" s="63" t="s">
        <v>36</v>
      </c>
      <c r="F13" s="79" t="s">
        <v>57</v>
      </c>
      <c r="G13" s="80" t="s">
        <v>66</v>
      </c>
      <c r="H13" s="61" t="s">
        <v>29</v>
      </c>
      <c r="I13" s="51">
        <v>5.85</v>
      </c>
      <c r="J13" s="19">
        <v>900</v>
      </c>
      <c r="K13" s="24">
        <f t="shared" si="0"/>
        <v>900</v>
      </c>
      <c r="L13" s="25" t="str">
        <f t="shared" si="1"/>
        <v>OK</v>
      </c>
      <c r="M13" s="49"/>
      <c r="N13" s="49"/>
      <c r="O13" s="37"/>
      <c r="P13" s="37"/>
      <c r="Q13" s="37"/>
      <c r="R13" s="37"/>
      <c r="S13" s="38"/>
      <c r="T13" s="38"/>
      <c r="U13" s="38"/>
      <c r="V13" s="38"/>
      <c r="W13" s="38"/>
      <c r="X13" s="38"/>
    </row>
    <row r="14" spans="1:24" ht="64.5" customHeight="1" x14ac:dyDescent="0.45">
      <c r="A14" s="34">
        <v>20</v>
      </c>
      <c r="B14" s="60" t="s">
        <v>67</v>
      </c>
      <c r="C14" s="72" t="s">
        <v>68</v>
      </c>
      <c r="D14" s="66" t="s">
        <v>69</v>
      </c>
      <c r="E14" s="68" t="s">
        <v>36</v>
      </c>
      <c r="F14" s="69" t="s">
        <v>70</v>
      </c>
      <c r="G14" s="70" t="s">
        <v>71</v>
      </c>
      <c r="H14" s="68" t="s">
        <v>72</v>
      </c>
      <c r="I14" s="31">
        <v>132.9</v>
      </c>
      <c r="J14" s="19">
        <v>1013</v>
      </c>
      <c r="K14" s="24">
        <f t="shared" si="0"/>
        <v>1013</v>
      </c>
      <c r="L14" s="25" t="str">
        <f t="shared" si="1"/>
        <v>OK</v>
      </c>
      <c r="M14" s="49"/>
      <c r="N14" s="49"/>
      <c r="O14" s="37"/>
      <c r="P14" s="37"/>
      <c r="Q14" s="37"/>
      <c r="R14" s="37"/>
      <c r="S14" s="38"/>
      <c r="T14" s="38"/>
      <c r="U14" s="38"/>
      <c r="V14" s="38"/>
      <c r="W14" s="38"/>
      <c r="X14" s="38"/>
    </row>
    <row r="15" spans="1:24" ht="51" customHeight="1" x14ac:dyDescent="0.45">
      <c r="A15" s="50">
        <v>21</v>
      </c>
      <c r="B15" s="85" t="s">
        <v>73</v>
      </c>
      <c r="C15" s="53" t="s">
        <v>74</v>
      </c>
      <c r="D15" s="81" t="s">
        <v>35</v>
      </c>
      <c r="E15" s="63" t="s">
        <v>36</v>
      </c>
      <c r="F15" s="82" t="s">
        <v>57</v>
      </c>
      <c r="G15" s="65" t="s">
        <v>75</v>
      </c>
      <c r="H15" s="83" t="s">
        <v>29</v>
      </c>
      <c r="I15" s="51">
        <v>26.19</v>
      </c>
      <c r="J15" s="19">
        <v>62</v>
      </c>
      <c r="K15" s="24">
        <f t="shared" si="0"/>
        <v>62</v>
      </c>
      <c r="L15" s="25" t="str">
        <f t="shared" si="1"/>
        <v>OK</v>
      </c>
      <c r="M15" s="38"/>
      <c r="N15" s="38"/>
      <c r="O15" s="38"/>
      <c r="P15" s="38"/>
      <c r="Q15" s="38"/>
      <c r="R15" s="38"/>
      <c r="S15" s="38"/>
      <c r="T15" s="38"/>
      <c r="U15" s="38"/>
      <c r="V15" s="38"/>
      <c r="W15" s="38"/>
      <c r="X15" s="38"/>
    </row>
    <row r="16" spans="1:24" x14ac:dyDescent="0.45">
      <c r="C16" s="3"/>
      <c r="D16" s="3"/>
      <c r="M16" s="47">
        <f>SUMPRODUCT(I4:I15,M4:M15)</f>
        <v>0</v>
      </c>
      <c r="N16" s="47">
        <f>SUMPRODUCT(I4:I15,N4:N15)</f>
        <v>0</v>
      </c>
    </row>
    <row r="17" spans="3:4" x14ac:dyDescent="0.45">
      <c r="C17" s="3"/>
      <c r="D17" s="3"/>
    </row>
  </sheetData>
  <mergeCells count="16">
    <mergeCell ref="V1:V2"/>
    <mergeCell ref="W1:W2"/>
    <mergeCell ref="X1:X2"/>
    <mergeCell ref="A2:L2"/>
    <mergeCell ref="P1:P2"/>
    <mergeCell ref="Q1:Q2"/>
    <mergeCell ref="R1:R2"/>
    <mergeCell ref="S1:S2"/>
    <mergeCell ref="T1:T2"/>
    <mergeCell ref="U1:U2"/>
    <mergeCell ref="A1:B1"/>
    <mergeCell ref="C1:I1"/>
    <mergeCell ref="J1:L1"/>
    <mergeCell ref="M1:M2"/>
    <mergeCell ref="N1:N2"/>
    <mergeCell ref="O1:O2"/>
  </mergeCells>
  <conditionalFormatting sqref="M5:X12">
    <cfRule type="cellIs" dxfId="101" priority="13" stopIfTrue="1" operator="greaterThan">
      <formula>0</formula>
    </cfRule>
    <cfRule type="cellIs" dxfId="100" priority="14" stopIfTrue="1" operator="greaterThan">
      <formula>0</formula>
    </cfRule>
    <cfRule type="cellIs" dxfId="99" priority="15" stopIfTrue="1" operator="greaterThan">
      <formula>0</formula>
    </cfRule>
  </conditionalFormatting>
  <conditionalFormatting sqref="S4:X4">
    <cfRule type="cellIs" dxfId="98" priority="10" stopIfTrue="1" operator="greaterThan">
      <formula>0</formula>
    </cfRule>
    <cfRule type="cellIs" dxfId="97" priority="11" stopIfTrue="1" operator="greaterThan">
      <formula>0</formula>
    </cfRule>
    <cfRule type="cellIs" dxfId="96" priority="12" stopIfTrue="1" operator="greaterThan">
      <formula>0</formula>
    </cfRule>
  </conditionalFormatting>
  <conditionalFormatting sqref="O4:R4">
    <cfRule type="cellIs" dxfId="95" priority="7" stopIfTrue="1" operator="greaterThan">
      <formula>0</formula>
    </cfRule>
    <cfRule type="cellIs" dxfId="94" priority="8" stopIfTrue="1" operator="greaterThan">
      <formula>0</formula>
    </cfRule>
    <cfRule type="cellIs" dxfId="93" priority="9" stopIfTrue="1" operator="greaterThan">
      <formula>0</formula>
    </cfRule>
  </conditionalFormatting>
  <conditionalFormatting sqref="M4">
    <cfRule type="cellIs" dxfId="92" priority="4" stopIfTrue="1" operator="greaterThan">
      <formula>0</formula>
    </cfRule>
    <cfRule type="cellIs" dxfId="91" priority="5" stopIfTrue="1" operator="greaterThan">
      <formula>0</formula>
    </cfRule>
    <cfRule type="cellIs" dxfId="90" priority="6" stopIfTrue="1" operator="greaterThan">
      <formula>0</formula>
    </cfRule>
  </conditionalFormatting>
  <conditionalFormatting sqref="N4">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vt:lpstr>
      <vt:lpstr>ESAG</vt:lpstr>
      <vt:lpstr>CEART</vt:lpstr>
      <vt:lpstr>CEFID</vt:lpstr>
      <vt:lpstr>FAED</vt:lpstr>
      <vt:lpstr>CEAD</vt:lpstr>
      <vt:lpstr>CCT</vt:lpstr>
      <vt:lpstr>CEPLAN</vt:lpstr>
      <vt:lpstr>CAV</vt:lpstr>
      <vt:lpstr>CEO</vt:lpstr>
      <vt:lpstr>CEAVI</vt:lpstr>
      <vt:lpstr>CESFI</vt:lpstr>
      <vt:lpstr>CERES</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Muraro</cp:lastModifiedBy>
  <cp:lastPrinted>2015-07-08T21:27:45Z</cp:lastPrinted>
  <dcterms:created xsi:type="dcterms:W3CDTF">2010-06-19T20:43:11Z</dcterms:created>
  <dcterms:modified xsi:type="dcterms:W3CDTF">2021-05-30T15:51:59Z</dcterms:modified>
</cp:coreProperties>
</file>