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2018 PROCESSOS ENCERRADOS\PP 0720.2017 - UDESC - - Carimbos e Chaves - SGPE 5267.2017  SRP VIG 31.08.18\"/>
    </mc:Choice>
  </mc:AlternateContent>
  <bookViews>
    <workbookView xWindow="0" yWindow="0" windowWidth="20490" windowHeight="7155" tabRatio="857" activeTab="14"/>
  </bookViews>
  <sheets>
    <sheet name="Reitoria" sheetId="75" r:id="rId1"/>
    <sheet name="MUSEU" sheetId="175" r:id="rId2"/>
    <sheet name="ESAG" sheetId="163" r:id="rId3"/>
    <sheet name="CEAD" sheetId="164" r:id="rId4"/>
    <sheet name="CEART" sheetId="165" r:id="rId5"/>
    <sheet name="FAED" sheetId="166" r:id="rId6"/>
    <sheet name="CEFID" sheetId="167" r:id="rId7"/>
    <sheet name="CERES" sheetId="168" r:id="rId8"/>
    <sheet name="CESFI" sheetId="169" r:id="rId9"/>
    <sheet name="CCT" sheetId="170" r:id="rId10"/>
    <sheet name="CAV" sheetId="171" r:id="rId11"/>
    <sheet name="CEO" sheetId="172" r:id="rId12"/>
    <sheet name="CEPLAN" sheetId="173" r:id="rId13"/>
    <sheet name="CEAVI" sheetId="174" r:id="rId14"/>
    <sheet name="GESTOR" sheetId="162" r:id="rId15"/>
    <sheet name="Modelo Anexo II IN 002_2014" sheetId="77" r:id="rId16"/>
  </sheets>
  <definedNames>
    <definedName name="diasuteis" localSheetId="10">#REF!</definedName>
    <definedName name="diasuteis" localSheetId="9">#REF!</definedName>
    <definedName name="diasuteis" localSheetId="3">#REF!</definedName>
    <definedName name="diasuteis" localSheetId="4">#REF!</definedName>
    <definedName name="diasuteis" localSheetId="13">#REF!</definedName>
    <definedName name="diasuteis" localSheetId="6">#REF!</definedName>
    <definedName name="diasuteis" localSheetId="11">#REF!</definedName>
    <definedName name="diasuteis" localSheetId="12">#REF!</definedName>
    <definedName name="diasuteis" localSheetId="7">#REF!</definedName>
    <definedName name="diasuteis" localSheetId="8">#REF!</definedName>
    <definedName name="diasuteis" localSheetId="2">#REF!</definedName>
    <definedName name="diasuteis" localSheetId="5">#REF!</definedName>
    <definedName name="diasuteis" localSheetId="14">#REF!</definedName>
    <definedName name="diasuteis" localSheetId="1">#REF!</definedName>
    <definedName name="diasuteis" localSheetId="0">#REF!</definedName>
    <definedName name="diasuteis">#REF!</definedName>
    <definedName name="Ferias" localSheetId="9">#REF!</definedName>
    <definedName name="Ferias" localSheetId="4">#REF!</definedName>
    <definedName name="Ferias" localSheetId="13">#REF!</definedName>
    <definedName name="Ferias" localSheetId="6">#REF!</definedName>
    <definedName name="Ferias" localSheetId="11">#REF!</definedName>
    <definedName name="Ferias" localSheetId="8">#REF!</definedName>
    <definedName name="Ferias" localSheetId="2">#REF!</definedName>
    <definedName name="Ferias" localSheetId="14">#REF!</definedName>
    <definedName name="Ferias" localSheetId="1">#REF!</definedName>
    <definedName name="Ferias">#REF!</definedName>
    <definedName name="RD" localSheetId="9">OFFSET(#REF!,(MATCH(SMALL(#REF!,ROW()-10),#REF!,0)-1),0)</definedName>
    <definedName name="RD" localSheetId="4">OFFSET(#REF!,(MATCH(SMALL(#REF!,ROW()-10),#REF!,0)-1),0)</definedName>
    <definedName name="RD" localSheetId="13">OFFSET(#REF!,(MATCH(SMALL(#REF!,ROW()-10),#REF!,0)-1),0)</definedName>
    <definedName name="RD" localSheetId="6">OFFSET(#REF!,(MATCH(SMALL(#REF!,ROW()-10),#REF!,0)-1),0)</definedName>
    <definedName name="RD" localSheetId="11">OFFSET(#REF!,(MATCH(SMALL(#REF!,ROW()-10),#REF!,0)-1),0)</definedName>
    <definedName name="RD" localSheetId="8">OFFSET(#REF!,(MATCH(SMALL(#REF!,ROW()-10),#REF!,0)-1),0)</definedName>
    <definedName name="RD" localSheetId="2">OFFSET(#REF!,(MATCH(SMALL(#REF!,ROW()-10),#REF!,0)-1),0)</definedName>
    <definedName name="RD" localSheetId="14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52511"/>
</workbook>
</file>

<file path=xl/calcChain.xml><?xml version="1.0" encoding="utf-8"?>
<calcChain xmlns="http://schemas.openxmlformats.org/spreadsheetml/2006/main">
  <c r="M46" i="75" l="1"/>
  <c r="M45" i="75"/>
  <c r="M44" i="75"/>
  <c r="M43" i="75"/>
  <c r="M42" i="75"/>
  <c r="M41" i="75"/>
  <c r="M40" i="75"/>
  <c r="M39" i="75"/>
  <c r="M38" i="75"/>
  <c r="M37" i="75"/>
  <c r="M36" i="75"/>
  <c r="M35" i="75"/>
  <c r="M34" i="75"/>
  <c r="M33" i="75"/>
  <c r="M32" i="75"/>
  <c r="M31" i="75"/>
  <c r="M30" i="75"/>
  <c r="M29" i="75"/>
  <c r="M28" i="75"/>
  <c r="M27" i="75"/>
  <c r="M26" i="75"/>
  <c r="M25" i="75"/>
  <c r="M24" i="75"/>
  <c r="M23" i="75"/>
  <c r="M22" i="75"/>
  <c r="M17" i="75"/>
  <c r="M16" i="75"/>
  <c r="M15" i="75"/>
  <c r="M13" i="75"/>
  <c r="M12" i="75"/>
  <c r="M11" i="75"/>
  <c r="M10" i="75"/>
  <c r="M9" i="75"/>
  <c r="M8" i="75"/>
  <c r="M7" i="75"/>
  <c r="M6" i="75"/>
  <c r="M5" i="75"/>
  <c r="M4" i="75"/>
  <c r="R2" i="165" l="1"/>
  <c r="Q2" i="165"/>
  <c r="O2" i="165"/>
  <c r="K5" i="172" l="1"/>
  <c r="K6" i="172"/>
  <c r="K7" i="172"/>
  <c r="K8" i="172"/>
  <c r="K9" i="172"/>
  <c r="K10" i="172"/>
  <c r="K11" i="172"/>
  <c r="K12" i="172"/>
  <c r="K13" i="172"/>
  <c r="K14" i="172"/>
  <c r="K15" i="172"/>
  <c r="K16" i="172"/>
  <c r="K17" i="172"/>
  <c r="K18" i="172"/>
  <c r="K19" i="172"/>
  <c r="K20" i="172"/>
  <c r="K21" i="172"/>
  <c r="K22" i="172"/>
  <c r="K23" i="172"/>
  <c r="K24" i="172"/>
  <c r="K25" i="172"/>
  <c r="K26" i="172"/>
  <c r="K27" i="172"/>
  <c r="K28" i="172"/>
  <c r="K29" i="172"/>
  <c r="K30" i="172"/>
  <c r="K31" i="172"/>
  <c r="K32" i="172"/>
  <c r="K33" i="172"/>
  <c r="K34" i="172"/>
  <c r="K35" i="172"/>
  <c r="K36" i="172"/>
  <c r="K37" i="172"/>
  <c r="K38" i="172"/>
  <c r="K39" i="172"/>
  <c r="K40" i="172"/>
  <c r="K41" i="172"/>
  <c r="K42" i="172"/>
  <c r="K43" i="172"/>
  <c r="K44" i="172"/>
  <c r="K45" i="172"/>
  <c r="K46" i="172"/>
  <c r="K47" i="172"/>
  <c r="K48" i="172"/>
  <c r="K49" i="172"/>
  <c r="K50" i="172"/>
  <c r="K51" i="172"/>
  <c r="K52" i="172"/>
  <c r="K53" i="172"/>
  <c r="K54" i="172"/>
  <c r="K55" i="172"/>
  <c r="K56" i="172"/>
  <c r="K57" i="172"/>
  <c r="K58" i="172"/>
  <c r="K59" i="172"/>
  <c r="K4" i="172"/>
  <c r="J43" i="165" l="1"/>
  <c r="J42" i="165"/>
  <c r="J41" i="165"/>
  <c r="J40" i="165"/>
  <c r="J37" i="165"/>
  <c r="J35" i="165"/>
  <c r="J33" i="165"/>
  <c r="J32" i="165"/>
  <c r="J31" i="165"/>
  <c r="J28" i="165"/>
  <c r="J27" i="165"/>
  <c r="J14" i="165"/>
  <c r="J13" i="165"/>
  <c r="J9" i="165"/>
  <c r="J8" i="165"/>
  <c r="J7" i="165"/>
  <c r="J6" i="165"/>
  <c r="J5" i="165"/>
  <c r="J4" i="165"/>
  <c r="J43" i="166"/>
  <c r="J42" i="166"/>
  <c r="J41" i="166"/>
  <c r="J40" i="166"/>
  <c r="J37" i="166"/>
  <c r="J35" i="166"/>
  <c r="J33" i="166"/>
  <c r="J32" i="166"/>
  <c r="J31" i="166"/>
  <c r="J28" i="166"/>
  <c r="J27" i="166"/>
  <c r="J14" i="166"/>
  <c r="J13" i="166"/>
  <c r="J8" i="166"/>
  <c r="J7" i="166"/>
  <c r="J6" i="166"/>
  <c r="J5" i="166"/>
  <c r="J4" i="166"/>
  <c r="J34" i="166" l="1"/>
  <c r="J9" i="166"/>
  <c r="J43" i="163"/>
  <c r="J42" i="163"/>
  <c r="J41" i="163"/>
  <c r="J40" i="163"/>
  <c r="J37" i="163"/>
  <c r="J35" i="163"/>
  <c r="J34" i="163"/>
  <c r="J33" i="163"/>
  <c r="J32" i="163"/>
  <c r="J31" i="163"/>
  <c r="J28" i="163"/>
  <c r="J27" i="163"/>
  <c r="J14" i="163"/>
  <c r="J13" i="163"/>
  <c r="J9" i="163"/>
  <c r="J8" i="163"/>
  <c r="J7" i="163"/>
  <c r="J6" i="163"/>
  <c r="J5" i="163"/>
  <c r="J4" i="163"/>
  <c r="J59" i="175" l="1"/>
  <c r="J58" i="175"/>
  <c r="J59" i="167"/>
  <c r="J58" i="167"/>
  <c r="J56" i="162" l="1"/>
  <c r="M56" i="162" s="1"/>
  <c r="J57" i="162"/>
  <c r="M57" i="162" s="1"/>
  <c r="J58" i="162"/>
  <c r="M58" i="162" s="1"/>
  <c r="J4" i="162"/>
  <c r="J5" i="162"/>
  <c r="J6" i="162"/>
  <c r="J7" i="162"/>
  <c r="J8" i="162"/>
  <c r="J9" i="162"/>
  <c r="J10" i="162"/>
  <c r="J11" i="162"/>
  <c r="J12" i="162"/>
  <c r="J13" i="162"/>
  <c r="J14" i="162"/>
  <c r="J15" i="162"/>
  <c r="J16" i="162"/>
  <c r="J17" i="162"/>
  <c r="J18" i="162"/>
  <c r="J19" i="162"/>
  <c r="J20" i="162"/>
  <c r="J21" i="162"/>
  <c r="J22" i="162"/>
  <c r="J23" i="162"/>
  <c r="J24" i="162"/>
  <c r="J25" i="162"/>
  <c r="J26" i="162"/>
  <c r="J27" i="162"/>
  <c r="J28" i="162"/>
  <c r="J29" i="162"/>
  <c r="J30" i="162"/>
  <c r="J31" i="162"/>
  <c r="J32" i="162"/>
  <c r="J33" i="162"/>
  <c r="J34" i="162"/>
  <c r="J35" i="162"/>
  <c r="J36" i="162"/>
  <c r="J37" i="162"/>
  <c r="J38" i="162"/>
  <c r="J39" i="162"/>
  <c r="J40" i="162"/>
  <c r="J41" i="162"/>
  <c r="J42" i="162"/>
  <c r="J43" i="162"/>
  <c r="J44" i="162"/>
  <c r="J45" i="162"/>
  <c r="J46" i="162"/>
  <c r="J47" i="162"/>
  <c r="J48" i="162"/>
  <c r="J49" i="162"/>
  <c r="J50" i="162"/>
  <c r="J51" i="162"/>
  <c r="J52" i="162"/>
  <c r="J53" i="162"/>
  <c r="J54" i="162"/>
  <c r="J55" i="162"/>
  <c r="J3" i="162"/>
  <c r="K59" i="174"/>
  <c r="L59" i="174" s="1"/>
  <c r="K58" i="174"/>
  <c r="L58" i="174" s="1"/>
  <c r="K57" i="174"/>
  <c r="L57" i="174" s="1"/>
  <c r="K56" i="174"/>
  <c r="L56" i="174" s="1"/>
  <c r="K55" i="174"/>
  <c r="L55" i="174" s="1"/>
  <c r="K54" i="174"/>
  <c r="L54" i="174" s="1"/>
  <c r="K53" i="174"/>
  <c r="L53" i="174" s="1"/>
  <c r="K52" i="174"/>
  <c r="L52" i="174" s="1"/>
  <c r="K51" i="174"/>
  <c r="L51" i="174" s="1"/>
  <c r="K50" i="174"/>
  <c r="L50" i="174" s="1"/>
  <c r="K49" i="174"/>
  <c r="L49" i="174" s="1"/>
  <c r="K48" i="174"/>
  <c r="L48" i="174" s="1"/>
  <c r="K47" i="174"/>
  <c r="L47" i="174" s="1"/>
  <c r="K46" i="174"/>
  <c r="L46" i="174" s="1"/>
  <c r="K45" i="174"/>
  <c r="L45" i="174" s="1"/>
  <c r="K44" i="174"/>
  <c r="L44" i="174" s="1"/>
  <c r="K43" i="174"/>
  <c r="L43" i="174" s="1"/>
  <c r="K42" i="174"/>
  <c r="L42" i="174" s="1"/>
  <c r="K41" i="174"/>
  <c r="L41" i="174" s="1"/>
  <c r="K40" i="174"/>
  <c r="L40" i="174" s="1"/>
  <c r="K39" i="174"/>
  <c r="L39" i="174" s="1"/>
  <c r="K38" i="174"/>
  <c r="L38" i="174" s="1"/>
  <c r="K37" i="174"/>
  <c r="L37" i="174" s="1"/>
  <c r="K36" i="174"/>
  <c r="L36" i="174" s="1"/>
  <c r="K35" i="174"/>
  <c r="L35" i="174" s="1"/>
  <c r="K34" i="174"/>
  <c r="L34" i="174" s="1"/>
  <c r="K33" i="174"/>
  <c r="L33" i="174" s="1"/>
  <c r="K32" i="174"/>
  <c r="L32" i="174" s="1"/>
  <c r="K31" i="174"/>
  <c r="L31" i="174" s="1"/>
  <c r="K30" i="174"/>
  <c r="L30" i="174" s="1"/>
  <c r="K29" i="174"/>
  <c r="L29" i="174" s="1"/>
  <c r="K28" i="174"/>
  <c r="L28" i="174" s="1"/>
  <c r="K27" i="174"/>
  <c r="L27" i="174" s="1"/>
  <c r="K26" i="174"/>
  <c r="L26" i="174" s="1"/>
  <c r="K25" i="174"/>
  <c r="L25" i="174" s="1"/>
  <c r="K24" i="174"/>
  <c r="L24" i="174" s="1"/>
  <c r="K23" i="174"/>
  <c r="L23" i="174" s="1"/>
  <c r="K22" i="174"/>
  <c r="L22" i="174" s="1"/>
  <c r="K21" i="174"/>
  <c r="L21" i="174" s="1"/>
  <c r="K20" i="174"/>
  <c r="L20" i="174" s="1"/>
  <c r="K19" i="174"/>
  <c r="L19" i="174" s="1"/>
  <c r="K18" i="174"/>
  <c r="L18" i="174" s="1"/>
  <c r="K17" i="174"/>
  <c r="L17" i="174" s="1"/>
  <c r="K16" i="174"/>
  <c r="L16" i="174" s="1"/>
  <c r="K15" i="174"/>
  <c r="L15" i="174" s="1"/>
  <c r="K14" i="174"/>
  <c r="L14" i="174" s="1"/>
  <c r="K13" i="174"/>
  <c r="L13" i="174" s="1"/>
  <c r="K12" i="174"/>
  <c r="L12" i="174" s="1"/>
  <c r="K11" i="174"/>
  <c r="L11" i="174" s="1"/>
  <c r="K10" i="174"/>
  <c r="L10" i="174" s="1"/>
  <c r="K9" i="174"/>
  <c r="L9" i="174" s="1"/>
  <c r="K8" i="174"/>
  <c r="L8" i="174" s="1"/>
  <c r="K7" i="174"/>
  <c r="L7" i="174" s="1"/>
  <c r="K6" i="174"/>
  <c r="L6" i="174" s="1"/>
  <c r="K5" i="174"/>
  <c r="L5" i="174" s="1"/>
  <c r="K4" i="174"/>
  <c r="L4" i="174" s="1"/>
  <c r="K59" i="173"/>
  <c r="L59" i="173" s="1"/>
  <c r="K58" i="173"/>
  <c r="L58" i="173" s="1"/>
  <c r="K57" i="173"/>
  <c r="L57" i="173" s="1"/>
  <c r="L56" i="173"/>
  <c r="K56" i="173"/>
  <c r="K55" i="173"/>
  <c r="L55" i="173" s="1"/>
  <c r="L54" i="173"/>
  <c r="K54" i="173"/>
  <c r="K53" i="173"/>
  <c r="L53" i="173" s="1"/>
  <c r="K52" i="173"/>
  <c r="L52" i="173" s="1"/>
  <c r="K51" i="173"/>
  <c r="L51" i="173" s="1"/>
  <c r="K50" i="173"/>
  <c r="L50" i="173" s="1"/>
  <c r="K49" i="173"/>
  <c r="L49" i="173" s="1"/>
  <c r="L48" i="173"/>
  <c r="K48" i="173"/>
  <c r="K47" i="173"/>
  <c r="L47" i="173" s="1"/>
  <c r="K46" i="173"/>
  <c r="L46" i="173" s="1"/>
  <c r="K45" i="173"/>
  <c r="L45" i="173" s="1"/>
  <c r="K44" i="173"/>
  <c r="L44" i="173" s="1"/>
  <c r="K43" i="173"/>
  <c r="L43" i="173" s="1"/>
  <c r="K42" i="173"/>
  <c r="L42" i="173" s="1"/>
  <c r="K41" i="173"/>
  <c r="L41" i="173" s="1"/>
  <c r="L40" i="173"/>
  <c r="K40" i="173"/>
  <c r="K39" i="173"/>
  <c r="L39" i="173" s="1"/>
  <c r="L38" i="173"/>
  <c r="K38" i="173"/>
  <c r="K37" i="173"/>
  <c r="L37" i="173" s="1"/>
  <c r="K36" i="173"/>
  <c r="L36" i="173" s="1"/>
  <c r="K35" i="173"/>
  <c r="L35" i="173" s="1"/>
  <c r="K34" i="173"/>
  <c r="L34" i="173" s="1"/>
  <c r="K33" i="173"/>
  <c r="L33" i="173" s="1"/>
  <c r="K32" i="173"/>
  <c r="L32" i="173" s="1"/>
  <c r="K31" i="173"/>
  <c r="L31" i="173" s="1"/>
  <c r="K30" i="173"/>
  <c r="L30" i="173" s="1"/>
  <c r="K29" i="173"/>
  <c r="L29" i="173" s="1"/>
  <c r="K28" i="173"/>
  <c r="L28" i="173" s="1"/>
  <c r="K27" i="173"/>
  <c r="L27" i="173" s="1"/>
  <c r="K26" i="173"/>
  <c r="L26" i="173" s="1"/>
  <c r="K25" i="173"/>
  <c r="L25" i="173" s="1"/>
  <c r="L24" i="173"/>
  <c r="K24" i="173"/>
  <c r="K23" i="173"/>
  <c r="L23" i="173" s="1"/>
  <c r="L22" i="173"/>
  <c r="K22" i="173"/>
  <c r="K21" i="173"/>
  <c r="L21" i="173" s="1"/>
  <c r="K20" i="173"/>
  <c r="L20" i="173" s="1"/>
  <c r="K19" i="173"/>
  <c r="L19" i="173" s="1"/>
  <c r="K18" i="173"/>
  <c r="L18" i="173" s="1"/>
  <c r="K17" i="173"/>
  <c r="L17" i="173" s="1"/>
  <c r="K16" i="173"/>
  <c r="L16" i="173" s="1"/>
  <c r="K15" i="173"/>
  <c r="L15" i="173" s="1"/>
  <c r="K14" i="173"/>
  <c r="L14" i="173" s="1"/>
  <c r="K13" i="173"/>
  <c r="L13" i="173" s="1"/>
  <c r="K12" i="173"/>
  <c r="L12" i="173" s="1"/>
  <c r="K11" i="173"/>
  <c r="L11" i="173" s="1"/>
  <c r="K10" i="173"/>
  <c r="L10" i="173" s="1"/>
  <c r="K9" i="173"/>
  <c r="L9" i="173" s="1"/>
  <c r="K8" i="173"/>
  <c r="L8" i="173" s="1"/>
  <c r="K7" i="173"/>
  <c r="L7" i="173" s="1"/>
  <c r="L6" i="173"/>
  <c r="K6" i="173"/>
  <c r="K5" i="173"/>
  <c r="L5" i="173" s="1"/>
  <c r="K4" i="173"/>
  <c r="L4" i="173" s="1"/>
  <c r="L59" i="172"/>
  <c r="L58" i="172"/>
  <c r="L57" i="172"/>
  <c r="L56" i="172"/>
  <c r="L55" i="172"/>
  <c r="L54" i="172"/>
  <c r="L53" i="172"/>
  <c r="L52" i="172"/>
  <c r="L51" i="172"/>
  <c r="L50" i="172"/>
  <c r="L49" i="172"/>
  <c r="L48" i="172"/>
  <c r="L47" i="172"/>
  <c r="L46" i="172"/>
  <c r="L45" i="172"/>
  <c r="L44" i="172"/>
  <c r="L43" i="172"/>
  <c r="L42" i="172"/>
  <c r="L41" i="172"/>
  <c r="L40" i="172"/>
  <c r="L39" i="172"/>
  <c r="L38" i="172"/>
  <c r="L37" i="172"/>
  <c r="L36" i="172"/>
  <c r="L35" i="172"/>
  <c r="L34" i="172"/>
  <c r="L33" i="172"/>
  <c r="L32" i="172"/>
  <c r="L31" i="172"/>
  <c r="L30" i="172"/>
  <c r="L29" i="172"/>
  <c r="L28" i="172"/>
  <c r="L27" i="172"/>
  <c r="L26" i="172"/>
  <c r="L25" i="172"/>
  <c r="L24" i="172"/>
  <c r="L23" i="172"/>
  <c r="L22" i="172"/>
  <c r="L21" i="172"/>
  <c r="L20" i="172"/>
  <c r="L19" i="172"/>
  <c r="L18" i="172"/>
  <c r="L17" i="172"/>
  <c r="L16" i="172"/>
  <c r="L15" i="172"/>
  <c r="L14" i="172"/>
  <c r="L13" i="172"/>
  <c r="L12" i="172"/>
  <c r="L11" i="172"/>
  <c r="L10" i="172"/>
  <c r="L9" i="172"/>
  <c r="L8" i="172"/>
  <c r="L7" i="172"/>
  <c r="L6" i="172"/>
  <c r="L5" i="172"/>
  <c r="L4" i="172"/>
  <c r="K59" i="171"/>
  <c r="L59" i="171" s="1"/>
  <c r="K58" i="171"/>
  <c r="L58" i="171" s="1"/>
  <c r="K57" i="171"/>
  <c r="L57" i="171" s="1"/>
  <c r="K56" i="171"/>
  <c r="L56" i="171" s="1"/>
  <c r="K55" i="171"/>
  <c r="L55" i="171" s="1"/>
  <c r="K54" i="171"/>
  <c r="L54" i="171" s="1"/>
  <c r="K53" i="171"/>
  <c r="L53" i="171" s="1"/>
  <c r="K52" i="171"/>
  <c r="L52" i="171" s="1"/>
  <c r="K51" i="171"/>
  <c r="L51" i="171" s="1"/>
  <c r="K50" i="171"/>
  <c r="L50" i="171" s="1"/>
  <c r="K49" i="171"/>
  <c r="L49" i="171" s="1"/>
  <c r="K48" i="171"/>
  <c r="L48" i="171" s="1"/>
  <c r="K47" i="171"/>
  <c r="L47" i="171" s="1"/>
  <c r="K46" i="171"/>
  <c r="L46" i="171" s="1"/>
  <c r="K45" i="171"/>
  <c r="L45" i="171" s="1"/>
  <c r="K44" i="171"/>
  <c r="L44" i="171" s="1"/>
  <c r="K43" i="171"/>
  <c r="L43" i="171" s="1"/>
  <c r="K42" i="171"/>
  <c r="L42" i="171" s="1"/>
  <c r="K41" i="171"/>
  <c r="L41" i="171" s="1"/>
  <c r="K40" i="171"/>
  <c r="L40" i="171" s="1"/>
  <c r="K39" i="171"/>
  <c r="L39" i="171" s="1"/>
  <c r="K38" i="171"/>
  <c r="L38" i="171" s="1"/>
  <c r="K37" i="171"/>
  <c r="L37" i="171" s="1"/>
  <c r="K36" i="171"/>
  <c r="L36" i="171" s="1"/>
  <c r="K35" i="171"/>
  <c r="L35" i="171" s="1"/>
  <c r="K34" i="171"/>
  <c r="L34" i="171" s="1"/>
  <c r="K33" i="171"/>
  <c r="L33" i="171" s="1"/>
  <c r="K32" i="171"/>
  <c r="L32" i="171" s="1"/>
  <c r="K31" i="171"/>
  <c r="L31" i="171" s="1"/>
  <c r="K30" i="171"/>
  <c r="L30" i="171" s="1"/>
  <c r="K29" i="171"/>
  <c r="L29" i="171" s="1"/>
  <c r="K28" i="171"/>
  <c r="L28" i="171" s="1"/>
  <c r="K27" i="171"/>
  <c r="L27" i="171" s="1"/>
  <c r="K26" i="171"/>
  <c r="L26" i="171" s="1"/>
  <c r="K25" i="171"/>
  <c r="L25" i="171" s="1"/>
  <c r="K24" i="171"/>
  <c r="L24" i="171" s="1"/>
  <c r="K23" i="171"/>
  <c r="L23" i="171" s="1"/>
  <c r="K22" i="171"/>
  <c r="L22" i="171" s="1"/>
  <c r="K21" i="171"/>
  <c r="L21" i="171" s="1"/>
  <c r="K20" i="171"/>
  <c r="L20" i="171" s="1"/>
  <c r="K19" i="171"/>
  <c r="L19" i="171" s="1"/>
  <c r="K18" i="171"/>
  <c r="L18" i="171" s="1"/>
  <c r="K17" i="171"/>
  <c r="L17" i="171" s="1"/>
  <c r="K16" i="171"/>
  <c r="L16" i="171" s="1"/>
  <c r="K15" i="171"/>
  <c r="L15" i="171" s="1"/>
  <c r="K14" i="171"/>
  <c r="L14" i="171" s="1"/>
  <c r="K13" i="171"/>
  <c r="L13" i="171" s="1"/>
  <c r="K12" i="171"/>
  <c r="L12" i="171" s="1"/>
  <c r="K11" i="171"/>
  <c r="L11" i="171" s="1"/>
  <c r="K10" i="171"/>
  <c r="L10" i="171" s="1"/>
  <c r="K9" i="171"/>
  <c r="L9" i="171" s="1"/>
  <c r="K8" i="171"/>
  <c r="L8" i="171" s="1"/>
  <c r="K7" i="171"/>
  <c r="L7" i="171" s="1"/>
  <c r="K6" i="171"/>
  <c r="L6" i="171" s="1"/>
  <c r="K5" i="171"/>
  <c r="L5" i="171" s="1"/>
  <c r="K4" i="171"/>
  <c r="L4" i="171" s="1"/>
  <c r="K59" i="170"/>
  <c r="L59" i="170" s="1"/>
  <c r="K58" i="170"/>
  <c r="L58" i="170" s="1"/>
  <c r="K57" i="170"/>
  <c r="L57" i="170" s="1"/>
  <c r="K56" i="170"/>
  <c r="L56" i="170" s="1"/>
  <c r="K55" i="170"/>
  <c r="L55" i="170" s="1"/>
  <c r="K54" i="170"/>
  <c r="L54" i="170" s="1"/>
  <c r="K53" i="170"/>
  <c r="L53" i="170" s="1"/>
  <c r="K52" i="170"/>
  <c r="L52" i="170" s="1"/>
  <c r="K51" i="170"/>
  <c r="L51" i="170" s="1"/>
  <c r="K50" i="170"/>
  <c r="L50" i="170" s="1"/>
  <c r="K49" i="170"/>
  <c r="L49" i="170" s="1"/>
  <c r="K48" i="170"/>
  <c r="L48" i="170" s="1"/>
  <c r="K47" i="170"/>
  <c r="L47" i="170" s="1"/>
  <c r="K46" i="170"/>
  <c r="L46" i="170" s="1"/>
  <c r="K45" i="170"/>
  <c r="L45" i="170" s="1"/>
  <c r="K44" i="170"/>
  <c r="L44" i="170" s="1"/>
  <c r="K43" i="170"/>
  <c r="L43" i="170" s="1"/>
  <c r="K42" i="170"/>
  <c r="L42" i="170" s="1"/>
  <c r="K41" i="170"/>
  <c r="L41" i="170" s="1"/>
  <c r="K40" i="170"/>
  <c r="L40" i="170" s="1"/>
  <c r="K39" i="170"/>
  <c r="L39" i="170" s="1"/>
  <c r="K38" i="170"/>
  <c r="L38" i="170" s="1"/>
  <c r="K37" i="170"/>
  <c r="L37" i="170" s="1"/>
  <c r="K36" i="170"/>
  <c r="L36" i="170" s="1"/>
  <c r="K35" i="170"/>
  <c r="L35" i="170" s="1"/>
  <c r="K34" i="170"/>
  <c r="L34" i="170" s="1"/>
  <c r="K33" i="170"/>
  <c r="L33" i="170" s="1"/>
  <c r="K32" i="170"/>
  <c r="L32" i="170" s="1"/>
  <c r="K31" i="170"/>
  <c r="L31" i="170" s="1"/>
  <c r="K30" i="170"/>
  <c r="L30" i="170" s="1"/>
  <c r="K29" i="170"/>
  <c r="L29" i="170" s="1"/>
  <c r="K28" i="170"/>
  <c r="L28" i="170" s="1"/>
  <c r="K27" i="170"/>
  <c r="L27" i="170" s="1"/>
  <c r="K26" i="170"/>
  <c r="L26" i="170" s="1"/>
  <c r="K25" i="170"/>
  <c r="L25" i="170" s="1"/>
  <c r="K24" i="170"/>
  <c r="L24" i="170" s="1"/>
  <c r="K23" i="170"/>
  <c r="L23" i="170" s="1"/>
  <c r="K22" i="170"/>
  <c r="L22" i="170" s="1"/>
  <c r="K21" i="170"/>
  <c r="L21" i="170" s="1"/>
  <c r="K20" i="170"/>
  <c r="L20" i="170" s="1"/>
  <c r="K19" i="170"/>
  <c r="L19" i="170" s="1"/>
  <c r="K18" i="170"/>
  <c r="L18" i="170" s="1"/>
  <c r="K17" i="170"/>
  <c r="L17" i="170" s="1"/>
  <c r="K16" i="170"/>
  <c r="L16" i="170" s="1"/>
  <c r="K15" i="170"/>
  <c r="L15" i="170" s="1"/>
  <c r="K14" i="170"/>
  <c r="L14" i="170" s="1"/>
  <c r="K13" i="170"/>
  <c r="L13" i="170" s="1"/>
  <c r="K12" i="170"/>
  <c r="L12" i="170" s="1"/>
  <c r="K11" i="170"/>
  <c r="L11" i="170" s="1"/>
  <c r="K10" i="170"/>
  <c r="L10" i="170" s="1"/>
  <c r="K9" i="170"/>
  <c r="L9" i="170" s="1"/>
  <c r="K8" i="170"/>
  <c r="L8" i="170" s="1"/>
  <c r="K7" i="170"/>
  <c r="L7" i="170" s="1"/>
  <c r="K6" i="170"/>
  <c r="L6" i="170" s="1"/>
  <c r="K5" i="170"/>
  <c r="L5" i="170" s="1"/>
  <c r="K4" i="170"/>
  <c r="L4" i="170" s="1"/>
  <c r="K59" i="169"/>
  <c r="L59" i="169" s="1"/>
  <c r="K58" i="169"/>
  <c r="L58" i="169" s="1"/>
  <c r="K57" i="169"/>
  <c r="L57" i="169" s="1"/>
  <c r="L56" i="169"/>
  <c r="K56" i="169"/>
  <c r="K55" i="169"/>
  <c r="L55" i="169" s="1"/>
  <c r="K54" i="169"/>
  <c r="L54" i="169" s="1"/>
  <c r="K53" i="169"/>
  <c r="L53" i="169" s="1"/>
  <c r="L52" i="169"/>
  <c r="K52" i="169"/>
  <c r="K51" i="169"/>
  <c r="L51" i="169" s="1"/>
  <c r="K50" i="169"/>
  <c r="L50" i="169" s="1"/>
  <c r="K49" i="169"/>
  <c r="L49" i="169" s="1"/>
  <c r="K48" i="169"/>
  <c r="L48" i="169" s="1"/>
  <c r="K47" i="169"/>
  <c r="L47" i="169" s="1"/>
  <c r="K46" i="169"/>
  <c r="L46" i="169" s="1"/>
  <c r="K45" i="169"/>
  <c r="L45" i="169" s="1"/>
  <c r="L44" i="169"/>
  <c r="K44" i="169"/>
  <c r="K43" i="169"/>
  <c r="L43" i="169" s="1"/>
  <c r="K42" i="169"/>
  <c r="L42" i="169" s="1"/>
  <c r="K41" i="169"/>
  <c r="L41" i="169" s="1"/>
  <c r="K40" i="169"/>
  <c r="L40" i="169" s="1"/>
  <c r="K39" i="169"/>
  <c r="L39" i="169" s="1"/>
  <c r="K38" i="169"/>
  <c r="L38" i="169" s="1"/>
  <c r="K37" i="169"/>
  <c r="L37" i="169" s="1"/>
  <c r="L36" i="169"/>
  <c r="K36" i="169"/>
  <c r="K35" i="169"/>
  <c r="L35" i="169" s="1"/>
  <c r="K34" i="169"/>
  <c r="L34" i="169" s="1"/>
  <c r="K33" i="169"/>
  <c r="L33" i="169" s="1"/>
  <c r="K32" i="169"/>
  <c r="L32" i="169" s="1"/>
  <c r="K31" i="169"/>
  <c r="L31" i="169" s="1"/>
  <c r="K30" i="169"/>
  <c r="L30" i="169" s="1"/>
  <c r="K29" i="169"/>
  <c r="L29" i="169" s="1"/>
  <c r="L28" i="169"/>
  <c r="K28" i="169"/>
  <c r="K27" i="169"/>
  <c r="L27" i="169" s="1"/>
  <c r="K26" i="169"/>
  <c r="L26" i="169" s="1"/>
  <c r="K25" i="169"/>
  <c r="L25" i="169" s="1"/>
  <c r="K24" i="169"/>
  <c r="L24" i="169" s="1"/>
  <c r="K23" i="169"/>
  <c r="L23" i="169" s="1"/>
  <c r="K22" i="169"/>
  <c r="L22" i="169" s="1"/>
  <c r="K21" i="169"/>
  <c r="L21" i="169" s="1"/>
  <c r="L20" i="169"/>
  <c r="K20" i="169"/>
  <c r="K19" i="169"/>
  <c r="L19" i="169" s="1"/>
  <c r="K18" i="169"/>
  <c r="L18" i="169" s="1"/>
  <c r="K17" i="169"/>
  <c r="L17" i="169" s="1"/>
  <c r="K16" i="169"/>
  <c r="L16" i="169" s="1"/>
  <c r="K15" i="169"/>
  <c r="L15" i="169" s="1"/>
  <c r="K14" i="169"/>
  <c r="L14" i="169" s="1"/>
  <c r="K13" i="169"/>
  <c r="L13" i="169" s="1"/>
  <c r="L12" i="169"/>
  <c r="K12" i="169"/>
  <c r="K11" i="169"/>
  <c r="L11" i="169" s="1"/>
  <c r="K10" i="169"/>
  <c r="L10" i="169" s="1"/>
  <c r="K9" i="169"/>
  <c r="L9" i="169" s="1"/>
  <c r="K8" i="169"/>
  <c r="L8" i="169" s="1"/>
  <c r="K7" i="169"/>
  <c r="L7" i="169" s="1"/>
  <c r="K6" i="169"/>
  <c r="L6" i="169" s="1"/>
  <c r="K5" i="169"/>
  <c r="L5" i="169" s="1"/>
  <c r="L4" i="169"/>
  <c r="K4" i="169"/>
  <c r="K59" i="168"/>
  <c r="L59" i="168" s="1"/>
  <c r="K58" i="168"/>
  <c r="L58" i="168" s="1"/>
  <c r="K57" i="168"/>
  <c r="L57" i="168" s="1"/>
  <c r="L56" i="168"/>
  <c r="K56" i="168"/>
  <c r="K55" i="168"/>
  <c r="L55" i="168" s="1"/>
  <c r="K54" i="168"/>
  <c r="L54" i="168" s="1"/>
  <c r="K53" i="168"/>
  <c r="L53" i="168" s="1"/>
  <c r="K52" i="168"/>
  <c r="L52" i="168" s="1"/>
  <c r="K51" i="168"/>
  <c r="L51" i="168" s="1"/>
  <c r="K50" i="168"/>
  <c r="L50" i="168" s="1"/>
  <c r="K49" i="168"/>
  <c r="L49" i="168" s="1"/>
  <c r="K48" i="168"/>
  <c r="L48" i="168" s="1"/>
  <c r="K47" i="168"/>
  <c r="L47" i="168" s="1"/>
  <c r="K46" i="168"/>
  <c r="L46" i="168" s="1"/>
  <c r="K45" i="168"/>
  <c r="L45" i="168" s="1"/>
  <c r="L44" i="168"/>
  <c r="K44" i="168"/>
  <c r="K43" i="168"/>
  <c r="L43" i="168" s="1"/>
  <c r="K42" i="168"/>
  <c r="L42" i="168" s="1"/>
  <c r="K41" i="168"/>
  <c r="L41" i="168" s="1"/>
  <c r="K40" i="168"/>
  <c r="L40" i="168" s="1"/>
  <c r="K39" i="168"/>
  <c r="L39" i="168" s="1"/>
  <c r="L38" i="168"/>
  <c r="K38" i="168"/>
  <c r="K37" i="168"/>
  <c r="L37" i="168" s="1"/>
  <c r="L36" i="168"/>
  <c r="K36" i="168"/>
  <c r="K35" i="168"/>
  <c r="L35" i="168" s="1"/>
  <c r="K34" i="168"/>
  <c r="L34" i="168" s="1"/>
  <c r="K33" i="168"/>
  <c r="L33" i="168" s="1"/>
  <c r="K32" i="168"/>
  <c r="L32" i="168" s="1"/>
  <c r="K31" i="168"/>
  <c r="L31" i="168" s="1"/>
  <c r="K30" i="168"/>
  <c r="L30" i="168" s="1"/>
  <c r="K29" i="168"/>
  <c r="L29" i="168" s="1"/>
  <c r="K28" i="168"/>
  <c r="L28" i="168" s="1"/>
  <c r="K27" i="168"/>
  <c r="L27" i="168" s="1"/>
  <c r="K26" i="168"/>
  <c r="L26" i="168" s="1"/>
  <c r="K25" i="168"/>
  <c r="L25" i="168" s="1"/>
  <c r="K24" i="168"/>
  <c r="L24" i="168" s="1"/>
  <c r="K23" i="168"/>
  <c r="L23" i="168" s="1"/>
  <c r="K22" i="168"/>
  <c r="L22" i="168" s="1"/>
  <c r="K21" i="168"/>
  <c r="L21" i="168" s="1"/>
  <c r="L20" i="168"/>
  <c r="K20" i="168"/>
  <c r="K19" i="168"/>
  <c r="L19" i="168" s="1"/>
  <c r="K18" i="168"/>
  <c r="L18" i="168" s="1"/>
  <c r="K17" i="168"/>
  <c r="L17" i="168" s="1"/>
  <c r="K16" i="168"/>
  <c r="L16" i="168" s="1"/>
  <c r="K15" i="168"/>
  <c r="L15" i="168" s="1"/>
  <c r="L14" i="168"/>
  <c r="K14" i="168"/>
  <c r="K13" i="168"/>
  <c r="L13" i="168" s="1"/>
  <c r="K12" i="168"/>
  <c r="L12" i="168" s="1"/>
  <c r="K11" i="168"/>
  <c r="L11" i="168" s="1"/>
  <c r="K10" i="168"/>
  <c r="L10" i="168" s="1"/>
  <c r="K9" i="168"/>
  <c r="L9" i="168" s="1"/>
  <c r="K8" i="168"/>
  <c r="L8" i="168" s="1"/>
  <c r="K7" i="168"/>
  <c r="L7" i="168" s="1"/>
  <c r="K6" i="168"/>
  <c r="L6" i="168" s="1"/>
  <c r="K5" i="168"/>
  <c r="L5" i="168" s="1"/>
  <c r="L4" i="168"/>
  <c r="K4" i="168"/>
  <c r="K59" i="167"/>
  <c r="L59" i="167" s="1"/>
  <c r="K58" i="167"/>
  <c r="L58" i="167" s="1"/>
  <c r="K57" i="167"/>
  <c r="L57" i="167" s="1"/>
  <c r="L56" i="167"/>
  <c r="K56" i="167"/>
  <c r="K55" i="167"/>
  <c r="L55" i="167" s="1"/>
  <c r="K54" i="167"/>
  <c r="L54" i="167" s="1"/>
  <c r="K53" i="167"/>
  <c r="L53" i="167" s="1"/>
  <c r="K52" i="167"/>
  <c r="L52" i="167" s="1"/>
  <c r="K51" i="167"/>
  <c r="L51" i="167" s="1"/>
  <c r="K50" i="167"/>
  <c r="L50" i="167" s="1"/>
  <c r="K49" i="167"/>
  <c r="L49" i="167" s="1"/>
  <c r="K48" i="167"/>
  <c r="L48" i="167" s="1"/>
  <c r="K47" i="167"/>
  <c r="L47" i="167" s="1"/>
  <c r="K46" i="167"/>
  <c r="L46" i="167" s="1"/>
  <c r="K45" i="167"/>
  <c r="L45" i="167" s="1"/>
  <c r="K44" i="167"/>
  <c r="L44" i="167" s="1"/>
  <c r="K43" i="167"/>
  <c r="L43" i="167" s="1"/>
  <c r="K42" i="167"/>
  <c r="L42" i="167" s="1"/>
  <c r="K41" i="167"/>
  <c r="L41" i="167" s="1"/>
  <c r="K40" i="167"/>
  <c r="L40" i="167" s="1"/>
  <c r="K39" i="167"/>
  <c r="L39" i="167" s="1"/>
  <c r="K38" i="167"/>
  <c r="L38" i="167" s="1"/>
  <c r="K37" i="167"/>
  <c r="L37" i="167" s="1"/>
  <c r="K36" i="167"/>
  <c r="L36" i="167" s="1"/>
  <c r="K35" i="167"/>
  <c r="L35" i="167" s="1"/>
  <c r="K34" i="167"/>
  <c r="L34" i="167" s="1"/>
  <c r="K33" i="167"/>
  <c r="L33" i="167" s="1"/>
  <c r="K32" i="167"/>
  <c r="L32" i="167" s="1"/>
  <c r="K31" i="167"/>
  <c r="L31" i="167" s="1"/>
  <c r="K30" i="167"/>
  <c r="L30" i="167" s="1"/>
  <c r="K29" i="167"/>
  <c r="L29" i="167" s="1"/>
  <c r="K28" i="167"/>
  <c r="L28" i="167" s="1"/>
  <c r="K27" i="167"/>
  <c r="L27" i="167" s="1"/>
  <c r="K26" i="167"/>
  <c r="L26" i="167" s="1"/>
  <c r="K25" i="167"/>
  <c r="L25" i="167" s="1"/>
  <c r="K24" i="167"/>
  <c r="L24" i="167" s="1"/>
  <c r="K23" i="167"/>
  <c r="L23" i="167" s="1"/>
  <c r="K22" i="167"/>
  <c r="L22" i="167" s="1"/>
  <c r="K21" i="167"/>
  <c r="L21" i="167" s="1"/>
  <c r="K20" i="167"/>
  <c r="L20" i="167" s="1"/>
  <c r="K19" i="167"/>
  <c r="L19" i="167" s="1"/>
  <c r="K18" i="167"/>
  <c r="L18" i="167" s="1"/>
  <c r="K17" i="167"/>
  <c r="L17" i="167" s="1"/>
  <c r="K16" i="167"/>
  <c r="L16" i="167" s="1"/>
  <c r="K15" i="167"/>
  <c r="L15" i="167" s="1"/>
  <c r="K14" i="167"/>
  <c r="L14" i="167" s="1"/>
  <c r="K13" i="167"/>
  <c r="L13" i="167" s="1"/>
  <c r="K12" i="167"/>
  <c r="L12" i="167" s="1"/>
  <c r="K11" i="167"/>
  <c r="L11" i="167" s="1"/>
  <c r="K10" i="167"/>
  <c r="L10" i="167" s="1"/>
  <c r="K9" i="167"/>
  <c r="L9" i="167" s="1"/>
  <c r="K8" i="167"/>
  <c r="L8" i="167" s="1"/>
  <c r="K7" i="167"/>
  <c r="L7" i="167" s="1"/>
  <c r="K6" i="167"/>
  <c r="L6" i="167" s="1"/>
  <c r="K5" i="167"/>
  <c r="L5" i="167" s="1"/>
  <c r="K4" i="167"/>
  <c r="L4" i="167" s="1"/>
  <c r="K59" i="166"/>
  <c r="L59" i="166" s="1"/>
  <c r="K58" i="166"/>
  <c r="L58" i="166" s="1"/>
  <c r="K57" i="166"/>
  <c r="L57" i="166" s="1"/>
  <c r="K56" i="166"/>
  <c r="L56" i="166" s="1"/>
  <c r="K55" i="166"/>
  <c r="L55" i="166" s="1"/>
  <c r="K54" i="166"/>
  <c r="L54" i="166" s="1"/>
  <c r="K53" i="166"/>
  <c r="L53" i="166" s="1"/>
  <c r="K52" i="166"/>
  <c r="L52" i="166" s="1"/>
  <c r="K51" i="166"/>
  <c r="L51" i="166" s="1"/>
  <c r="K50" i="166"/>
  <c r="L50" i="166" s="1"/>
  <c r="K49" i="166"/>
  <c r="L49" i="166" s="1"/>
  <c r="K48" i="166"/>
  <c r="L48" i="166" s="1"/>
  <c r="K47" i="166"/>
  <c r="L47" i="166" s="1"/>
  <c r="L46" i="166"/>
  <c r="K46" i="166"/>
  <c r="K45" i="166"/>
  <c r="L45" i="166" s="1"/>
  <c r="K44" i="166"/>
  <c r="L44" i="166" s="1"/>
  <c r="K43" i="166"/>
  <c r="L43" i="166" s="1"/>
  <c r="K42" i="166"/>
  <c r="L42" i="166" s="1"/>
  <c r="K41" i="166"/>
  <c r="L41" i="166" s="1"/>
  <c r="K40" i="166"/>
  <c r="L40" i="166" s="1"/>
  <c r="K39" i="166"/>
  <c r="L39" i="166" s="1"/>
  <c r="K38" i="166"/>
  <c r="L38" i="166" s="1"/>
  <c r="K37" i="166"/>
  <c r="L37" i="166" s="1"/>
  <c r="K36" i="166"/>
  <c r="L36" i="166" s="1"/>
  <c r="K35" i="166"/>
  <c r="L35" i="166" s="1"/>
  <c r="K34" i="166"/>
  <c r="L34" i="166" s="1"/>
  <c r="K33" i="166"/>
  <c r="L33" i="166" s="1"/>
  <c r="K32" i="166"/>
  <c r="L32" i="166" s="1"/>
  <c r="K31" i="166"/>
  <c r="L31" i="166" s="1"/>
  <c r="K30" i="166"/>
  <c r="L30" i="166" s="1"/>
  <c r="K29" i="166"/>
  <c r="L29" i="166" s="1"/>
  <c r="K28" i="166"/>
  <c r="L28" i="166" s="1"/>
  <c r="K27" i="166"/>
  <c r="L27" i="166" s="1"/>
  <c r="K26" i="166"/>
  <c r="L26" i="166" s="1"/>
  <c r="K25" i="166"/>
  <c r="L25" i="166" s="1"/>
  <c r="K24" i="166"/>
  <c r="L24" i="166" s="1"/>
  <c r="K23" i="166"/>
  <c r="L23" i="166" s="1"/>
  <c r="L22" i="166"/>
  <c r="K22" i="166"/>
  <c r="K21" i="166"/>
  <c r="L21" i="166" s="1"/>
  <c r="K20" i="166"/>
  <c r="L20" i="166" s="1"/>
  <c r="K19" i="166"/>
  <c r="L19" i="166" s="1"/>
  <c r="K18" i="166"/>
  <c r="L18" i="166" s="1"/>
  <c r="K17" i="166"/>
  <c r="L17" i="166" s="1"/>
  <c r="K16" i="166"/>
  <c r="L16" i="166" s="1"/>
  <c r="K15" i="166"/>
  <c r="L15" i="166" s="1"/>
  <c r="K14" i="166"/>
  <c r="L14" i="166" s="1"/>
  <c r="K13" i="166"/>
  <c r="L13" i="166" s="1"/>
  <c r="K12" i="166"/>
  <c r="L12" i="166" s="1"/>
  <c r="K11" i="166"/>
  <c r="L11" i="166" s="1"/>
  <c r="K10" i="166"/>
  <c r="L10" i="166" s="1"/>
  <c r="K9" i="166"/>
  <c r="L9" i="166" s="1"/>
  <c r="K8" i="166"/>
  <c r="L8" i="166" s="1"/>
  <c r="K7" i="166"/>
  <c r="L7" i="166" s="1"/>
  <c r="K6" i="166"/>
  <c r="L6" i="166" s="1"/>
  <c r="K5" i="166"/>
  <c r="L5" i="166" s="1"/>
  <c r="K4" i="166"/>
  <c r="L4" i="166" s="1"/>
  <c r="K59" i="165"/>
  <c r="L59" i="165" s="1"/>
  <c r="K58" i="165"/>
  <c r="L58" i="165" s="1"/>
  <c r="K57" i="165"/>
  <c r="L57" i="165" s="1"/>
  <c r="K56" i="165"/>
  <c r="L56" i="165" s="1"/>
  <c r="K55" i="165"/>
  <c r="L55" i="165" s="1"/>
  <c r="K54" i="165"/>
  <c r="L54" i="165" s="1"/>
  <c r="K53" i="165"/>
  <c r="L53" i="165" s="1"/>
  <c r="K52" i="165"/>
  <c r="L52" i="165" s="1"/>
  <c r="K51" i="165"/>
  <c r="L51" i="165" s="1"/>
  <c r="K50" i="165"/>
  <c r="L50" i="165" s="1"/>
  <c r="K49" i="165"/>
  <c r="L49" i="165" s="1"/>
  <c r="K48" i="165"/>
  <c r="L48" i="165" s="1"/>
  <c r="K47" i="165"/>
  <c r="L47" i="165" s="1"/>
  <c r="K46" i="165"/>
  <c r="L46" i="165" s="1"/>
  <c r="K45" i="165"/>
  <c r="L45" i="165" s="1"/>
  <c r="K44" i="165"/>
  <c r="L44" i="165" s="1"/>
  <c r="K43" i="165"/>
  <c r="L43" i="165" s="1"/>
  <c r="K42" i="165"/>
  <c r="L42" i="165" s="1"/>
  <c r="K41" i="165"/>
  <c r="L41" i="165" s="1"/>
  <c r="K40" i="165"/>
  <c r="L40" i="165" s="1"/>
  <c r="K39" i="165"/>
  <c r="L39" i="165" s="1"/>
  <c r="K38" i="165"/>
  <c r="L38" i="165" s="1"/>
  <c r="K37" i="165"/>
  <c r="L37" i="165" s="1"/>
  <c r="K36" i="165"/>
  <c r="L36" i="165" s="1"/>
  <c r="K35" i="165"/>
  <c r="L35" i="165" s="1"/>
  <c r="K34" i="165"/>
  <c r="L34" i="165" s="1"/>
  <c r="K33" i="165"/>
  <c r="L33" i="165" s="1"/>
  <c r="K32" i="165"/>
  <c r="L32" i="165" s="1"/>
  <c r="K31" i="165"/>
  <c r="L31" i="165" s="1"/>
  <c r="K30" i="165"/>
  <c r="L30" i="165" s="1"/>
  <c r="K29" i="165"/>
  <c r="L29" i="165" s="1"/>
  <c r="K28" i="165"/>
  <c r="L28" i="165" s="1"/>
  <c r="K27" i="165"/>
  <c r="L27" i="165" s="1"/>
  <c r="K26" i="165"/>
  <c r="L26" i="165" s="1"/>
  <c r="K25" i="165"/>
  <c r="L25" i="165" s="1"/>
  <c r="K24" i="165"/>
  <c r="L24" i="165" s="1"/>
  <c r="K23" i="165"/>
  <c r="L23" i="165" s="1"/>
  <c r="K22" i="165"/>
  <c r="L22" i="165" s="1"/>
  <c r="K21" i="165"/>
  <c r="L21" i="165" s="1"/>
  <c r="K20" i="165"/>
  <c r="L20" i="165" s="1"/>
  <c r="K19" i="165"/>
  <c r="L19" i="165" s="1"/>
  <c r="K18" i="165"/>
  <c r="L18" i="165" s="1"/>
  <c r="K17" i="165"/>
  <c r="L17" i="165" s="1"/>
  <c r="K16" i="165"/>
  <c r="L16" i="165" s="1"/>
  <c r="K15" i="165"/>
  <c r="L15" i="165" s="1"/>
  <c r="K14" i="165"/>
  <c r="L14" i="165" s="1"/>
  <c r="K13" i="165"/>
  <c r="L13" i="165" s="1"/>
  <c r="K12" i="165"/>
  <c r="L12" i="165" s="1"/>
  <c r="K11" i="165"/>
  <c r="L11" i="165" s="1"/>
  <c r="K10" i="165"/>
  <c r="L10" i="165" s="1"/>
  <c r="K9" i="165"/>
  <c r="L9" i="165" s="1"/>
  <c r="K8" i="165"/>
  <c r="L8" i="165" s="1"/>
  <c r="K7" i="165"/>
  <c r="L7" i="165" s="1"/>
  <c r="K6" i="165"/>
  <c r="L6" i="165" s="1"/>
  <c r="K5" i="165"/>
  <c r="L5" i="165" s="1"/>
  <c r="K4" i="165"/>
  <c r="L4" i="165" s="1"/>
  <c r="K59" i="164"/>
  <c r="L59" i="164" s="1"/>
  <c r="K58" i="164"/>
  <c r="L58" i="164" s="1"/>
  <c r="K57" i="164"/>
  <c r="L57" i="164" s="1"/>
  <c r="K56" i="164"/>
  <c r="L56" i="164" s="1"/>
  <c r="K55" i="164"/>
  <c r="L55" i="164" s="1"/>
  <c r="K54" i="164"/>
  <c r="L54" i="164" s="1"/>
  <c r="K53" i="164"/>
  <c r="L53" i="164" s="1"/>
  <c r="K52" i="164"/>
  <c r="L52" i="164" s="1"/>
  <c r="K51" i="164"/>
  <c r="L51" i="164" s="1"/>
  <c r="K50" i="164"/>
  <c r="L50" i="164" s="1"/>
  <c r="K49" i="164"/>
  <c r="L49" i="164" s="1"/>
  <c r="K48" i="164"/>
  <c r="L48" i="164" s="1"/>
  <c r="K47" i="164"/>
  <c r="L47" i="164" s="1"/>
  <c r="K46" i="164"/>
  <c r="L46" i="164" s="1"/>
  <c r="K45" i="164"/>
  <c r="L45" i="164" s="1"/>
  <c r="K44" i="164"/>
  <c r="L44" i="164" s="1"/>
  <c r="K43" i="164"/>
  <c r="L43" i="164" s="1"/>
  <c r="K42" i="164"/>
  <c r="L42" i="164" s="1"/>
  <c r="K41" i="164"/>
  <c r="L41" i="164" s="1"/>
  <c r="K40" i="164"/>
  <c r="L40" i="164" s="1"/>
  <c r="K39" i="164"/>
  <c r="L39" i="164" s="1"/>
  <c r="K38" i="164"/>
  <c r="L38" i="164" s="1"/>
  <c r="K37" i="164"/>
  <c r="L37" i="164" s="1"/>
  <c r="K36" i="164"/>
  <c r="L36" i="164" s="1"/>
  <c r="K35" i="164"/>
  <c r="L35" i="164" s="1"/>
  <c r="K34" i="164"/>
  <c r="L34" i="164" s="1"/>
  <c r="K33" i="164"/>
  <c r="L33" i="164" s="1"/>
  <c r="K32" i="164"/>
  <c r="L32" i="164" s="1"/>
  <c r="K31" i="164"/>
  <c r="L31" i="164" s="1"/>
  <c r="K30" i="164"/>
  <c r="L30" i="164" s="1"/>
  <c r="K29" i="164"/>
  <c r="L29" i="164" s="1"/>
  <c r="K28" i="164"/>
  <c r="L28" i="164" s="1"/>
  <c r="K27" i="164"/>
  <c r="L27" i="164" s="1"/>
  <c r="K26" i="164"/>
  <c r="L26" i="164" s="1"/>
  <c r="K25" i="164"/>
  <c r="L25" i="164" s="1"/>
  <c r="K24" i="164"/>
  <c r="L24" i="164" s="1"/>
  <c r="K23" i="164"/>
  <c r="L23" i="164" s="1"/>
  <c r="K22" i="164"/>
  <c r="L22" i="164" s="1"/>
  <c r="K21" i="164"/>
  <c r="L21" i="164" s="1"/>
  <c r="K20" i="164"/>
  <c r="L20" i="164" s="1"/>
  <c r="K19" i="164"/>
  <c r="L19" i="164" s="1"/>
  <c r="K18" i="164"/>
  <c r="L18" i="164" s="1"/>
  <c r="K17" i="164"/>
  <c r="L17" i="164" s="1"/>
  <c r="K16" i="164"/>
  <c r="L16" i="164" s="1"/>
  <c r="K15" i="164"/>
  <c r="L15" i="164" s="1"/>
  <c r="K14" i="164"/>
  <c r="L14" i="164" s="1"/>
  <c r="K13" i="164"/>
  <c r="L13" i="164" s="1"/>
  <c r="K12" i="164"/>
  <c r="L12" i="164" s="1"/>
  <c r="K11" i="164"/>
  <c r="L11" i="164" s="1"/>
  <c r="K10" i="164"/>
  <c r="L10" i="164" s="1"/>
  <c r="K9" i="164"/>
  <c r="L9" i="164" s="1"/>
  <c r="K8" i="164"/>
  <c r="L8" i="164" s="1"/>
  <c r="K7" i="164"/>
  <c r="L7" i="164" s="1"/>
  <c r="K6" i="164"/>
  <c r="L6" i="164" s="1"/>
  <c r="K5" i="164"/>
  <c r="L5" i="164" s="1"/>
  <c r="K4" i="164"/>
  <c r="L4" i="164" s="1"/>
  <c r="K59" i="163"/>
  <c r="L59" i="163" s="1"/>
  <c r="K58" i="163"/>
  <c r="L58" i="163" s="1"/>
  <c r="K57" i="163"/>
  <c r="L57" i="163" s="1"/>
  <c r="K56" i="163"/>
  <c r="L56" i="163" s="1"/>
  <c r="K55" i="163"/>
  <c r="L55" i="163" s="1"/>
  <c r="K54" i="163"/>
  <c r="L54" i="163" s="1"/>
  <c r="K53" i="163"/>
  <c r="L53" i="163" s="1"/>
  <c r="K52" i="163"/>
  <c r="L52" i="163" s="1"/>
  <c r="K51" i="163"/>
  <c r="L51" i="163" s="1"/>
  <c r="K50" i="163"/>
  <c r="L50" i="163" s="1"/>
  <c r="K49" i="163"/>
  <c r="L49" i="163" s="1"/>
  <c r="K48" i="163"/>
  <c r="L48" i="163" s="1"/>
  <c r="K47" i="163"/>
  <c r="L47" i="163" s="1"/>
  <c r="K46" i="163"/>
  <c r="L46" i="163" s="1"/>
  <c r="K45" i="163"/>
  <c r="L45" i="163" s="1"/>
  <c r="K44" i="163"/>
  <c r="L44" i="163" s="1"/>
  <c r="K43" i="163"/>
  <c r="L43" i="163" s="1"/>
  <c r="K42" i="163"/>
  <c r="L42" i="163" s="1"/>
  <c r="K41" i="163"/>
  <c r="L41" i="163" s="1"/>
  <c r="K40" i="163"/>
  <c r="L40" i="163" s="1"/>
  <c r="K39" i="163"/>
  <c r="L39" i="163" s="1"/>
  <c r="K38" i="163"/>
  <c r="L38" i="163" s="1"/>
  <c r="K37" i="163"/>
  <c r="L37" i="163" s="1"/>
  <c r="K36" i="163"/>
  <c r="L36" i="163" s="1"/>
  <c r="K35" i="163"/>
  <c r="L35" i="163" s="1"/>
  <c r="K34" i="163"/>
  <c r="L34" i="163" s="1"/>
  <c r="K33" i="163"/>
  <c r="L33" i="163" s="1"/>
  <c r="K32" i="163"/>
  <c r="L32" i="163" s="1"/>
  <c r="K31" i="163"/>
  <c r="L31" i="163" s="1"/>
  <c r="K30" i="163"/>
  <c r="L30" i="163" s="1"/>
  <c r="K29" i="163"/>
  <c r="L29" i="163" s="1"/>
  <c r="K28" i="163"/>
  <c r="L28" i="163" s="1"/>
  <c r="K27" i="163"/>
  <c r="L27" i="163" s="1"/>
  <c r="K26" i="163"/>
  <c r="L26" i="163" s="1"/>
  <c r="K25" i="163"/>
  <c r="L25" i="163" s="1"/>
  <c r="K24" i="163"/>
  <c r="L24" i="163" s="1"/>
  <c r="K23" i="163"/>
  <c r="L23" i="163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59" i="175"/>
  <c r="L59" i="175" s="1"/>
  <c r="K58" i="175"/>
  <c r="L58" i="175" s="1"/>
  <c r="K57" i="175"/>
  <c r="L57" i="175" s="1"/>
  <c r="K56" i="175"/>
  <c r="L56" i="175" s="1"/>
  <c r="K55" i="175"/>
  <c r="L55" i="175" s="1"/>
  <c r="K54" i="175"/>
  <c r="L54" i="175" s="1"/>
  <c r="K53" i="175"/>
  <c r="L53" i="175" s="1"/>
  <c r="K52" i="175"/>
  <c r="L52" i="175" s="1"/>
  <c r="K51" i="175"/>
  <c r="L51" i="175" s="1"/>
  <c r="K50" i="175"/>
  <c r="L50" i="175" s="1"/>
  <c r="K49" i="175"/>
  <c r="L49" i="175" s="1"/>
  <c r="K48" i="175"/>
  <c r="L48" i="175" s="1"/>
  <c r="K47" i="175"/>
  <c r="L47" i="175" s="1"/>
  <c r="K46" i="175"/>
  <c r="L46" i="175" s="1"/>
  <c r="K45" i="175"/>
  <c r="L45" i="175" s="1"/>
  <c r="K44" i="175"/>
  <c r="L44" i="175" s="1"/>
  <c r="K43" i="175"/>
  <c r="L43" i="175" s="1"/>
  <c r="K42" i="175"/>
  <c r="L42" i="175" s="1"/>
  <c r="K41" i="175"/>
  <c r="L41" i="175" s="1"/>
  <c r="K40" i="175"/>
  <c r="L40" i="175" s="1"/>
  <c r="L39" i="175"/>
  <c r="K39" i="175"/>
  <c r="K38" i="175"/>
  <c r="L38" i="175" s="1"/>
  <c r="K37" i="175"/>
  <c r="L37" i="175" s="1"/>
  <c r="K36" i="175"/>
  <c r="L36" i="175" s="1"/>
  <c r="K35" i="175"/>
  <c r="L35" i="175" s="1"/>
  <c r="K34" i="175"/>
  <c r="L34" i="175" s="1"/>
  <c r="K33" i="175"/>
  <c r="L33" i="175" s="1"/>
  <c r="K32" i="175"/>
  <c r="L32" i="175" s="1"/>
  <c r="K31" i="175"/>
  <c r="L31" i="175" s="1"/>
  <c r="K30" i="175"/>
  <c r="L30" i="175" s="1"/>
  <c r="K29" i="175"/>
  <c r="L29" i="175" s="1"/>
  <c r="K28" i="175"/>
  <c r="L28" i="175" s="1"/>
  <c r="K27" i="175"/>
  <c r="L27" i="175" s="1"/>
  <c r="K26" i="175"/>
  <c r="L26" i="175" s="1"/>
  <c r="K25" i="175"/>
  <c r="L25" i="175" s="1"/>
  <c r="K24" i="175"/>
  <c r="L24" i="175" s="1"/>
  <c r="K23" i="175"/>
  <c r="L23" i="175" s="1"/>
  <c r="K22" i="175"/>
  <c r="L22" i="175" s="1"/>
  <c r="K21" i="175"/>
  <c r="L21" i="175" s="1"/>
  <c r="K20" i="175"/>
  <c r="L20" i="175" s="1"/>
  <c r="K19" i="175"/>
  <c r="L19" i="175" s="1"/>
  <c r="K18" i="175"/>
  <c r="L18" i="175" s="1"/>
  <c r="K17" i="175"/>
  <c r="L17" i="175" s="1"/>
  <c r="K16" i="175"/>
  <c r="L16" i="175" s="1"/>
  <c r="K15" i="175"/>
  <c r="L15" i="175" s="1"/>
  <c r="K14" i="175"/>
  <c r="L14" i="175" s="1"/>
  <c r="K13" i="175"/>
  <c r="L13" i="175" s="1"/>
  <c r="K12" i="175"/>
  <c r="L12" i="175" s="1"/>
  <c r="K11" i="175"/>
  <c r="L11" i="175" s="1"/>
  <c r="K10" i="175"/>
  <c r="L10" i="175" s="1"/>
  <c r="K9" i="175"/>
  <c r="L9" i="175" s="1"/>
  <c r="K8" i="175"/>
  <c r="L8" i="175" s="1"/>
  <c r="L7" i="175"/>
  <c r="K7" i="175"/>
  <c r="K6" i="175"/>
  <c r="L6" i="175" s="1"/>
  <c r="K5" i="175"/>
  <c r="L5" i="175" s="1"/>
  <c r="K4" i="175"/>
  <c r="L4" i="175" s="1"/>
  <c r="K48" i="75"/>
  <c r="L48" i="75" s="1"/>
  <c r="K49" i="75"/>
  <c r="L49" i="75" s="1"/>
  <c r="K50" i="75"/>
  <c r="L50" i="75" s="1"/>
  <c r="K51" i="75"/>
  <c r="L51" i="75" s="1"/>
  <c r="K52" i="75"/>
  <c r="L52" i="75" s="1"/>
  <c r="K53" i="75"/>
  <c r="L53" i="75" s="1"/>
  <c r="K54" i="75"/>
  <c r="L54" i="75" s="1"/>
  <c r="K55" i="75"/>
  <c r="L55" i="75" s="1"/>
  <c r="K56" i="75"/>
  <c r="L56" i="75" s="1"/>
  <c r="K57" i="75"/>
  <c r="L57" i="75" s="1"/>
  <c r="K58" i="75"/>
  <c r="L58" i="75" s="1"/>
  <c r="K59" i="75"/>
  <c r="L59" i="75" s="1"/>
  <c r="K55" i="162" l="1"/>
  <c r="L55" i="162" s="1"/>
  <c r="K47" i="162"/>
  <c r="L47" i="162" s="1"/>
  <c r="K49" i="162"/>
  <c r="L49" i="162" s="1"/>
  <c r="K54" i="162"/>
  <c r="L54" i="162" s="1"/>
  <c r="K52" i="162"/>
  <c r="L52" i="162" s="1"/>
  <c r="K50" i="162"/>
  <c r="L50" i="162" s="1"/>
  <c r="K56" i="162"/>
  <c r="K57" i="162"/>
  <c r="K48" i="162"/>
  <c r="L48" i="162" s="1"/>
  <c r="K53" i="162"/>
  <c r="L53" i="162" s="1"/>
  <c r="K51" i="162"/>
  <c r="L51" i="162" s="1"/>
  <c r="K58" i="162"/>
  <c r="N58" i="162" s="1"/>
  <c r="L58" i="162" l="1"/>
  <c r="L57" i="162"/>
  <c r="N57" i="162"/>
  <c r="L56" i="162"/>
  <c r="N56" i="162"/>
  <c r="K4" i="75" l="1"/>
  <c r="K3" i="162" s="1"/>
  <c r="K5" i="75" l="1"/>
  <c r="K4" i="162" s="1"/>
  <c r="L4" i="162" s="1"/>
  <c r="K6" i="75"/>
  <c r="K5" i="162" s="1"/>
  <c r="L5" i="162" s="1"/>
  <c r="K7" i="75"/>
  <c r="K6" i="162" s="1"/>
  <c r="L6" i="162" s="1"/>
  <c r="K8" i="75"/>
  <c r="K7" i="162" s="1"/>
  <c r="L7" i="162" s="1"/>
  <c r="K9" i="75"/>
  <c r="K8" i="162" s="1"/>
  <c r="L8" i="162" s="1"/>
  <c r="K10" i="75"/>
  <c r="K9" i="162" s="1"/>
  <c r="L9" i="162" s="1"/>
  <c r="K11" i="75"/>
  <c r="K10" i="162" s="1"/>
  <c r="L10" i="162" s="1"/>
  <c r="K12" i="75"/>
  <c r="K11" i="162" s="1"/>
  <c r="L11" i="162" s="1"/>
  <c r="K13" i="75"/>
  <c r="K12" i="162" s="1"/>
  <c r="L12" i="162" s="1"/>
  <c r="K14" i="75"/>
  <c r="K13" i="162" s="1"/>
  <c r="L13" i="162" s="1"/>
  <c r="K15" i="75"/>
  <c r="K14" i="162" s="1"/>
  <c r="L14" i="162" s="1"/>
  <c r="K16" i="75"/>
  <c r="K15" i="162" s="1"/>
  <c r="L15" i="162" s="1"/>
  <c r="K17" i="75"/>
  <c r="K16" i="162" s="1"/>
  <c r="L16" i="162" s="1"/>
  <c r="K18" i="75"/>
  <c r="K17" i="162" s="1"/>
  <c r="L17" i="162" s="1"/>
  <c r="K19" i="75"/>
  <c r="K18" i="162" s="1"/>
  <c r="L18" i="162" s="1"/>
  <c r="K20" i="75"/>
  <c r="K19" i="162" s="1"/>
  <c r="L19" i="162" s="1"/>
  <c r="K21" i="75"/>
  <c r="K20" i="162" s="1"/>
  <c r="L20" i="162" s="1"/>
  <c r="K22" i="75"/>
  <c r="K21" i="162" s="1"/>
  <c r="L21" i="162" s="1"/>
  <c r="K23" i="75"/>
  <c r="K22" i="162" s="1"/>
  <c r="L22" i="162" s="1"/>
  <c r="K24" i="75"/>
  <c r="K23" i="162" s="1"/>
  <c r="L23" i="162" s="1"/>
  <c r="K25" i="75"/>
  <c r="K24" i="162" s="1"/>
  <c r="L24" i="162" s="1"/>
  <c r="K26" i="75"/>
  <c r="K25" i="162" s="1"/>
  <c r="L25" i="162" s="1"/>
  <c r="K27" i="75"/>
  <c r="K26" i="162" s="1"/>
  <c r="L26" i="162" s="1"/>
  <c r="K28" i="75"/>
  <c r="K27" i="162" s="1"/>
  <c r="L27" i="162" s="1"/>
  <c r="K29" i="75"/>
  <c r="K28" i="162" s="1"/>
  <c r="L28" i="162" s="1"/>
  <c r="K30" i="75"/>
  <c r="K29" i="162" s="1"/>
  <c r="L29" i="162" s="1"/>
  <c r="K31" i="75"/>
  <c r="K30" i="162" s="1"/>
  <c r="L30" i="162" s="1"/>
  <c r="K32" i="75"/>
  <c r="K31" i="162" s="1"/>
  <c r="L31" i="162" s="1"/>
  <c r="K33" i="75"/>
  <c r="K32" i="162" s="1"/>
  <c r="L32" i="162" s="1"/>
  <c r="K34" i="75"/>
  <c r="K33" i="162" s="1"/>
  <c r="L33" i="162" s="1"/>
  <c r="K35" i="75"/>
  <c r="K34" i="162" s="1"/>
  <c r="L34" i="162" s="1"/>
  <c r="K36" i="75"/>
  <c r="K35" i="162" s="1"/>
  <c r="L35" i="162" s="1"/>
  <c r="K37" i="75"/>
  <c r="K36" i="162" s="1"/>
  <c r="L36" i="162" s="1"/>
  <c r="K38" i="75"/>
  <c r="K37" i="162" s="1"/>
  <c r="L37" i="162" s="1"/>
  <c r="K39" i="75"/>
  <c r="K38" i="162" s="1"/>
  <c r="L38" i="162" s="1"/>
  <c r="K40" i="75"/>
  <c r="K39" i="162" s="1"/>
  <c r="L39" i="162" s="1"/>
  <c r="K41" i="75"/>
  <c r="K40" i="162" s="1"/>
  <c r="L40" i="162" s="1"/>
  <c r="K42" i="75"/>
  <c r="K41" i="162" s="1"/>
  <c r="L41" i="162" s="1"/>
  <c r="K43" i="75"/>
  <c r="K42" i="162" s="1"/>
  <c r="L42" i="162" s="1"/>
  <c r="K44" i="75"/>
  <c r="K43" i="162" s="1"/>
  <c r="L43" i="162" s="1"/>
  <c r="K45" i="75"/>
  <c r="K44" i="162" s="1"/>
  <c r="L44" i="162" s="1"/>
  <c r="K46" i="75"/>
  <c r="K45" i="162" s="1"/>
  <c r="L45" i="162" s="1"/>
  <c r="K47" i="75"/>
  <c r="K46" i="162" s="1"/>
  <c r="L46" i="162" s="1"/>
  <c r="N3" i="162" l="1"/>
  <c r="N52" i="162"/>
  <c r="N48" i="162"/>
  <c r="N44" i="162"/>
  <c r="N40" i="162"/>
  <c r="N36" i="162"/>
  <c r="N32" i="162"/>
  <c r="N28" i="162"/>
  <c r="N24" i="162"/>
  <c r="N20" i="162"/>
  <c r="N16" i="162"/>
  <c r="N55" i="162"/>
  <c r="N47" i="162"/>
  <c r="N43" i="162"/>
  <c r="N39" i="162"/>
  <c r="N31" i="162"/>
  <c r="N27" i="162"/>
  <c r="N23" i="162"/>
  <c r="N15" i="162"/>
  <c r="N11" i="162"/>
  <c r="N7" i="162"/>
  <c r="N12" i="162"/>
  <c r="N8" i="162"/>
  <c r="N4" i="162"/>
  <c r="N51" i="162"/>
  <c r="N35" i="162"/>
  <c r="N19" i="162"/>
  <c r="N50" i="162"/>
  <c r="N42" i="162"/>
  <c r="N34" i="162"/>
  <c r="N26" i="162"/>
  <c r="N18" i="162"/>
  <c r="N10" i="162"/>
  <c r="N54" i="162"/>
  <c r="N46" i="162"/>
  <c r="N38" i="162"/>
  <c r="N30" i="162"/>
  <c r="N22" i="162"/>
  <c r="N14" i="162"/>
  <c r="N6" i="162"/>
  <c r="N53" i="162"/>
  <c r="N49" i="162"/>
  <c r="N45" i="162"/>
  <c r="N41" i="162"/>
  <c r="N37" i="162"/>
  <c r="N33" i="162"/>
  <c r="N29" i="162"/>
  <c r="N25" i="162"/>
  <c r="N21" i="162"/>
  <c r="N17" i="162"/>
  <c r="N13" i="162"/>
  <c r="N9" i="162"/>
  <c r="N5" i="162"/>
  <c r="M47" i="162"/>
  <c r="M39" i="162"/>
  <c r="M27" i="162"/>
  <c r="M19" i="162"/>
  <c r="M11" i="162"/>
  <c r="M7" i="162"/>
  <c r="M52" i="162"/>
  <c r="M48" i="162"/>
  <c r="M44" i="162"/>
  <c r="M40" i="162"/>
  <c r="M36" i="162"/>
  <c r="M32" i="162"/>
  <c r="M28" i="162"/>
  <c r="M24" i="162"/>
  <c r="M20" i="162"/>
  <c r="M16" i="162"/>
  <c r="M12" i="162"/>
  <c r="M8" i="162"/>
  <c r="M4" i="162"/>
  <c r="M55" i="162"/>
  <c r="M43" i="162"/>
  <c r="M31" i="162"/>
  <c r="M15" i="162"/>
  <c r="M54" i="162"/>
  <c r="M50" i="162"/>
  <c r="M46" i="162"/>
  <c r="M42" i="162"/>
  <c r="M38" i="162"/>
  <c r="M34" i="162"/>
  <c r="M30" i="162"/>
  <c r="M26" i="162"/>
  <c r="M22" i="162"/>
  <c r="M18" i="162"/>
  <c r="M14" i="162"/>
  <c r="M10" i="162"/>
  <c r="M6" i="162"/>
  <c r="M51" i="162"/>
  <c r="M35" i="162"/>
  <c r="M23" i="162"/>
  <c r="M3" i="162"/>
  <c r="M53" i="162"/>
  <c r="M49" i="162"/>
  <c r="M45" i="162"/>
  <c r="M41" i="162"/>
  <c r="M37" i="162"/>
  <c r="M33" i="162"/>
  <c r="M29" i="162"/>
  <c r="M25" i="162"/>
  <c r="M21" i="162"/>
  <c r="M17" i="162"/>
  <c r="M13" i="162"/>
  <c r="M9" i="162"/>
  <c r="M5" i="162"/>
  <c r="N68" i="162" l="1"/>
  <c r="M59" i="162"/>
  <c r="L3" i="162"/>
  <c r="N69" i="162"/>
  <c r="N59" i="162"/>
  <c r="L4" i="75"/>
  <c r="N71" i="162" l="1"/>
  <c r="L47" i="75"/>
  <c r="L13" i="75" l="1"/>
  <c r="L12" i="75" l="1"/>
  <c r="L6" i="75"/>
  <c r="L28" i="75"/>
  <c r="L14" i="75"/>
  <c r="L17" i="75"/>
  <c r="L9" i="75"/>
  <c r="L25" i="75"/>
  <c r="L44" i="75"/>
  <c r="L40" i="75"/>
  <c r="L36" i="75"/>
  <c r="L32" i="75"/>
  <c r="L24" i="75"/>
  <c r="L16" i="75"/>
  <c r="L8" i="75"/>
  <c r="L21" i="75"/>
  <c r="L43" i="75"/>
  <c r="L39" i="75"/>
  <c r="L35" i="75"/>
  <c r="L31" i="75"/>
  <c r="L27" i="75"/>
  <c r="L23" i="75"/>
  <c r="L19" i="75"/>
  <c r="L15" i="75"/>
  <c r="L11" i="75"/>
  <c r="L7" i="75"/>
  <c r="L5" i="75"/>
  <c r="L46" i="75"/>
  <c r="L42" i="75"/>
  <c r="L38" i="75"/>
  <c r="L34" i="75"/>
  <c r="L30" i="75"/>
  <c r="L26" i="75"/>
  <c r="L22" i="75"/>
  <c r="L18" i="75"/>
  <c r="L10" i="75"/>
  <c r="L41" i="75"/>
  <c r="L29" i="75"/>
  <c r="L45" i="75"/>
  <c r="L37" i="75"/>
  <c r="L33" i="75"/>
  <c r="L20" i="75"/>
</calcChain>
</file>

<file path=xl/comments1.xml><?xml version="1.0" encoding="utf-8"?>
<comments xmlns="http://schemas.openxmlformats.org/spreadsheetml/2006/main">
  <authors>
    <author>Leticia Koslowsky Mees Mattos</author>
  </authors>
  <commentList>
    <comment ref="M1" authorId="0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DEZ/17:</t>
        </r>
        <r>
          <rPr>
            <sz val="10"/>
            <color indexed="81"/>
            <rFont val="Segoe UI"/>
            <family val="2"/>
          </rPr>
          <t xml:space="preserve"> 1º Termo Aditivo de Supressão.</t>
        </r>
      </text>
    </comment>
  </commentList>
</comments>
</file>

<file path=xl/comments2.xml><?xml version="1.0" encoding="utf-8"?>
<comments xmlns="http://schemas.openxmlformats.org/spreadsheetml/2006/main">
  <authors>
    <author>MARCELO DARCI DE SOUZA</author>
  </authors>
  <commentList>
    <comment ref="J58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pelo CEFID 01 und </t>
        </r>
      </text>
    </comment>
    <comment ref="J59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pelo CEFID 02 und </t>
        </r>
      </text>
    </comment>
  </commentList>
</comments>
</file>

<file path=xl/comments3.xml><?xml version="1.0" encoding="utf-8"?>
<comments xmlns="http://schemas.openxmlformats.org/spreadsheetml/2006/main">
  <authors>
    <author>MARCELO DARCI DE SOUZA</author>
  </authors>
  <commentList>
    <comment ref="J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 faed varios itens cfme email 27/08/18
</t>
        </r>
      </text>
    </comment>
  </commentList>
</comments>
</file>

<file path=xl/comments4.xml><?xml version="1.0" encoding="utf-8"?>
<comments xmlns="http://schemas.openxmlformats.org/spreadsheetml/2006/main">
  <authors>
    <author>MARCELO DARCI DE SOUZA</author>
  </authors>
  <commentList>
    <comment ref="J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pelo CEART itens cfme planilha 27/08/18 
</t>
        </r>
      </text>
    </comment>
  </commentList>
</comments>
</file>

<file path=xl/comments5.xml><?xml version="1.0" encoding="utf-8"?>
<comments xmlns="http://schemas.openxmlformats.org/spreadsheetml/2006/main">
  <authors>
    <author>MARCELO DARCI DE SOUZA</author>
  </authors>
  <commentList>
    <comment ref="J58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Museu 01 und </t>
        </r>
      </text>
    </comment>
    <comment ref="J59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museu 02 und </t>
        </r>
      </text>
    </comment>
  </commentList>
</comments>
</file>

<file path=xl/sharedStrings.xml><?xml version="1.0" encoding="utf-8"?>
<sst xmlns="http://schemas.openxmlformats.org/spreadsheetml/2006/main" count="4344" uniqueCount="198">
  <si>
    <t>Saldo / Automático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</si>
  <si>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</si>
  <si>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</si>
  <si>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</si>
  <si>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</si>
  <si>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</si>
  <si>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</si>
  <si>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</si>
  <si>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</si>
  <si>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</si>
  <si>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</si>
  <si>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</si>
  <si>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</si>
  <si>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</si>
  <si>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</si>
  <si>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</si>
  <si>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</si>
  <si>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</si>
  <si>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</si>
  <si>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</si>
  <si>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</si>
  <si>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</si>
  <si>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</si>
  <si>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</si>
  <si>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Peça</t>
  </si>
  <si>
    <t>Qtde Utilizada</t>
  </si>
  <si>
    <t xml:space="preserve">Saldo </t>
  </si>
  <si>
    <t xml:space="preserve">Carimbo automático, auto-entintado, acrílico, resina, retangular, retrátil com mola, refil medindo 10mmX27mm, parte descritiva a ser confeccionada em fotopolymero, com área superior com visão do gravado na parte descritiva - valor unitário. </t>
  </si>
  <si>
    <t xml:space="preserve">Carimbo automático, auto-entintado, acrílico, resina, retangular, retrátil com mola, refil medindo 14mmX38mm, parte descritiva a ser confeccionada em fotopolymero, com área superior com visão do gravado na parte descritiva - valor unitário. </t>
  </si>
  <si>
    <t xml:space="preserve">Carimbo automático, auto-entintado, acrílico, resina, retangular, retrátil com mola, refil medindo 18mmX47mm, parte descritiva a ser confeccionada em fotopolymero, com área superior com visão do gravado na parte descritiva - valor unitário. </t>
  </si>
  <si>
    <t xml:space="preserve">Carimbo automático, auto-entintado, acrílico, resina, retangular, retrátil com mola, refil medindo 23mmX59mm, parte descritiva a ser confeccionada em fotopolymero, com área superior com visão do gravado na parte descritiva - valor unitário. </t>
  </si>
  <si>
    <t>Carimbo automático, auto-entintado, acrílico, resina, retangular, retrátil com mola, refil medindo 30mmX69mm, parte descritiva a ser confeccionada em fotopolymero, com área superior com visão do gravado na parte descritiva - valor unitário.</t>
  </si>
  <si>
    <t>Carimbo automático, auto-entintado, acrílico, resina, retangular, retrátil com mola, refil medindo 37mmX76mm, parte descritiva a ser confeccionada em fotopolymero, com área superior com visão do gravado na parte descritiva - valor unitário.</t>
  </si>
  <si>
    <t>Carimbo automático, auto-entintado, acrílico, resina, retangular, retrátil com mola, refil medindo 40mmX60mm, parte descritiva a ser confeccionada em fotopolymero, valor unitário, com área superior com visão do gravado na parte descritiva.</t>
  </si>
  <si>
    <t xml:space="preserve">Carimbo automático, auto-entintado, acrílico, resina, quadrado, retrátil com mola, refil medindo 30mmX30mm, parte descritiva a ser confeccionada em fotopolymero, com área superior com visão do gravado na parte descritiva - valor unitário. </t>
  </si>
  <si>
    <t xml:space="preserve">Carimbo automático, auto-entintado, acrílico, resina, quadrado, retrátil com mola, refil medindo 40mmX40mm, parte descritiva a ser confeccionada em fotopolymero, com área superior com visão do gravado na parte descritiva - valor unitário. </t>
  </si>
  <si>
    <t xml:space="preserve">Carimbo automático, auto-entintado, acrílico, resina, redondo, retrátil com mola, refil medindo 17mmX17mm, parte descritiva a ser confeccionada em fotopolymero, com área superior com visão do gravado na parte descritiva - valor unitário. </t>
  </si>
  <si>
    <t>Refil de reposição para carimbo automático, medindo 10mmX27mm.</t>
  </si>
  <si>
    <t>Refil de reposição para carimbo automático, medindo 14mmX38mm.</t>
  </si>
  <si>
    <t>Refil de reposição para carimbo automático, medindo 18mmX47mm.</t>
  </si>
  <si>
    <t>Refil de reposição para carimbo automático, medindo 23mmX59mm.</t>
  </si>
  <si>
    <t>Refil de reposição para carimbo automático, medindo 30mmX69mm.</t>
  </si>
  <si>
    <t>Refil de reposição para carimbo automático, medindo 37mmX76mm.</t>
  </si>
  <si>
    <t>Refil de reposição para carimbo automático, medindo 40mmX60mm.</t>
  </si>
  <si>
    <t>Refil de reposição para carimbo automático, medindo 20mmX20mm. (para os carimbos de paginação)</t>
  </si>
  <si>
    <t>Película de fotopolymero, para colocação em carimbos – por cm² (1cmX1cm).</t>
  </si>
  <si>
    <t xml:space="preserve">Carimbo datador, manual, alfanumérico, 6 chapas metálicas, medindo até 20cm², parte descritiva em fotopolymero – com refil incluso. </t>
  </si>
  <si>
    <t>Confecção de chave simples/gorge/yale, com cópia a partir de modelo existente</t>
  </si>
  <si>
    <t>Confecção de chave simples/gorge/yale, com cópia a partir do miolo/cilindro</t>
  </si>
  <si>
    <t>Confecção de chave cofre, com cópia a partir de modelo existente</t>
  </si>
  <si>
    <t>Confecção de chave cofre, com cópia a partir do miolo/cilindro</t>
  </si>
  <si>
    <t>Confecção de chave tetra-chave, com cópia a partir de modelo existente</t>
  </si>
  <si>
    <t>Confecção de chave tetra-chave, com cópia a partir do miolo/cilindro</t>
  </si>
  <si>
    <t>Fornecimento e substituição de miolo/cilindro de fechadura simples/gorge/cofre/yale, com fornecimento de 02 (duas) cópias de chaves</t>
  </si>
  <si>
    <t>Fornecimento e substituição de miolo/cilindro de fechadura tetra-chave, com fornecimento de 02 (duas) cópias de chaves</t>
  </si>
  <si>
    <t>Abertura de porta com fechadura simples/gorge/yale</t>
  </si>
  <si>
    <t>Abertura de porta com fechadura tetra-chave</t>
  </si>
  <si>
    <t>Conserto de fechaduras em geral quando ocorrer a quebra da chave dentro do miolo/cilindro</t>
  </si>
  <si>
    <t>Abertura de cofre no segredo</t>
  </si>
  <si>
    <t>Troca de segredo em cofre</t>
  </si>
  <si>
    <t>Instalação de fechadura em mesa (com fornecimento de fechadura)</t>
  </si>
  <si>
    <t>Instalação de fechadura tetra (com fornecimento de fechadura)</t>
  </si>
  <si>
    <t>Instalação de fechadura  simples em portas</t>
  </si>
  <si>
    <t>Instalação  de fechadura simples/gorge/cofre/yale</t>
  </si>
  <si>
    <t>Instalação de fechadura tetra</t>
  </si>
  <si>
    <t>Instalação de fechadura em armario/mesa/escaninho/gaveteiro</t>
  </si>
  <si>
    <t>Instalação de fechadura simples em porta (com fornecimento de fechadura)</t>
  </si>
  <si>
    <t>Fornecimento de fechadura para divisoria</t>
  </si>
  <si>
    <t>Fornecimento de fechadura simples/yale/gorge</t>
  </si>
  <si>
    <t>Fornecimento de fechadura tipo tetra</t>
  </si>
  <si>
    <t>Fornecimento Mola hidráulica aérea para portas</t>
  </si>
  <si>
    <t>Fornecimento de maçaneta para fechadura simples/gorge/yale</t>
  </si>
  <si>
    <t>Fornecimento de cadeado 20mm com haste curta em latão</t>
  </si>
  <si>
    <t>Fornecimento de cadeado 25mm com haste curta em latão</t>
  </si>
  <si>
    <t>Fornecimento de cadeado 35mm com haste curta em latão</t>
  </si>
  <si>
    <t xml:space="preserve">OBJETO:AQUISIÇÃO DE MATERIAIS DE CARIMBOS (TODA A UDESC) E CONTRATAÇÃO DE EMPRESA PARA PRESTAÇÃO DE SERVIÇOS DE CHAVEIRO (CAMPUS I, CESFI, CERES, CCT, CEAVI E CEPLAN) </t>
  </si>
  <si>
    <t>peça</t>
  </si>
  <si>
    <t>serviço</t>
  </si>
  <si>
    <t>339030.16</t>
  </si>
  <si>
    <t>339039.16</t>
  </si>
  <si>
    <t>339039-16</t>
  </si>
  <si>
    <t>339030-24</t>
  </si>
  <si>
    <t>Valor Registrado</t>
  </si>
  <si>
    <t>Valor Utilizado</t>
  </si>
  <si>
    <t>Valor Total da Ata com Aditivo</t>
  </si>
  <si>
    <t>% Aditivos</t>
  </si>
  <si>
    <t>% Utilizado</t>
  </si>
  <si>
    <t>Especificação</t>
  </si>
  <si>
    <t>Código NUC</t>
  </si>
  <si>
    <t>Und.</t>
  </si>
  <si>
    <t>03588-2-015</t>
  </si>
  <si>
    <t>03588-2-007</t>
  </si>
  <si>
    <t>03588-2-008</t>
  </si>
  <si>
    <t>03588-2-018</t>
  </si>
  <si>
    <t>03588-2-019</t>
  </si>
  <si>
    <t>03588-2-020</t>
  </si>
  <si>
    <t>03588-2-023</t>
  </si>
  <si>
    <t>03588-2-014</t>
  </si>
  <si>
    <t>03588-2-006</t>
  </si>
  <si>
    <t>06117-4-002</t>
  </si>
  <si>
    <t>03588-2-030</t>
  </si>
  <si>
    <r>
      <t>Carimbo metal,</t>
    </r>
    <r>
      <rPr>
        <b/>
        <sz val="11"/>
        <rFont val="Calibri"/>
        <family val="2"/>
        <scheme val="minor"/>
      </rPr>
      <t xml:space="preserve"> plástico</t>
    </r>
    <r>
      <rPr>
        <sz val="11"/>
        <rFont val="Calibri"/>
        <family val="2"/>
        <scheme val="minor"/>
      </rPr>
      <t xml:space="preserve">, metal niquelado, medindo até 10cm², </t>
    </r>
    <r>
      <rPr>
        <b/>
        <sz val="11"/>
        <rFont val="Calibri"/>
        <family val="2"/>
        <scheme val="minor"/>
      </rPr>
      <t>numerador automático</t>
    </r>
    <r>
      <rPr>
        <sz val="11"/>
        <rFont val="Calibri"/>
        <family val="2"/>
        <scheme val="minor"/>
      </rPr>
      <t xml:space="preserve">, 4 chapas (numeração 0000 até 9999), retangular, </t>
    </r>
    <r>
      <rPr>
        <b/>
        <sz val="11"/>
        <rFont val="Calibri"/>
        <family val="2"/>
        <scheme val="minor"/>
      </rPr>
      <t>auto-entintado com mola.</t>
    </r>
  </si>
  <si>
    <t>03588-2-011</t>
  </si>
  <si>
    <r>
      <t xml:space="preserve">Carimbo metal, </t>
    </r>
    <r>
      <rPr>
        <b/>
        <sz val="11"/>
        <rFont val="Calibri"/>
        <family val="2"/>
        <scheme val="minor"/>
      </rPr>
      <t>plástico</t>
    </r>
    <r>
      <rPr>
        <sz val="11"/>
        <rFont val="Calibri"/>
        <family val="2"/>
        <scheme val="minor"/>
      </rPr>
      <t>, metal niquelado, medindo até 20cm²,</t>
    </r>
    <r>
      <rPr>
        <b/>
        <sz val="11"/>
        <rFont val="Calibri"/>
        <family val="2"/>
        <scheme val="minor"/>
      </rPr>
      <t xml:space="preserve"> numerador automático</t>
    </r>
    <r>
      <rPr>
        <sz val="11"/>
        <rFont val="Calibri"/>
        <family val="2"/>
        <scheme val="minor"/>
      </rPr>
      <t>, 6 chapas (numeração 0000 até 999999), retangular, auto-entintado com mola.</t>
    </r>
  </si>
  <si>
    <t>Chancela com selo nacional – conforme imagem Termo de Referência.</t>
  </si>
  <si>
    <t>03588-2-012</t>
  </si>
  <si>
    <t>-</t>
  </si>
  <si>
    <t>10228-8-015</t>
  </si>
  <si>
    <t>10228-8-011</t>
  </si>
  <si>
    <t>10228-8-002</t>
  </si>
  <si>
    <t>02804-5-005</t>
  </si>
  <si>
    <t>07914-6-001</t>
  </si>
  <si>
    <t>00328-0-024</t>
  </si>
  <si>
    <t>00328-0-008</t>
  </si>
  <si>
    <t>00328-0-009</t>
  </si>
  <si>
    <t>Pregão 0503/2016/UDESC - SRP</t>
  </si>
  <si>
    <t>Carimbo metal, plástico, metal niquelado, medindo até 10cm², numerador automático, 4 chapas (numeração 0000 até 9999), retangular, auto-entintado com mola.</t>
  </si>
  <si>
    <t>Carimbo metal, plástico, metal niquelado, medindo até 20cm², numerador automático, 6 chapas (numeração 0000 até 999999), retangular, auto-entintado com mola.</t>
  </si>
  <si>
    <t xml:space="preserve"> AF nº  XXX/2017 Qtde. DT</t>
  </si>
  <si>
    <t>XX/XX/2017</t>
  </si>
  <si>
    <t>Empresa</t>
  </si>
  <si>
    <t>Marca</t>
  </si>
  <si>
    <t xml:space="preserve">Elemento  </t>
  </si>
  <si>
    <t>1 - Carimbos Udesc</t>
  </si>
  <si>
    <t>Império dos Carimbos Ltda ME - CNPJ 18.995.383/0001-40</t>
  </si>
  <si>
    <t>Nykon</t>
  </si>
  <si>
    <t>2 - Chaveiro Campus I</t>
  </si>
  <si>
    <t>4 - Chaveiro CESFI</t>
  </si>
  <si>
    <t>5 - Chaveiro CEAVI</t>
  </si>
  <si>
    <t>Império dos Carimbos Ltda ME - CNPJ 18.995.383/0001-41</t>
  </si>
  <si>
    <t>6 - peças UDESC</t>
  </si>
  <si>
    <t>Império dos Carimbos Ltda ME - CNPJ 18.995.383/0001-42</t>
  </si>
  <si>
    <t>Fornecimento de fechadura de mesa (gaveta) com duas chaves</t>
  </si>
  <si>
    <t xml:space="preserve">LOTES 3 - 7 - 8 DESERTO </t>
  </si>
  <si>
    <t>PROCESSO: 0720/2017/UDESC</t>
  </si>
  <si>
    <t>VIGÊNCIA DA ATA 01/09/17 até 31/08/18</t>
  </si>
  <si>
    <t xml:space="preserve">CENTRO PARTICIPANTE: </t>
  </si>
  <si>
    <t xml:space="preserve">AQUISIÇÃO DE MATERIAIS DE CARIMBOS (TODA A UDESC) E CONTRATAÇÃO DE EMPRESA PARA PRESTAÇÃO DE SERVIÇOS DE CHAVEIRO (CAMPUS I, CESFI, CERES, CCT, CEAVI E CEPLAN) </t>
  </si>
  <si>
    <t>VIGÊNCIA DA ATA 01/09/17 até 31/08/187</t>
  </si>
  <si>
    <t>OS nº  1256/2017 Qtde. DT</t>
  </si>
  <si>
    <t xml:space="preserve"> AF nº  122/2018 Qtde. DT</t>
  </si>
  <si>
    <t xml:space="preserve"> AF nº  1202/2017 Qtde. DT</t>
  </si>
  <si>
    <t>1º TERMO ADITIVO DA AF 1202/2017</t>
  </si>
  <si>
    <t xml:space="preserve"> AF nº  116/2018 Qtde. DT</t>
  </si>
  <si>
    <t xml:space="preserve"> AF nº 199/2018 Qtde. DT</t>
  </si>
  <si>
    <t xml:space="preserve"> AF nº 0225/2018 Qtde. DT</t>
  </si>
  <si>
    <t xml:space="preserve"> AF nº  1592/2017 Qtde. DT</t>
  </si>
  <si>
    <t xml:space="preserve"> AF nº  190/2018 Qtde. DT</t>
  </si>
  <si>
    <t xml:space="preserve"> AF nº  1589/2017 Qtde. DT</t>
  </si>
  <si>
    <t xml:space="preserve"> AF nº  232/2018  Qtde. DT</t>
  </si>
  <si>
    <t xml:space="preserve"> AF nº  1300/2017 Qtde. DT</t>
  </si>
  <si>
    <t xml:space="preserve"> AF nº  1428/2017 Qtde. DT</t>
  </si>
  <si>
    <t xml:space="preserve"> AF nº  1648/2017 Qtde. DT</t>
  </si>
  <si>
    <t xml:space="preserve"> AF nº  172/2018 Qtde. DT</t>
  </si>
  <si>
    <t xml:space="preserve"> AF nº  366/2018 Qtde. DT</t>
  </si>
  <si>
    <t xml:space="preserve"> AF nº  1591/2017 Qtde. DT</t>
  </si>
  <si>
    <t xml:space="preserve"> AF nº  462/2018 Qtde. DT</t>
  </si>
  <si>
    <t xml:space="preserve"> AF nº  1140/2018 Qtde. DT</t>
  </si>
  <si>
    <t xml:space="preserve"> AF nº 1169/2018 Qtde. DT</t>
  </si>
  <si>
    <t xml:space="preserve"> AF nº  1294/2018 Qtde. DT</t>
  </si>
  <si>
    <t xml:space="preserve"> AF nº  1467/2018 Qtde. DT</t>
  </si>
  <si>
    <t xml:space="preserve"> AF nº  660/2018 Qtde. DT</t>
  </si>
  <si>
    <t xml:space="preserve"> AF nº  1080/2018 Qtde. DT</t>
  </si>
  <si>
    <t xml:space="preserve"> AF nº  1107/2018 Qtde. DT</t>
  </si>
  <si>
    <t xml:space="preserve"> AF nº  1270/2018 Qtde. DT</t>
  </si>
  <si>
    <t xml:space="preserve"> AF nº  1520/2018 Qtde. DT</t>
  </si>
  <si>
    <t xml:space="preserve"> AF nº  1536/2018 Qtde. DT</t>
  </si>
  <si>
    <t xml:space="preserve"> AF nº  568/2018 Qtde. DT</t>
  </si>
  <si>
    <t xml:space="preserve"> AF nº  774/2018 Qtde. DT</t>
  </si>
  <si>
    <t xml:space="preserve"> AF nº  1130/2018 Qtde. DT</t>
  </si>
  <si>
    <t xml:space="preserve"> AF nº 1244/201817 Qtde. DT</t>
  </si>
  <si>
    <t xml:space="preserve"> AF nº 1498/2018 Qtde. DT</t>
  </si>
  <si>
    <t xml:space="preserve"> AF nº  1497/2018 Qtde. DT </t>
  </si>
  <si>
    <t xml:space="preserve"> AF nº 221/2018 Qtde. DT</t>
  </si>
  <si>
    <t xml:space="preserve"> AF nº  223/2018 Qtde. DT</t>
  </si>
  <si>
    <t xml:space="preserve"> AF 829/2018
 Qtde. DT</t>
  </si>
  <si>
    <t xml:space="preserve"> AF 1461/2018
 Qtde. DT</t>
  </si>
  <si>
    <t xml:space="preserve"> AF /2018
 Qtde. DT</t>
  </si>
  <si>
    <t xml:space="preserve"> AF nº  1369/2018 Qtde. DT</t>
  </si>
  <si>
    <t xml:space="preserve"> AF nº  1198/2018 Qtde. DT</t>
  </si>
  <si>
    <t xml:space="preserve"> AF nº 105/2018 Qtde. DT</t>
  </si>
  <si>
    <t xml:space="preserve"> AF nº  287/2018 Qtde. DT</t>
  </si>
  <si>
    <t xml:space="preserve"> AF nº 534/2018 Qtde. DT</t>
  </si>
  <si>
    <t xml:space="preserve"> AF nº  717/2018 Qtde. DT</t>
  </si>
  <si>
    <t xml:space="preserve"> AF nº 911/2018 Qtde. DT</t>
  </si>
  <si>
    <t xml:space="preserve"> AF nº  1136/2018 Qtde. DT</t>
  </si>
  <si>
    <t xml:space="preserve"> AF nº  1347/2018 Qtde. DT</t>
  </si>
  <si>
    <t xml:space="preserve"> AF nº 1485/2018</t>
  </si>
  <si>
    <t xml:space="preserve"> AF nº 700/2018 Qtde. DT</t>
  </si>
  <si>
    <t xml:space="preserve"> AF nº  1478/2018 Qtde. DT</t>
  </si>
  <si>
    <t xml:space="preserve"> AF nº  1185/2018 Qtde. DT</t>
  </si>
  <si>
    <t xml:space="preserve"> AF nº 351/2018 SGPe2270/18 Qtde. DT</t>
  </si>
  <si>
    <t xml:space="preserve"> AF nº464/2018 SGPe3047/2018 Qtde. DT</t>
  </si>
  <si>
    <t xml:space="preserve"> AF nº 740/2018 SGPe5101/2018 Qtde. DT</t>
  </si>
  <si>
    <t xml:space="preserve"> AF nº  1487/2018 SGPe 1487/2018 Qtde. DT</t>
  </si>
  <si>
    <t>Resumo Atualizado em 12/09/2018</t>
  </si>
  <si>
    <t xml:space="preserve"> AF nº  1541/2018 Qtde. DT</t>
  </si>
  <si>
    <t xml:space="preserve">VALORES NEGATIVOS FORAM UTILIZADOS DO QUANTITATIVO DA ESAG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</si>
</sst>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</numFmts>
  <fonts count="28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26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sz val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7" fillId="0" borderId="0" applyFont="0" applyFill="0" applyBorder="0" applyAlignment="0" applyProtection="0"/>
  </cellStyleXfs>
  <cellXfs count="216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0" fontId="4" fillId="5" borderId="0" xfId="1" applyFont="1" applyFill="1" applyAlignment="1">
      <alignment horizontal="center" vertical="center" wrapText="1"/>
    </xf>
    <xf numFmtId="3" fontId="4" fillId="5" borderId="0" xfId="1" applyNumberFormat="1" applyFont="1" applyFill="1" applyAlignment="1" applyProtection="1">
      <alignment wrapText="1"/>
      <protection locked="0"/>
    </xf>
    <xf numFmtId="0" fontId="4" fillId="0" borderId="0" xfId="1" applyFont="1" applyFill="1" applyBorder="1" applyAlignment="1" applyProtection="1">
      <alignment horizontal="center" wrapText="1"/>
      <protection locked="0"/>
    </xf>
    <xf numFmtId="0" fontId="4" fillId="0" borderId="0" xfId="1" applyFont="1" applyAlignment="1" applyProtection="1">
      <alignment horizontal="center" wrapText="1"/>
      <protection locked="0"/>
    </xf>
    <xf numFmtId="166" fontId="4" fillId="9" borderId="1" xfId="0" applyNumberFormat="1" applyFont="1" applyFill="1" applyBorder="1" applyAlignment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1" borderId="1" xfId="13" applyFont="1" applyFill="1" applyBorder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 applyProtection="1">
      <alignment horizontal="left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4" fontId="4" fillId="5" borderId="0" xfId="1" applyNumberFormat="1" applyFont="1" applyFill="1" applyAlignment="1">
      <alignment horizontal="center" vertical="center" wrapText="1"/>
    </xf>
    <xf numFmtId="166" fontId="4" fillId="5" borderId="0" xfId="0" applyNumberFormat="1" applyFont="1" applyFill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1" fontId="4" fillId="0" borderId="0" xfId="1" applyNumberFormat="1" applyFont="1" applyFill="1" applyAlignment="1" applyProtection="1">
      <alignment horizontal="center" vertical="center" wrapText="1"/>
      <protection locked="0"/>
    </xf>
    <xf numFmtId="1" fontId="4" fillId="5" borderId="0" xfId="1" applyNumberFormat="1" applyFont="1" applyFill="1" applyAlignment="1" applyProtection="1">
      <alignment horizontal="center" vertical="center" wrapText="1"/>
      <protection locked="0"/>
    </xf>
    <xf numFmtId="0" fontId="4" fillId="5" borderId="0" xfId="1" applyFont="1" applyFill="1" applyAlignment="1">
      <alignment wrapText="1"/>
    </xf>
    <xf numFmtId="44" fontId="4" fillId="12" borderId="1" xfId="13" applyFont="1" applyFill="1" applyBorder="1" applyAlignment="1">
      <alignment wrapText="1"/>
    </xf>
    <xf numFmtId="1" fontId="0" fillId="8" borderId="1" xfId="0" applyNumberFormat="1" applyFill="1" applyBorder="1" applyAlignment="1">
      <alignment horizontal="center" vertical="center"/>
    </xf>
    <xf numFmtId="44" fontId="4" fillId="2" borderId="1" xfId="13" applyFont="1" applyFill="1" applyBorder="1" applyAlignment="1" applyProtection="1">
      <alignment horizontal="center" vertical="center" wrapText="1"/>
    </xf>
    <xf numFmtId="44" fontId="4" fillId="0" borderId="0" xfId="13" applyFont="1" applyFill="1" applyAlignment="1">
      <alignment horizontal="center" vertical="center" wrapText="1"/>
    </xf>
    <xf numFmtId="44" fontId="4" fillId="0" borderId="0" xfId="8" applyFont="1" applyFill="1" applyAlignment="1" applyProtection="1">
      <alignment wrapText="1"/>
      <protection locked="0"/>
    </xf>
    <xf numFmtId="0" fontId="4" fillId="0" borderId="0" xfId="1" applyFont="1" applyFill="1" applyAlignment="1">
      <alignment horizontal="left" vertical="center" wrapText="1"/>
    </xf>
    <xf numFmtId="4" fontId="4" fillId="0" borderId="0" xfId="1" applyNumberFormat="1" applyFont="1" applyFill="1" applyAlignment="1">
      <alignment horizontal="left" vertical="center" wrapText="1"/>
    </xf>
    <xf numFmtId="0" fontId="4" fillId="0" borderId="0" xfId="1" applyFont="1" applyFill="1" applyAlignment="1">
      <alignment horizontal="left" wrapText="1"/>
    </xf>
    <xf numFmtId="44" fontId="16" fillId="9" borderId="13" xfId="1" applyNumberFormat="1" applyFont="1" applyFill="1" applyBorder="1" applyAlignment="1">
      <alignment vertical="center" wrapText="1"/>
    </xf>
    <xf numFmtId="168" fontId="16" fillId="9" borderId="15" xfId="1" applyNumberFormat="1" applyFont="1" applyFill="1" applyBorder="1" applyAlignment="1" applyProtection="1">
      <alignment horizontal="right"/>
      <protection locked="0"/>
    </xf>
    <xf numFmtId="9" fontId="16" fillId="9" borderId="10" xfId="17" applyFont="1" applyFill="1" applyBorder="1" applyAlignment="1" applyProtection="1">
      <alignment horizontal="right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1" applyFont="1" applyFill="1" applyBorder="1" applyAlignment="1">
      <alignment wrapText="1"/>
    </xf>
    <xf numFmtId="0" fontId="0" fillId="13" borderId="1" xfId="0" applyFont="1" applyFill="1" applyBorder="1" applyAlignment="1" applyProtection="1">
      <alignment horizontal="center" vertical="center"/>
    </xf>
    <xf numFmtId="0" fontId="0" fillId="14" borderId="1" xfId="0" applyFont="1" applyFill="1" applyBorder="1" applyAlignment="1" applyProtection="1">
      <alignment horizontal="center" vertical="center"/>
    </xf>
    <xf numFmtId="0" fontId="4" fillId="14" borderId="1" xfId="0" applyFont="1" applyFill="1" applyBorder="1" applyAlignment="1" applyProtection="1">
      <alignment horizontal="left" vertical="top" wrapText="1"/>
    </xf>
    <xf numFmtId="0" fontId="0" fillId="14" borderId="1" xfId="0" applyFont="1" applyFill="1" applyBorder="1" applyAlignment="1">
      <alignment horizontal="center" vertical="center"/>
    </xf>
    <xf numFmtId="44" fontId="1" fillId="14" borderId="1" xfId="13" applyFont="1" applyFill="1" applyBorder="1" applyAlignment="1">
      <alignment vertical="center"/>
    </xf>
    <xf numFmtId="0" fontId="0" fillId="15" borderId="1" xfId="0" applyFont="1" applyFill="1" applyBorder="1" applyAlignment="1" applyProtection="1">
      <alignment horizontal="center" vertical="center"/>
    </xf>
    <xf numFmtId="0" fontId="0" fillId="15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 applyProtection="1">
      <alignment horizontal="center" vertical="center"/>
    </xf>
    <xf numFmtId="0" fontId="4" fillId="11" borderId="1" xfId="0" applyFont="1" applyFill="1" applyBorder="1" applyAlignment="1" applyProtection="1">
      <alignment horizontal="left" vertical="top" wrapText="1"/>
    </xf>
    <xf numFmtId="0" fontId="0" fillId="11" borderId="1" xfId="0" applyFont="1" applyFill="1" applyBorder="1" applyAlignment="1">
      <alignment horizontal="center" vertical="center"/>
    </xf>
    <xf numFmtId="44" fontId="1" fillId="11" borderId="1" xfId="13" applyFont="1" applyFill="1" applyBorder="1" applyAlignment="1">
      <alignment vertical="center"/>
    </xf>
    <xf numFmtId="0" fontId="4" fillId="11" borderId="1" xfId="0" applyFont="1" applyFill="1" applyBorder="1" applyAlignment="1" applyProtection="1">
      <alignment horizontal="justify" vertical="top" wrapText="1"/>
    </xf>
    <xf numFmtId="0" fontId="0" fillId="11" borderId="1" xfId="0" applyFont="1" applyFill="1" applyBorder="1" applyAlignment="1" applyProtection="1">
      <alignment wrapText="1"/>
      <protection locked="0"/>
    </xf>
    <xf numFmtId="0" fontId="0" fillId="11" borderId="1" xfId="0" applyFont="1" applyFill="1" applyBorder="1" applyAlignment="1" applyProtection="1">
      <alignment horizontal="center" vertical="center"/>
      <protection locked="0"/>
    </xf>
    <xf numFmtId="0" fontId="4" fillId="16" borderId="1" xfId="0" applyFont="1" applyFill="1" applyBorder="1" applyAlignment="1">
      <alignment horizontal="center" vertical="center" wrapText="1"/>
    </xf>
    <xf numFmtId="0" fontId="0" fillId="16" borderId="1" xfId="0" applyFont="1" applyFill="1" applyBorder="1" applyAlignment="1" applyProtection="1">
      <alignment horizontal="center" vertical="center"/>
    </xf>
    <xf numFmtId="0" fontId="4" fillId="16" borderId="1" xfId="0" applyFont="1" applyFill="1" applyBorder="1" applyAlignment="1" applyProtection="1">
      <alignment horizontal="center" vertical="center" wrapText="1"/>
      <protection locked="0"/>
    </xf>
    <xf numFmtId="0" fontId="4" fillId="16" borderId="1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 wrapText="1"/>
    </xf>
    <xf numFmtId="0" fontId="0" fillId="17" borderId="1" xfId="0" applyFont="1" applyFill="1" applyBorder="1" applyAlignment="1" applyProtection="1">
      <alignment horizontal="center" vertical="center"/>
    </xf>
    <xf numFmtId="0" fontId="4" fillId="17" borderId="1" xfId="0" applyFont="1" applyFill="1" applyBorder="1" applyAlignment="1">
      <alignment horizontal="justify" vertical="top" wrapText="1"/>
    </xf>
    <xf numFmtId="44" fontId="1" fillId="17" borderId="1" xfId="13" applyFont="1" applyFill="1" applyBorder="1" applyAlignment="1">
      <alignment vertical="center"/>
    </xf>
    <xf numFmtId="0" fontId="4" fillId="17" borderId="1" xfId="0" applyFont="1" applyFill="1" applyBorder="1" applyAlignment="1" applyProtection="1">
      <alignment horizontal="justify" vertical="top" wrapText="1"/>
      <protection locked="0"/>
    </xf>
    <xf numFmtId="0" fontId="4" fillId="17" borderId="1" xfId="0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>
      <alignment vertical="top" wrapText="1"/>
    </xf>
    <xf numFmtId="0" fontId="4" fillId="17" borderId="1" xfId="0" applyFont="1" applyFill="1" applyBorder="1" applyAlignment="1" applyProtection="1">
      <alignment vertical="top" wrapText="1"/>
      <protection locked="0"/>
    </xf>
    <xf numFmtId="0" fontId="4" fillId="17" borderId="1" xfId="0" applyFont="1" applyFill="1" applyBorder="1" applyAlignment="1">
      <alignment horizontal="center" vertical="center"/>
    </xf>
    <xf numFmtId="41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41" fontId="1" fillId="8" borderId="1" xfId="0" applyNumberFormat="1" applyFont="1" applyFill="1" applyBorder="1" applyAlignment="1" applyProtection="1">
      <alignment horizontal="center" vertical="center" wrapText="1"/>
      <protection locked="0"/>
    </xf>
    <xf numFmtId="169" fontId="1" fillId="8" borderId="1" xfId="0" applyNumberFormat="1" applyFont="1" applyFill="1" applyBorder="1" applyAlignment="1">
      <alignment horizontal="center" vertical="center"/>
    </xf>
    <xf numFmtId="41" fontId="1" fillId="8" borderId="1" xfId="0" applyNumberFormat="1" applyFont="1" applyFill="1" applyBorder="1" applyAlignment="1" applyProtection="1">
      <alignment horizontal="center" vertical="center"/>
      <protection locked="0"/>
    </xf>
    <xf numFmtId="0" fontId="0" fillId="18" borderId="1" xfId="0" applyFont="1" applyFill="1" applyBorder="1" applyAlignment="1" applyProtection="1">
      <alignment horizontal="center" vertical="center"/>
    </xf>
    <xf numFmtId="0" fontId="0" fillId="19" borderId="1" xfId="0" applyFont="1" applyFill="1" applyBorder="1" applyAlignment="1" applyProtection="1">
      <alignment horizontal="center" vertical="center"/>
    </xf>
    <xf numFmtId="0" fontId="4" fillId="19" borderId="1" xfId="0" applyFont="1" applyFill="1" applyBorder="1" applyAlignment="1" applyProtection="1">
      <alignment horizontal="left" vertical="top" wrapText="1"/>
    </xf>
    <xf numFmtId="0" fontId="0" fillId="19" borderId="1" xfId="0" applyFont="1" applyFill="1" applyBorder="1" applyAlignment="1">
      <alignment horizontal="center" vertical="center"/>
    </xf>
    <xf numFmtId="0" fontId="0" fillId="20" borderId="1" xfId="0" applyFont="1" applyFill="1" applyBorder="1" applyAlignment="1" applyProtection="1">
      <alignment horizontal="center" vertical="center"/>
    </xf>
    <xf numFmtId="0" fontId="0" fillId="20" borderId="1" xfId="0" applyFont="1" applyFill="1" applyBorder="1" applyAlignment="1" applyProtection="1">
      <alignment horizontal="center" vertical="center"/>
      <protection locked="0"/>
    </xf>
    <xf numFmtId="0" fontId="0" fillId="21" borderId="1" xfId="0" applyFont="1" applyFill="1" applyBorder="1" applyAlignment="1" applyProtection="1">
      <alignment horizontal="center" vertical="center"/>
    </xf>
    <xf numFmtId="0" fontId="0" fillId="21" borderId="1" xfId="0" applyFont="1" applyFill="1" applyBorder="1" applyAlignment="1" applyProtection="1">
      <alignment wrapText="1"/>
      <protection locked="0"/>
    </xf>
    <xf numFmtId="0" fontId="0" fillId="21" borderId="1" xfId="0" applyFont="1" applyFill="1" applyBorder="1" applyAlignment="1" applyProtection="1">
      <alignment horizontal="center" vertical="center"/>
      <protection locked="0"/>
    </xf>
    <xf numFmtId="0" fontId="0" fillId="21" borderId="1" xfId="0" applyFont="1" applyFill="1" applyBorder="1" applyAlignment="1">
      <alignment horizontal="center" vertical="center" wrapText="1"/>
    </xf>
    <xf numFmtId="44" fontId="4" fillId="21" borderId="1" xfId="13" applyFont="1" applyFill="1" applyBorder="1" applyAlignment="1">
      <alignment horizontal="center" vertical="center" wrapText="1"/>
    </xf>
    <xf numFmtId="0" fontId="4" fillId="11" borderId="1" xfId="0" applyFont="1" applyFill="1" applyBorder="1" applyAlignment="1" applyProtection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44" fontId="4" fillId="14" borderId="1" xfId="13" applyFont="1" applyFill="1" applyBorder="1" applyAlignment="1">
      <alignment horizontal="center" vertical="center" wrapText="1"/>
    </xf>
    <xf numFmtId="0" fontId="0" fillId="19" borderId="1" xfId="0" applyFont="1" applyFill="1" applyBorder="1" applyAlignment="1">
      <alignment horizontal="center" vertical="center" wrapText="1"/>
    </xf>
    <xf numFmtId="44" fontId="4" fillId="19" borderId="1" xfId="13" applyFont="1" applyFill="1" applyBorder="1" applyAlignment="1">
      <alignment horizontal="center" vertical="center" wrapText="1"/>
    </xf>
    <xf numFmtId="1" fontId="0" fillId="8" borderId="16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left" vertical="top" wrapText="1"/>
    </xf>
    <xf numFmtId="0" fontId="4" fillId="5" borderId="0" xfId="1" applyFont="1" applyFill="1" applyAlignment="1">
      <alignment horizontal="left" vertical="top" wrapText="1"/>
    </xf>
    <xf numFmtId="0" fontId="0" fillId="13" borderId="1" xfId="0" applyFont="1" applyFill="1" applyBorder="1" applyAlignment="1" applyProtection="1">
      <alignment horizontal="center" wrapText="1"/>
      <protection locked="0"/>
    </xf>
    <xf numFmtId="0" fontId="0" fillId="13" borderId="1" xfId="0" applyFont="1" applyFill="1" applyBorder="1" applyAlignment="1" applyProtection="1">
      <alignment horizontal="left" vertical="top" wrapText="1"/>
      <protection locked="0"/>
    </xf>
    <xf numFmtId="0" fontId="0" fillId="13" borderId="1" xfId="0" applyFont="1" applyFill="1" applyBorder="1" applyAlignment="1" applyProtection="1">
      <alignment horizontal="center" vertical="center"/>
      <protection locked="0"/>
    </xf>
    <xf numFmtId="0" fontId="0" fillId="13" borderId="7" xfId="0" applyFont="1" applyFill="1" applyBorder="1" applyAlignment="1" applyProtection="1">
      <alignment horizontal="center" vertical="center"/>
    </xf>
    <xf numFmtId="0" fontId="0" fillId="13" borderId="7" xfId="0" applyFont="1" applyFill="1" applyBorder="1" applyAlignment="1" applyProtection="1">
      <alignment horizontal="center" wrapText="1"/>
      <protection locked="0"/>
    </xf>
    <xf numFmtId="0" fontId="0" fillId="13" borderId="7" xfId="0" applyFont="1" applyFill="1" applyBorder="1" applyAlignment="1" applyProtection="1">
      <alignment horizontal="left" vertical="top" wrapText="1"/>
      <protection locked="0"/>
    </xf>
    <xf numFmtId="0" fontId="0" fillId="13" borderId="7" xfId="0" applyFont="1" applyFill="1" applyBorder="1" applyAlignment="1" applyProtection="1">
      <alignment horizontal="center" vertical="center"/>
      <protection locked="0"/>
    </xf>
    <xf numFmtId="4" fontId="4" fillId="13" borderId="1" xfId="1" applyNumberFormat="1" applyFont="1" applyFill="1" applyBorder="1" applyAlignment="1">
      <alignment horizontal="center" vertical="center" wrapText="1"/>
    </xf>
    <xf numFmtId="0" fontId="4" fillId="13" borderId="1" xfId="1" applyFont="1" applyFill="1" applyBorder="1" applyAlignment="1">
      <alignment horizontal="center" vertical="center" wrapText="1"/>
    </xf>
    <xf numFmtId="0" fontId="4" fillId="13" borderId="1" xfId="1" applyFont="1" applyFill="1" applyBorder="1" applyAlignment="1">
      <alignment horizontal="left" vertical="top" wrapText="1"/>
    </xf>
    <xf numFmtId="0" fontId="21" fillId="18" borderId="1" xfId="0" applyFont="1" applyFill="1" applyBorder="1" applyAlignment="1">
      <alignment vertical="center" wrapText="1"/>
    </xf>
    <xf numFmtId="0" fontId="0" fillId="18" borderId="1" xfId="0" applyFont="1" applyFill="1" applyBorder="1" applyAlignment="1" applyProtection="1">
      <alignment horizontal="center" wrapText="1"/>
      <protection locked="0"/>
    </xf>
    <xf numFmtId="0" fontId="0" fillId="18" borderId="1" xfId="0" applyFont="1" applyFill="1" applyBorder="1" applyAlignment="1" applyProtection="1">
      <alignment horizontal="left" vertical="top" wrapText="1"/>
      <protection locked="0"/>
    </xf>
    <xf numFmtId="0" fontId="0" fillId="18" borderId="1" xfId="0" applyFont="1" applyFill="1" applyBorder="1" applyAlignment="1" applyProtection="1">
      <alignment horizontal="center" vertical="center"/>
      <protection locked="0"/>
    </xf>
    <xf numFmtId="0" fontId="4" fillId="20" borderId="1" xfId="0" applyFont="1" applyFill="1" applyBorder="1" applyAlignment="1" applyProtection="1">
      <alignment horizontal="center" vertical="top" wrapText="1"/>
    </xf>
    <xf numFmtId="0" fontId="0" fillId="20" borderId="1" xfId="0" applyFont="1" applyFill="1" applyBorder="1" applyAlignment="1">
      <alignment horizontal="left" vertical="top" wrapText="1"/>
    </xf>
    <xf numFmtId="0" fontId="0" fillId="20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 applyProtection="1">
      <alignment horizontal="center" vertical="top" wrapText="1"/>
    </xf>
    <xf numFmtId="0" fontId="0" fillId="15" borderId="1" xfId="0" applyFont="1" applyFill="1" applyBorder="1" applyAlignment="1">
      <alignment horizontal="left" vertical="top" wrapText="1"/>
    </xf>
    <xf numFmtId="0" fontId="0" fillId="20" borderId="1" xfId="0" applyFont="1" applyFill="1" applyBorder="1" applyAlignment="1" applyProtection="1">
      <alignment horizontal="center" wrapText="1"/>
      <protection locked="0"/>
    </xf>
    <xf numFmtId="0" fontId="0" fillId="20" borderId="1" xfId="0" applyFont="1" applyFill="1" applyBorder="1" applyAlignment="1" applyProtection="1">
      <alignment horizontal="left" vertical="top" wrapText="1"/>
      <protection locked="0"/>
    </xf>
    <xf numFmtId="0" fontId="4" fillId="16" borderId="1" xfId="0" applyFont="1" applyFill="1" applyBorder="1" applyAlignment="1">
      <alignment horizontal="center" vertical="top" wrapText="1"/>
    </xf>
    <xf numFmtId="0" fontId="0" fillId="16" borderId="1" xfId="0" applyFont="1" applyFill="1" applyBorder="1" applyAlignment="1" applyProtection="1">
      <alignment horizontal="left" vertical="top" wrapText="1"/>
    </xf>
    <xf numFmtId="0" fontId="4" fillId="16" borderId="1" xfId="0" applyFont="1" applyFill="1" applyBorder="1" applyAlignment="1" applyProtection="1">
      <alignment horizontal="center" vertical="top" wrapText="1"/>
      <protection locked="0"/>
    </xf>
    <xf numFmtId="44" fontId="0" fillId="16" borderId="1" xfId="13" applyFont="1" applyFill="1" applyBorder="1" applyAlignment="1">
      <alignment horizontal="center" vertical="center"/>
    </xf>
    <xf numFmtId="44" fontId="0" fillId="20" borderId="1" xfId="13" applyFont="1" applyFill="1" applyBorder="1" applyAlignment="1">
      <alignment horizontal="center" vertical="center"/>
    </xf>
    <xf numFmtId="44" fontId="0" fillId="15" borderId="1" xfId="13" applyFont="1" applyFill="1" applyBorder="1" applyAlignment="1">
      <alignment horizontal="center" vertical="center"/>
    </xf>
    <xf numFmtId="44" fontId="0" fillId="18" borderId="1" xfId="13" applyFont="1" applyFill="1" applyBorder="1" applyAlignment="1">
      <alignment horizontal="center" vertical="center"/>
    </xf>
    <xf numFmtId="44" fontId="0" fillId="13" borderId="1" xfId="13" applyFont="1" applyFill="1" applyBorder="1" applyAlignment="1">
      <alignment horizontal="center" vertical="center"/>
    </xf>
    <xf numFmtId="44" fontId="0" fillId="13" borderId="7" xfId="13" applyFont="1" applyFill="1" applyBorder="1" applyAlignment="1">
      <alignment horizontal="center" vertical="center"/>
    </xf>
    <xf numFmtId="44" fontId="0" fillId="13" borderId="1" xfId="13" applyFont="1" applyFill="1" applyBorder="1" applyAlignment="1" applyProtection="1">
      <alignment horizontal="center" vertical="center"/>
      <protection locked="0"/>
    </xf>
    <xf numFmtId="44" fontId="4" fillId="13" borderId="1" xfId="13" applyFont="1" applyFill="1" applyBorder="1" applyAlignment="1">
      <alignment horizontal="center" vertical="center" wrapText="1"/>
    </xf>
    <xf numFmtId="3" fontId="20" fillId="9" borderId="1" xfId="1" applyNumberFormat="1" applyFont="1" applyFill="1" applyBorder="1" applyAlignment="1" applyProtection="1">
      <alignment horizontal="center" vertical="center" wrapText="1"/>
      <protection locked="0"/>
    </xf>
    <xf numFmtId="14" fontId="20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1" xfId="8" applyFont="1" applyFill="1" applyBorder="1" applyAlignment="1" applyProtection="1">
      <alignment wrapText="1"/>
      <protection locked="0"/>
    </xf>
    <xf numFmtId="3" fontId="4" fillId="0" borderId="1" xfId="1" applyNumberFormat="1" applyFont="1" applyBorder="1" applyAlignment="1" applyProtection="1">
      <alignment wrapText="1"/>
      <protection locked="0"/>
    </xf>
    <xf numFmtId="0" fontId="20" fillId="8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horizontal="left" wrapText="1"/>
      <protection locked="0"/>
    </xf>
    <xf numFmtId="3" fontId="4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wrapText="1"/>
    </xf>
    <xf numFmtId="0" fontId="4" fillId="8" borderId="1" xfId="1" applyFont="1" applyFill="1" applyBorder="1" applyAlignment="1">
      <alignment horizontal="center" wrapText="1"/>
    </xf>
    <xf numFmtId="0" fontId="4" fillId="8" borderId="1" xfId="1" applyFont="1" applyFill="1" applyBorder="1" applyAlignment="1">
      <alignment wrapText="1"/>
    </xf>
    <xf numFmtId="0" fontId="4" fillId="0" borderId="0" xfId="1" applyFont="1" applyAlignment="1">
      <alignment horizontal="center" wrapText="1"/>
    </xf>
    <xf numFmtId="4" fontId="4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7" borderId="6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4" fillId="0" borderId="1" xfId="1" applyFont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>
      <alignment wrapText="1"/>
    </xf>
    <xf numFmtId="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20" fillId="5" borderId="1" xfId="1" applyNumberFormat="1" applyFont="1" applyFill="1" applyBorder="1" applyAlignment="1" applyProtection="1">
      <alignment horizontal="center" vertical="center" wrapText="1"/>
      <protection locked="0"/>
    </xf>
    <xf numFmtId="44" fontId="20" fillId="0" borderId="1" xfId="8" applyFont="1" applyFill="1" applyBorder="1" applyAlignment="1" applyProtection="1">
      <alignment horizontal="center" vertical="center" wrapText="1"/>
      <protection locked="0"/>
    </xf>
    <xf numFmtId="0" fontId="20" fillId="0" borderId="1" xfId="1" applyFont="1" applyBorder="1" applyAlignment="1" applyProtection="1">
      <alignment horizontal="center" vertical="center" wrapText="1"/>
      <protection locked="0"/>
    </xf>
    <xf numFmtId="0" fontId="20" fillId="0" borderId="1" xfId="1" applyFont="1" applyFill="1" applyBorder="1" applyAlignment="1" applyProtection="1">
      <alignment horizontal="center" vertical="center" wrapText="1"/>
      <protection locked="0"/>
    </xf>
    <xf numFmtId="0" fontId="20" fillId="8" borderId="0" xfId="1" applyFont="1" applyFill="1" applyAlignment="1">
      <alignment horizontal="center" vertical="center" wrapText="1"/>
    </xf>
    <xf numFmtId="3" fontId="4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18" fillId="19" borderId="1" xfId="0" applyFont="1" applyFill="1" applyBorder="1" applyAlignment="1">
      <alignment horizontal="center" vertical="center" textRotation="90" wrapText="1"/>
    </xf>
    <xf numFmtId="0" fontId="0" fillId="19" borderId="1" xfId="0" applyFont="1" applyFill="1" applyBorder="1" applyAlignment="1">
      <alignment horizontal="center" vertical="center" wrapText="1"/>
    </xf>
    <xf numFmtId="0" fontId="14" fillId="21" borderId="1" xfId="0" applyFont="1" applyFill="1" applyBorder="1" applyAlignment="1">
      <alignment horizontal="center" vertical="center" textRotation="90" wrapText="1"/>
    </xf>
    <xf numFmtId="0" fontId="0" fillId="21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 applyProtection="1">
      <alignment horizontal="center" vertical="center" wrapText="1"/>
    </xf>
    <xf numFmtId="0" fontId="14" fillId="17" borderId="1" xfId="0" applyFont="1" applyFill="1" applyBorder="1" applyAlignment="1">
      <alignment horizontal="center" vertical="center" textRotation="90"/>
    </xf>
    <xf numFmtId="0" fontId="14" fillId="11" borderId="1" xfId="0" applyFont="1" applyFill="1" applyBorder="1" applyAlignment="1">
      <alignment horizontal="center" vertical="center" textRotation="90"/>
    </xf>
    <xf numFmtId="0" fontId="22" fillId="14" borderId="1" xfId="0" applyFont="1" applyFill="1" applyBorder="1" applyAlignment="1">
      <alignment horizontal="center" vertical="center" textRotation="90" wrapText="1"/>
    </xf>
    <xf numFmtId="0" fontId="0" fillId="14" borderId="1" xfId="0" applyFont="1" applyFill="1" applyBorder="1" applyAlignment="1">
      <alignment horizontal="center" vertical="center" wrapText="1"/>
    </xf>
    <xf numFmtId="3" fontId="4" fillId="7" borderId="7" xfId="1" applyNumberFormat="1" applyFont="1" applyFill="1" applyBorder="1" applyAlignment="1" applyProtection="1">
      <alignment horizontal="center" vertical="center" wrapText="1"/>
      <protection locked="0"/>
    </xf>
    <xf numFmtId="3" fontId="4" fillId="7" borderId="6" xfId="1" applyNumberFormat="1" applyFont="1" applyFill="1" applyBorder="1" applyAlignment="1" applyProtection="1">
      <alignment horizontal="center" vertical="center" wrapText="1"/>
      <protection locked="0"/>
    </xf>
    <xf numFmtId="3" fontId="27" fillId="7" borderId="1" xfId="1" applyNumberFormat="1" applyFont="1" applyFill="1" applyBorder="1" applyAlignment="1" applyProtection="1">
      <alignment horizontal="center" vertical="center" wrapText="1"/>
      <protection locked="0"/>
    </xf>
    <xf numFmtId="3" fontId="20" fillId="22" borderId="1" xfId="1" applyNumberFormat="1" applyFont="1" applyFill="1" applyBorder="1" applyAlignment="1" applyProtection="1">
      <alignment horizontal="center" vertical="center" wrapText="1"/>
      <protection locked="0"/>
    </xf>
    <xf numFmtId="3" fontId="20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0" borderId="1" xfId="0" applyFont="1" applyFill="1" applyBorder="1" applyAlignment="1">
      <alignment horizontal="center" vertical="center" wrapText="1"/>
    </xf>
    <xf numFmtId="0" fontId="21" fillId="15" borderId="1" xfId="0" applyFont="1" applyFill="1" applyBorder="1" applyAlignment="1" applyProtection="1">
      <alignment horizontal="center" vertical="center" textRotation="90" wrapText="1"/>
    </xf>
    <xf numFmtId="1" fontId="16" fillId="9" borderId="11" xfId="1" applyNumberFormat="1" applyFont="1" applyFill="1" applyBorder="1" applyAlignment="1" applyProtection="1">
      <alignment horizontal="left" vertical="center"/>
      <protection locked="0"/>
    </xf>
    <xf numFmtId="1" fontId="16" fillId="9" borderId="12" xfId="1" applyNumberFormat="1" applyFont="1" applyFill="1" applyBorder="1" applyAlignment="1" applyProtection="1">
      <alignment horizontal="left" vertical="center"/>
      <protection locked="0"/>
    </xf>
    <xf numFmtId="1" fontId="16" fillId="9" borderId="13" xfId="1" applyNumberFormat="1" applyFont="1" applyFill="1" applyBorder="1" applyAlignment="1" applyProtection="1">
      <alignment horizontal="left" vertical="center"/>
      <protection locked="0"/>
    </xf>
    <xf numFmtId="1" fontId="16" fillId="9" borderId="14" xfId="1" applyNumberFormat="1" applyFont="1" applyFill="1" applyBorder="1" applyAlignment="1" applyProtection="1">
      <alignment horizontal="left" vertical="center"/>
      <protection locked="0"/>
    </xf>
    <xf numFmtId="1" fontId="16" fillId="9" borderId="0" xfId="1" applyNumberFormat="1" applyFont="1" applyFill="1" applyBorder="1" applyAlignment="1" applyProtection="1">
      <alignment horizontal="left" vertical="center"/>
      <protection locked="0"/>
    </xf>
    <xf numFmtId="1" fontId="16" fillId="9" borderId="15" xfId="1" applyNumberFormat="1" applyFont="1" applyFill="1" applyBorder="1" applyAlignment="1" applyProtection="1">
      <alignment horizontal="left" vertical="center"/>
      <protection locked="0"/>
    </xf>
    <xf numFmtId="1" fontId="4" fillId="9" borderId="17" xfId="1" applyNumberFormat="1" applyFont="1" applyFill="1" applyBorder="1" applyAlignment="1" applyProtection="1">
      <alignment horizontal="left" vertical="top" wrapText="1"/>
      <protection locked="0"/>
    </xf>
    <xf numFmtId="1" fontId="4" fillId="9" borderId="18" xfId="1" applyNumberFormat="1" applyFont="1" applyFill="1" applyBorder="1" applyAlignment="1" applyProtection="1">
      <alignment horizontal="left" vertical="top" wrapText="1"/>
      <protection locked="0"/>
    </xf>
    <xf numFmtId="1" fontId="4" fillId="9" borderId="16" xfId="1" applyNumberFormat="1" applyFont="1" applyFill="1" applyBorder="1" applyAlignment="1" applyProtection="1">
      <alignment horizontal="left" vertical="top" wrapText="1"/>
      <protection locked="0"/>
    </xf>
    <xf numFmtId="1" fontId="16" fillId="9" borderId="8" xfId="1" applyNumberFormat="1" applyFont="1" applyFill="1" applyBorder="1" applyAlignment="1" applyProtection="1">
      <alignment horizontal="left" vertical="center"/>
      <protection locked="0"/>
    </xf>
    <xf numFmtId="1" fontId="16" fillId="9" borderId="9" xfId="1" applyNumberFormat="1" applyFont="1" applyFill="1" applyBorder="1" applyAlignment="1" applyProtection="1">
      <alignment horizontal="left" vertical="center"/>
      <protection locked="0"/>
    </xf>
    <xf numFmtId="1" fontId="16" fillId="9" borderId="10" xfId="1" applyNumberFormat="1" applyFont="1" applyFill="1" applyBorder="1" applyAlignment="1" applyProtection="1">
      <alignment horizontal="left" vertical="center"/>
      <protection locked="0"/>
    </xf>
    <xf numFmtId="0" fontId="4" fillId="6" borderId="1" xfId="0" applyNumberFormat="1" applyFont="1" applyFill="1" applyBorder="1" applyAlignment="1">
      <alignment horizontal="center" vertical="center" wrapText="1"/>
    </xf>
    <xf numFmtId="1" fontId="16" fillId="9" borderId="1" xfId="1" applyNumberFormat="1" applyFont="1" applyFill="1" applyBorder="1" applyAlignment="1">
      <alignment horizontal="left" vertical="center" wrapText="1"/>
    </xf>
    <xf numFmtId="1" fontId="16" fillId="9" borderId="7" xfId="1" applyNumberFormat="1" applyFont="1" applyFill="1" applyBorder="1" applyAlignment="1">
      <alignment horizontal="left" vertical="center" wrapText="1"/>
    </xf>
    <xf numFmtId="0" fontId="21" fillId="18" borderId="1" xfId="0" applyFont="1" applyFill="1" applyBorder="1" applyAlignment="1" applyProtection="1">
      <alignment horizontal="center" vertical="center" textRotation="90" wrapText="1"/>
    </xf>
    <xf numFmtId="0" fontId="19" fillId="13" borderId="1" xfId="0" applyFont="1" applyFill="1" applyBorder="1" applyAlignment="1" applyProtection="1">
      <alignment horizontal="center" vertical="center" textRotation="90" wrapText="1"/>
    </xf>
    <xf numFmtId="0" fontId="21" fillId="13" borderId="1" xfId="0" applyFont="1" applyFill="1" applyBorder="1" applyAlignment="1">
      <alignment horizontal="center" vertical="center" wrapText="1"/>
    </xf>
    <xf numFmtId="0" fontId="18" fillId="15" borderId="7" xfId="0" applyFont="1" applyFill="1" applyBorder="1" applyAlignment="1">
      <alignment horizontal="center" vertical="center" wrapText="1"/>
    </xf>
    <xf numFmtId="0" fontId="18" fillId="15" borderId="6" xfId="0" applyFont="1" applyFill="1" applyBorder="1" applyAlignment="1">
      <alignment horizontal="center" vertical="center" wrapText="1"/>
    </xf>
    <xf numFmtId="0" fontId="19" fillId="16" borderId="1" xfId="0" applyFont="1" applyFill="1" applyBorder="1" applyAlignment="1" applyProtection="1">
      <alignment horizontal="center" vertical="center" textRotation="90" wrapText="1"/>
    </xf>
    <xf numFmtId="0" fontId="21" fillId="16" borderId="1" xfId="0" applyFont="1" applyFill="1" applyBorder="1" applyAlignment="1">
      <alignment horizontal="center" vertical="center" wrapText="1"/>
    </xf>
    <xf numFmtId="0" fontId="19" fillId="20" borderId="1" xfId="0" applyFont="1" applyFill="1" applyBorder="1" applyAlignment="1" applyProtection="1">
      <alignment horizontal="center" vertical="center" textRotation="90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8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" xfId="17" builtinId="5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134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FFFF00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FF00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V367"/>
  <sheetViews>
    <sheetView topLeftCell="A48" zoomScale="84" zoomScaleNormal="84" workbookViewId="0">
      <selection activeCell="K4" sqref="K4:K59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7" customWidth="1"/>
    <col min="4" max="4" width="5.7109375" style="1" customWidth="1"/>
    <col min="5" max="5" width="34.2851562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8" bestFit="1" customWidth="1"/>
    <col min="10" max="10" width="11.28515625" style="42" customWidth="1"/>
    <col min="11" max="11" width="13.28515625" style="38" customWidth="1"/>
    <col min="12" max="12" width="12.5703125" style="17" customWidth="1"/>
    <col min="13" max="13" width="14.7109375" style="18" customWidth="1"/>
    <col min="14" max="14" width="13.7109375" style="18" customWidth="1"/>
    <col min="15" max="15" width="14.7109375" style="18" customWidth="1"/>
    <col min="16" max="16" width="17" style="18" customWidth="1"/>
    <col min="17" max="22" width="14.7109375" style="15" customWidth="1"/>
    <col min="23" max="16384" width="9.7109375" style="15"/>
  </cols>
  <sheetData>
    <row r="1" spans="1:22" ht="33" customHeight="1" x14ac:dyDescent="0.25">
      <c r="A1" s="167" t="s">
        <v>134</v>
      </c>
      <c r="B1" s="167"/>
      <c r="C1" s="167"/>
      <c r="D1" s="167" t="s">
        <v>75</v>
      </c>
      <c r="E1" s="167"/>
      <c r="F1" s="167"/>
      <c r="G1" s="167"/>
      <c r="H1" s="167"/>
      <c r="I1" s="167"/>
      <c r="J1" s="167" t="s">
        <v>135</v>
      </c>
      <c r="K1" s="167"/>
      <c r="L1" s="167"/>
      <c r="M1" s="166" t="s">
        <v>139</v>
      </c>
      <c r="N1" s="166" t="s">
        <v>140</v>
      </c>
      <c r="O1" s="166" t="s">
        <v>178</v>
      </c>
      <c r="P1" s="166" t="s">
        <v>118</v>
      </c>
      <c r="Q1" s="166" t="s">
        <v>118</v>
      </c>
      <c r="R1" s="166" t="s">
        <v>118</v>
      </c>
      <c r="S1" s="166" t="s">
        <v>118</v>
      </c>
      <c r="T1" s="166" t="s">
        <v>118</v>
      </c>
      <c r="U1" s="166" t="s">
        <v>118</v>
      </c>
      <c r="V1" s="166" t="s">
        <v>118</v>
      </c>
    </row>
    <row r="2" spans="1:22" ht="21.75" customHeight="1" x14ac:dyDescent="0.25">
      <c r="A2" s="167" t="s">
        <v>136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6"/>
      <c r="N2" s="166"/>
      <c r="O2" s="166"/>
      <c r="P2" s="166"/>
      <c r="Q2" s="166"/>
      <c r="R2" s="166"/>
      <c r="S2" s="166"/>
      <c r="T2" s="166"/>
      <c r="U2" s="166"/>
      <c r="V2" s="166"/>
    </row>
    <row r="3" spans="1:22" s="16" customFormat="1" ht="45" x14ac:dyDescent="0.2">
      <c r="A3" s="30" t="s">
        <v>5</v>
      </c>
      <c r="B3" s="30" t="s">
        <v>120</v>
      </c>
      <c r="C3" s="31" t="s">
        <v>121</v>
      </c>
      <c r="D3" s="31" t="s">
        <v>3</v>
      </c>
      <c r="E3" s="31" t="s">
        <v>87</v>
      </c>
      <c r="F3" s="31" t="s">
        <v>88</v>
      </c>
      <c r="G3" s="31" t="s">
        <v>122</v>
      </c>
      <c r="H3" s="31" t="s">
        <v>4</v>
      </c>
      <c r="I3" s="47" t="s">
        <v>1</v>
      </c>
      <c r="J3" s="33" t="s">
        <v>23</v>
      </c>
      <c r="K3" s="34" t="s">
        <v>0</v>
      </c>
      <c r="L3" s="30" t="s">
        <v>2</v>
      </c>
      <c r="M3" s="29">
        <v>42998</v>
      </c>
      <c r="N3" s="29">
        <v>43154</v>
      </c>
      <c r="O3" s="29">
        <v>43320</v>
      </c>
      <c r="P3" s="29" t="s">
        <v>119</v>
      </c>
      <c r="Q3" s="29" t="s">
        <v>119</v>
      </c>
      <c r="R3" s="29" t="s">
        <v>119</v>
      </c>
      <c r="S3" s="29" t="s">
        <v>119</v>
      </c>
      <c r="T3" s="29" t="s">
        <v>119</v>
      </c>
      <c r="U3" s="29" t="s">
        <v>119</v>
      </c>
      <c r="V3" s="29" t="s">
        <v>119</v>
      </c>
    </row>
    <row r="4" spans="1:22" ht="30" customHeight="1" x14ac:dyDescent="0.25">
      <c r="A4" s="174" t="s">
        <v>123</v>
      </c>
      <c r="B4" s="172" t="s">
        <v>124</v>
      </c>
      <c r="C4" s="76" t="s">
        <v>125</v>
      </c>
      <c r="D4" s="77">
        <v>1</v>
      </c>
      <c r="E4" s="78" t="s">
        <v>27</v>
      </c>
      <c r="F4" s="77" t="s">
        <v>90</v>
      </c>
      <c r="G4" s="76" t="s">
        <v>78</v>
      </c>
      <c r="H4" s="76" t="s">
        <v>24</v>
      </c>
      <c r="I4" s="79">
        <v>25</v>
      </c>
      <c r="J4" s="85">
        <v>20</v>
      </c>
      <c r="K4" s="35">
        <f>J4-(SUM(M4:V4))</f>
        <v>12</v>
      </c>
      <c r="L4" s="36" t="str">
        <f>IF(K4&lt;0,"ATENÇÃO","OK")</f>
        <v>OK</v>
      </c>
      <c r="M4" s="56">
        <f>5-5</f>
        <v>0</v>
      </c>
      <c r="N4" s="56">
        <v>5</v>
      </c>
      <c r="O4" s="56">
        <v>3</v>
      </c>
      <c r="P4" s="56"/>
      <c r="Q4" s="57"/>
      <c r="R4" s="57"/>
      <c r="S4" s="41"/>
      <c r="T4" s="41"/>
      <c r="U4" s="41"/>
      <c r="V4" s="41"/>
    </row>
    <row r="5" spans="1:22" ht="15" customHeight="1" x14ac:dyDescent="0.25">
      <c r="A5" s="174"/>
      <c r="B5" s="172"/>
      <c r="C5" s="76" t="s">
        <v>125</v>
      </c>
      <c r="D5" s="77">
        <v>2</v>
      </c>
      <c r="E5" s="78" t="s">
        <v>28</v>
      </c>
      <c r="F5" s="77" t="s">
        <v>91</v>
      </c>
      <c r="G5" s="76" t="s">
        <v>78</v>
      </c>
      <c r="H5" s="76" t="s">
        <v>24</v>
      </c>
      <c r="I5" s="79">
        <v>30</v>
      </c>
      <c r="J5" s="85">
        <v>80</v>
      </c>
      <c r="K5" s="35">
        <f t="shared" ref="K5:K47" si="0">J5-(SUM(M5:V5))</f>
        <v>45</v>
      </c>
      <c r="L5" s="36" t="str">
        <f t="shared" ref="L5:L47" si="1">IF(K5&lt;0,"ATENÇÃO","OK")</f>
        <v>OK</v>
      </c>
      <c r="M5" s="56">
        <f>30-30</f>
        <v>0</v>
      </c>
      <c r="N5" s="56">
        <v>20</v>
      </c>
      <c r="O5" s="56">
        <v>15</v>
      </c>
      <c r="P5" s="56"/>
      <c r="Q5" s="57"/>
      <c r="R5" s="57"/>
      <c r="S5" s="41"/>
      <c r="T5" s="41"/>
      <c r="U5" s="41"/>
      <c r="V5" s="41"/>
    </row>
    <row r="6" spans="1:22" ht="15" customHeight="1" x14ac:dyDescent="0.25">
      <c r="A6" s="174"/>
      <c r="B6" s="172"/>
      <c r="C6" s="76" t="s">
        <v>125</v>
      </c>
      <c r="D6" s="77">
        <v>3</v>
      </c>
      <c r="E6" s="78" t="s">
        <v>29</v>
      </c>
      <c r="F6" s="77" t="s">
        <v>92</v>
      </c>
      <c r="G6" s="76" t="s">
        <v>78</v>
      </c>
      <c r="H6" s="76" t="s">
        <v>24</v>
      </c>
      <c r="I6" s="79">
        <v>32</v>
      </c>
      <c r="J6" s="85">
        <v>80</v>
      </c>
      <c r="K6" s="35">
        <f t="shared" si="0"/>
        <v>45</v>
      </c>
      <c r="L6" s="36" t="str">
        <f t="shared" si="1"/>
        <v>OK</v>
      </c>
      <c r="M6" s="56">
        <f>2-2</f>
        <v>0</v>
      </c>
      <c r="N6" s="56">
        <v>20</v>
      </c>
      <c r="O6" s="56">
        <v>15</v>
      </c>
      <c r="P6" s="56"/>
      <c r="Q6" s="57"/>
      <c r="R6" s="57"/>
      <c r="S6" s="41"/>
      <c r="T6" s="41"/>
      <c r="U6" s="41"/>
      <c r="V6" s="41"/>
    </row>
    <row r="7" spans="1:22" ht="15" customHeight="1" x14ac:dyDescent="0.25">
      <c r="A7" s="174"/>
      <c r="B7" s="172"/>
      <c r="C7" s="76" t="s">
        <v>125</v>
      </c>
      <c r="D7" s="77">
        <v>4</v>
      </c>
      <c r="E7" s="78" t="s">
        <v>30</v>
      </c>
      <c r="F7" s="77" t="s">
        <v>93</v>
      </c>
      <c r="G7" s="76" t="s">
        <v>78</v>
      </c>
      <c r="H7" s="76" t="s">
        <v>24</v>
      </c>
      <c r="I7" s="79">
        <v>36</v>
      </c>
      <c r="J7" s="85">
        <v>25</v>
      </c>
      <c r="K7" s="35">
        <f t="shared" si="0"/>
        <v>4</v>
      </c>
      <c r="L7" s="36" t="str">
        <f t="shared" si="1"/>
        <v>OK</v>
      </c>
      <c r="M7" s="56">
        <f>6-3</f>
        <v>3</v>
      </c>
      <c r="N7" s="56">
        <v>8</v>
      </c>
      <c r="O7" s="56">
        <v>10</v>
      </c>
      <c r="P7" s="56"/>
      <c r="Q7" s="57"/>
      <c r="R7" s="57"/>
      <c r="S7" s="41"/>
      <c r="T7" s="41"/>
      <c r="U7" s="41"/>
      <c r="V7" s="41"/>
    </row>
    <row r="8" spans="1:22" ht="46.5" customHeight="1" x14ac:dyDescent="0.25">
      <c r="A8" s="174"/>
      <c r="B8" s="172"/>
      <c r="C8" s="76" t="s">
        <v>125</v>
      </c>
      <c r="D8" s="77">
        <v>5</v>
      </c>
      <c r="E8" s="78" t="s">
        <v>31</v>
      </c>
      <c r="F8" s="77" t="s">
        <v>94</v>
      </c>
      <c r="G8" s="76" t="s">
        <v>78</v>
      </c>
      <c r="H8" s="76" t="s">
        <v>24</v>
      </c>
      <c r="I8" s="79">
        <v>55</v>
      </c>
      <c r="J8" s="85">
        <v>5</v>
      </c>
      <c r="K8" s="35">
        <f t="shared" si="0"/>
        <v>0</v>
      </c>
      <c r="L8" s="36" t="str">
        <f t="shared" si="1"/>
        <v>OK</v>
      </c>
      <c r="M8" s="56">
        <f>2-2</f>
        <v>0</v>
      </c>
      <c r="N8" s="56">
        <v>3</v>
      </c>
      <c r="O8" s="56">
        <v>2</v>
      </c>
      <c r="P8" s="56"/>
      <c r="Q8" s="57"/>
      <c r="R8" s="57"/>
      <c r="S8" s="41"/>
      <c r="T8" s="41"/>
      <c r="U8" s="41"/>
      <c r="V8" s="41"/>
    </row>
    <row r="9" spans="1:22" ht="15" customHeight="1" x14ac:dyDescent="0.25">
      <c r="A9" s="174"/>
      <c r="B9" s="172"/>
      <c r="C9" s="76" t="s">
        <v>125</v>
      </c>
      <c r="D9" s="77">
        <v>6</v>
      </c>
      <c r="E9" s="78" t="s">
        <v>32</v>
      </c>
      <c r="F9" s="77" t="s">
        <v>95</v>
      </c>
      <c r="G9" s="76" t="s">
        <v>78</v>
      </c>
      <c r="H9" s="76" t="s">
        <v>24</v>
      </c>
      <c r="I9" s="79">
        <v>65</v>
      </c>
      <c r="J9" s="85">
        <v>5</v>
      </c>
      <c r="K9" s="35">
        <f t="shared" si="0"/>
        <v>2</v>
      </c>
      <c r="L9" s="36" t="str">
        <f t="shared" si="1"/>
        <v>OK</v>
      </c>
      <c r="M9" s="56">
        <f>1-0</f>
        <v>1</v>
      </c>
      <c r="N9" s="56"/>
      <c r="O9" s="56">
        <v>2</v>
      </c>
      <c r="P9" s="56"/>
      <c r="Q9" s="57"/>
      <c r="R9" s="57"/>
      <c r="S9" s="41"/>
      <c r="T9" s="41"/>
      <c r="U9" s="41"/>
      <c r="V9" s="41"/>
    </row>
    <row r="10" spans="1:22" ht="15" customHeight="1" x14ac:dyDescent="0.25">
      <c r="A10" s="174"/>
      <c r="B10" s="172"/>
      <c r="C10" s="76" t="s">
        <v>125</v>
      </c>
      <c r="D10" s="77">
        <v>7</v>
      </c>
      <c r="E10" s="78" t="s">
        <v>33</v>
      </c>
      <c r="F10" s="77" t="s">
        <v>96</v>
      </c>
      <c r="G10" s="76" t="s">
        <v>78</v>
      </c>
      <c r="H10" s="76" t="s">
        <v>24</v>
      </c>
      <c r="I10" s="79">
        <v>55</v>
      </c>
      <c r="J10" s="85">
        <v>5</v>
      </c>
      <c r="K10" s="35">
        <f t="shared" si="0"/>
        <v>0</v>
      </c>
      <c r="L10" s="36" t="str">
        <f t="shared" si="1"/>
        <v>OK</v>
      </c>
      <c r="M10" s="56">
        <f>1-1</f>
        <v>0</v>
      </c>
      <c r="N10" s="56">
        <v>3</v>
      </c>
      <c r="O10" s="56">
        <v>2</v>
      </c>
      <c r="P10" s="56"/>
      <c r="Q10" s="57"/>
      <c r="R10" s="57"/>
      <c r="S10" s="41"/>
      <c r="T10" s="41"/>
      <c r="U10" s="41"/>
      <c r="V10" s="41"/>
    </row>
    <row r="11" spans="1:22" ht="15" customHeight="1" x14ac:dyDescent="0.25">
      <c r="A11" s="174"/>
      <c r="B11" s="172"/>
      <c r="C11" s="76" t="s">
        <v>125</v>
      </c>
      <c r="D11" s="77">
        <v>8</v>
      </c>
      <c r="E11" s="80" t="s">
        <v>34</v>
      </c>
      <c r="F11" s="77" t="s">
        <v>97</v>
      </c>
      <c r="G11" s="81" t="s">
        <v>78</v>
      </c>
      <c r="H11" s="81" t="s">
        <v>76</v>
      </c>
      <c r="I11" s="79">
        <v>42</v>
      </c>
      <c r="J11" s="85">
        <v>30</v>
      </c>
      <c r="K11" s="35">
        <f t="shared" si="0"/>
        <v>19</v>
      </c>
      <c r="L11" s="36" t="str">
        <f t="shared" si="1"/>
        <v>OK</v>
      </c>
      <c r="M11" s="56">
        <f>15-14</f>
        <v>1</v>
      </c>
      <c r="N11" s="56">
        <v>7</v>
      </c>
      <c r="O11" s="56">
        <v>3</v>
      </c>
      <c r="P11" s="56"/>
      <c r="Q11" s="57"/>
      <c r="R11" s="57"/>
      <c r="S11" s="41"/>
      <c r="T11" s="41"/>
      <c r="U11" s="41"/>
      <c r="V11" s="41"/>
    </row>
    <row r="12" spans="1:22" ht="15" customHeight="1" x14ac:dyDescent="0.25">
      <c r="A12" s="174"/>
      <c r="B12" s="172"/>
      <c r="C12" s="76" t="s">
        <v>125</v>
      </c>
      <c r="D12" s="77">
        <v>9</v>
      </c>
      <c r="E12" s="80" t="s">
        <v>35</v>
      </c>
      <c r="F12" s="77" t="s">
        <v>98</v>
      </c>
      <c r="G12" s="81" t="s">
        <v>78</v>
      </c>
      <c r="H12" s="81" t="s">
        <v>76</v>
      </c>
      <c r="I12" s="79">
        <v>50</v>
      </c>
      <c r="J12" s="85">
        <v>10</v>
      </c>
      <c r="K12" s="35">
        <f t="shared" si="0"/>
        <v>3</v>
      </c>
      <c r="L12" s="36" t="str">
        <f t="shared" si="1"/>
        <v>OK</v>
      </c>
      <c r="M12" s="56">
        <f>2-2</f>
        <v>0</v>
      </c>
      <c r="N12" s="56">
        <v>5</v>
      </c>
      <c r="O12" s="56">
        <v>2</v>
      </c>
      <c r="P12" s="56"/>
      <c r="Q12" s="57"/>
      <c r="R12" s="57"/>
      <c r="S12" s="41"/>
      <c r="T12" s="41"/>
      <c r="U12" s="41"/>
      <c r="V12" s="41"/>
    </row>
    <row r="13" spans="1:22" ht="15" customHeight="1" x14ac:dyDescent="0.25">
      <c r="A13" s="174"/>
      <c r="B13" s="172"/>
      <c r="C13" s="76" t="s">
        <v>125</v>
      </c>
      <c r="D13" s="77">
        <v>10</v>
      </c>
      <c r="E13" s="80" t="s">
        <v>36</v>
      </c>
      <c r="F13" s="77" t="s">
        <v>98</v>
      </c>
      <c r="G13" s="81" t="s">
        <v>78</v>
      </c>
      <c r="H13" s="81" t="s">
        <v>24</v>
      </c>
      <c r="I13" s="79">
        <v>38</v>
      </c>
      <c r="J13" s="85">
        <v>5</v>
      </c>
      <c r="K13" s="35">
        <f t="shared" si="0"/>
        <v>0</v>
      </c>
      <c r="L13" s="36" t="str">
        <f t="shared" si="1"/>
        <v>OK</v>
      </c>
      <c r="M13" s="56">
        <f>1-1</f>
        <v>0</v>
      </c>
      <c r="N13" s="56">
        <v>2</v>
      </c>
      <c r="O13" s="56">
        <v>3</v>
      </c>
      <c r="P13" s="56"/>
      <c r="Q13" s="57"/>
      <c r="R13" s="57"/>
      <c r="S13" s="41"/>
      <c r="T13" s="41"/>
      <c r="U13" s="41"/>
      <c r="V13" s="41"/>
    </row>
    <row r="14" spans="1:22" ht="15" customHeight="1" x14ac:dyDescent="0.25">
      <c r="A14" s="174"/>
      <c r="B14" s="172"/>
      <c r="C14" s="76" t="s">
        <v>125</v>
      </c>
      <c r="D14" s="77">
        <v>11</v>
      </c>
      <c r="E14" s="82" t="s">
        <v>37</v>
      </c>
      <c r="F14" s="77" t="s">
        <v>99</v>
      </c>
      <c r="G14" s="76" t="s">
        <v>78</v>
      </c>
      <c r="H14" s="76" t="s">
        <v>24</v>
      </c>
      <c r="I14" s="79">
        <v>10</v>
      </c>
      <c r="J14" s="85"/>
      <c r="K14" s="35">
        <f t="shared" si="0"/>
        <v>0</v>
      </c>
      <c r="L14" s="36" t="str">
        <f t="shared" si="1"/>
        <v>OK</v>
      </c>
      <c r="M14" s="56"/>
      <c r="N14" s="56"/>
      <c r="O14" s="56"/>
      <c r="P14" s="56"/>
      <c r="Q14" s="57"/>
      <c r="R14" s="57"/>
      <c r="S14" s="41"/>
      <c r="T14" s="41"/>
      <c r="U14" s="41"/>
      <c r="V14" s="41"/>
    </row>
    <row r="15" spans="1:22" ht="15" customHeight="1" x14ac:dyDescent="0.25">
      <c r="A15" s="174"/>
      <c r="B15" s="172"/>
      <c r="C15" s="76" t="s">
        <v>125</v>
      </c>
      <c r="D15" s="77">
        <v>12</v>
      </c>
      <c r="E15" s="82" t="s">
        <v>38</v>
      </c>
      <c r="F15" s="77" t="s">
        <v>99</v>
      </c>
      <c r="G15" s="76" t="s">
        <v>78</v>
      </c>
      <c r="H15" s="76" t="s">
        <v>24</v>
      </c>
      <c r="I15" s="79">
        <v>12</v>
      </c>
      <c r="J15" s="85">
        <v>10</v>
      </c>
      <c r="K15" s="35">
        <f t="shared" si="0"/>
        <v>0</v>
      </c>
      <c r="L15" s="36" t="str">
        <f t="shared" si="1"/>
        <v>OK</v>
      </c>
      <c r="M15" s="56">
        <f>5-5</f>
        <v>0</v>
      </c>
      <c r="N15" s="56">
        <v>3</v>
      </c>
      <c r="O15" s="56">
        <v>7</v>
      </c>
      <c r="P15" s="56"/>
      <c r="Q15" s="57"/>
      <c r="R15" s="57"/>
      <c r="S15" s="41"/>
      <c r="T15" s="41"/>
      <c r="U15" s="41"/>
      <c r="V15" s="41"/>
    </row>
    <row r="16" spans="1:22" ht="15" customHeight="1" x14ac:dyDescent="0.25">
      <c r="A16" s="174"/>
      <c r="B16" s="172"/>
      <c r="C16" s="76" t="s">
        <v>125</v>
      </c>
      <c r="D16" s="77">
        <v>13</v>
      </c>
      <c r="E16" s="82" t="s">
        <v>39</v>
      </c>
      <c r="F16" s="77" t="s">
        <v>99</v>
      </c>
      <c r="G16" s="76" t="s">
        <v>78</v>
      </c>
      <c r="H16" s="76" t="s">
        <v>24</v>
      </c>
      <c r="I16" s="79">
        <v>13</v>
      </c>
      <c r="J16" s="85">
        <v>10</v>
      </c>
      <c r="K16" s="35">
        <f t="shared" si="0"/>
        <v>0</v>
      </c>
      <c r="L16" s="36" t="str">
        <f t="shared" si="1"/>
        <v>OK</v>
      </c>
      <c r="M16" s="56">
        <f>5-5</f>
        <v>0</v>
      </c>
      <c r="N16" s="56">
        <v>3</v>
      </c>
      <c r="O16" s="56">
        <v>7</v>
      </c>
      <c r="P16" s="56"/>
      <c r="Q16" s="57"/>
      <c r="R16" s="57"/>
      <c r="S16" s="41"/>
      <c r="T16" s="41"/>
      <c r="U16" s="41"/>
      <c r="V16" s="41"/>
    </row>
    <row r="17" spans="1:22" ht="15" customHeight="1" x14ac:dyDescent="0.25">
      <c r="A17" s="174"/>
      <c r="B17" s="172"/>
      <c r="C17" s="76" t="s">
        <v>125</v>
      </c>
      <c r="D17" s="77">
        <v>14</v>
      </c>
      <c r="E17" s="82" t="s">
        <v>40</v>
      </c>
      <c r="F17" s="77" t="s">
        <v>99</v>
      </c>
      <c r="G17" s="76" t="s">
        <v>78</v>
      </c>
      <c r="H17" s="76" t="s">
        <v>24</v>
      </c>
      <c r="I17" s="79">
        <v>15</v>
      </c>
      <c r="J17" s="85">
        <v>10</v>
      </c>
      <c r="K17" s="35">
        <f t="shared" si="0"/>
        <v>0</v>
      </c>
      <c r="L17" s="36" t="str">
        <f t="shared" si="1"/>
        <v>OK</v>
      </c>
      <c r="M17" s="56">
        <f>3-3</f>
        <v>0</v>
      </c>
      <c r="N17" s="56">
        <v>3</v>
      </c>
      <c r="O17" s="56">
        <v>7</v>
      </c>
      <c r="P17" s="56"/>
      <c r="Q17" s="57"/>
      <c r="R17" s="57"/>
      <c r="S17" s="41"/>
      <c r="T17" s="41"/>
      <c r="U17" s="41"/>
      <c r="V17" s="41"/>
    </row>
    <row r="18" spans="1:22" ht="15" customHeight="1" x14ac:dyDescent="0.25">
      <c r="A18" s="174"/>
      <c r="B18" s="172"/>
      <c r="C18" s="76" t="s">
        <v>125</v>
      </c>
      <c r="D18" s="77">
        <v>15</v>
      </c>
      <c r="E18" s="82" t="s">
        <v>41</v>
      </c>
      <c r="F18" s="77" t="s">
        <v>99</v>
      </c>
      <c r="G18" s="76" t="s">
        <v>78</v>
      </c>
      <c r="H18" s="76" t="s">
        <v>24</v>
      </c>
      <c r="I18" s="79">
        <v>18</v>
      </c>
      <c r="J18" s="85"/>
      <c r="K18" s="35">
        <f t="shared" si="0"/>
        <v>0</v>
      </c>
      <c r="L18" s="36" t="str">
        <f t="shared" si="1"/>
        <v>OK</v>
      </c>
      <c r="M18" s="56"/>
      <c r="N18" s="56"/>
      <c r="O18" s="56"/>
      <c r="P18" s="56"/>
      <c r="Q18" s="57"/>
      <c r="R18" s="57"/>
      <c r="S18" s="41"/>
      <c r="T18" s="41"/>
      <c r="U18" s="41"/>
      <c r="V18" s="41"/>
    </row>
    <row r="19" spans="1:22" ht="15" customHeight="1" x14ac:dyDescent="0.25">
      <c r="A19" s="174"/>
      <c r="B19" s="172"/>
      <c r="C19" s="76" t="s">
        <v>125</v>
      </c>
      <c r="D19" s="77">
        <v>16</v>
      </c>
      <c r="E19" s="82" t="s">
        <v>42</v>
      </c>
      <c r="F19" s="77" t="s">
        <v>99</v>
      </c>
      <c r="G19" s="76" t="s">
        <v>78</v>
      </c>
      <c r="H19" s="76" t="s">
        <v>24</v>
      </c>
      <c r="I19" s="79">
        <v>18</v>
      </c>
      <c r="J19" s="85"/>
      <c r="K19" s="35">
        <f t="shared" si="0"/>
        <v>0</v>
      </c>
      <c r="L19" s="36" t="str">
        <f t="shared" si="1"/>
        <v>OK</v>
      </c>
      <c r="M19" s="56"/>
      <c r="N19" s="56"/>
      <c r="O19" s="56"/>
      <c r="P19" s="56"/>
      <c r="Q19" s="57"/>
      <c r="R19" s="57"/>
      <c r="S19" s="41"/>
      <c r="T19" s="41"/>
      <c r="U19" s="41"/>
      <c r="V19" s="41"/>
    </row>
    <row r="20" spans="1:22" ht="15" customHeight="1" x14ac:dyDescent="0.25">
      <c r="A20" s="174"/>
      <c r="B20" s="172"/>
      <c r="C20" s="76" t="s">
        <v>125</v>
      </c>
      <c r="D20" s="77">
        <v>17</v>
      </c>
      <c r="E20" s="82" t="s">
        <v>43</v>
      </c>
      <c r="F20" s="77" t="s">
        <v>99</v>
      </c>
      <c r="G20" s="76" t="s">
        <v>78</v>
      </c>
      <c r="H20" s="76" t="s">
        <v>24</v>
      </c>
      <c r="I20" s="79">
        <v>18</v>
      </c>
      <c r="J20" s="85"/>
      <c r="K20" s="35">
        <f t="shared" si="0"/>
        <v>0</v>
      </c>
      <c r="L20" s="36" t="str">
        <f t="shared" si="1"/>
        <v>OK</v>
      </c>
      <c r="M20" s="56"/>
      <c r="N20" s="56"/>
      <c r="O20" s="56"/>
      <c r="P20" s="56"/>
      <c r="Q20" s="57"/>
      <c r="R20" s="57"/>
      <c r="S20" s="41"/>
      <c r="T20" s="41"/>
      <c r="U20" s="41"/>
      <c r="V20" s="41"/>
    </row>
    <row r="21" spans="1:22" ht="15" customHeight="1" x14ac:dyDescent="0.25">
      <c r="A21" s="174"/>
      <c r="B21" s="172"/>
      <c r="C21" s="76" t="s">
        <v>125</v>
      </c>
      <c r="D21" s="77">
        <v>18</v>
      </c>
      <c r="E21" s="83" t="s">
        <v>44</v>
      </c>
      <c r="F21" s="77" t="s">
        <v>99</v>
      </c>
      <c r="G21" s="76" t="s">
        <v>78</v>
      </c>
      <c r="H21" s="81" t="s">
        <v>24</v>
      </c>
      <c r="I21" s="79">
        <v>16</v>
      </c>
      <c r="J21" s="85"/>
      <c r="K21" s="35">
        <f t="shared" si="0"/>
        <v>0</v>
      </c>
      <c r="L21" s="36" t="str">
        <f t="shared" si="1"/>
        <v>OK</v>
      </c>
      <c r="M21" s="56"/>
      <c r="N21" s="56"/>
      <c r="O21" s="56"/>
      <c r="P21" s="56"/>
      <c r="Q21" s="57"/>
      <c r="R21" s="57"/>
      <c r="S21" s="41"/>
      <c r="T21" s="41"/>
      <c r="U21" s="41"/>
      <c r="V21" s="41"/>
    </row>
    <row r="22" spans="1:22" ht="15" customHeight="1" x14ac:dyDescent="0.25">
      <c r="A22" s="174"/>
      <c r="B22" s="172"/>
      <c r="C22" s="76" t="s">
        <v>125</v>
      </c>
      <c r="D22" s="77">
        <v>19</v>
      </c>
      <c r="E22" s="78" t="s">
        <v>45</v>
      </c>
      <c r="F22" s="77" t="s">
        <v>99</v>
      </c>
      <c r="G22" s="76" t="s">
        <v>78</v>
      </c>
      <c r="H22" s="76" t="s">
        <v>24</v>
      </c>
      <c r="I22" s="79">
        <v>2.7</v>
      </c>
      <c r="J22" s="85">
        <v>800</v>
      </c>
      <c r="K22" s="35">
        <f t="shared" si="0"/>
        <v>587</v>
      </c>
      <c r="L22" s="36" t="str">
        <f t="shared" si="1"/>
        <v>OK</v>
      </c>
      <c r="M22" s="56">
        <f>300-287</f>
        <v>13</v>
      </c>
      <c r="N22" s="56">
        <v>100</v>
      </c>
      <c r="O22" s="56">
        <v>100</v>
      </c>
      <c r="P22" s="56"/>
      <c r="Q22" s="57"/>
      <c r="R22" s="57"/>
      <c r="S22" s="41"/>
      <c r="T22" s="41"/>
      <c r="U22" s="41"/>
      <c r="V22" s="41"/>
    </row>
    <row r="23" spans="1:22" ht="15" customHeight="1" x14ac:dyDescent="0.25">
      <c r="A23" s="174"/>
      <c r="B23" s="172"/>
      <c r="C23" s="76" t="s">
        <v>125</v>
      </c>
      <c r="D23" s="77">
        <v>20</v>
      </c>
      <c r="E23" s="78" t="s">
        <v>46</v>
      </c>
      <c r="F23" s="77" t="s">
        <v>100</v>
      </c>
      <c r="G23" s="76" t="s">
        <v>78</v>
      </c>
      <c r="H23" s="76" t="s">
        <v>24</v>
      </c>
      <c r="I23" s="79">
        <v>130</v>
      </c>
      <c r="J23" s="85">
        <v>5</v>
      </c>
      <c r="K23" s="35">
        <f t="shared" si="0"/>
        <v>3</v>
      </c>
      <c r="L23" s="36" t="str">
        <f t="shared" si="1"/>
        <v>OK</v>
      </c>
      <c r="M23" s="56">
        <f>2-2</f>
        <v>0</v>
      </c>
      <c r="N23" s="56">
        <v>2</v>
      </c>
      <c r="O23" s="56"/>
      <c r="P23" s="56"/>
      <c r="Q23" s="57"/>
      <c r="R23" s="57"/>
      <c r="S23" s="41"/>
      <c r="T23" s="41"/>
      <c r="U23" s="41"/>
      <c r="V23" s="41"/>
    </row>
    <row r="24" spans="1:22" ht="15" customHeight="1" x14ac:dyDescent="0.25">
      <c r="A24" s="174"/>
      <c r="B24" s="172"/>
      <c r="C24" s="76" t="s">
        <v>125</v>
      </c>
      <c r="D24" s="77">
        <v>21</v>
      </c>
      <c r="E24" s="78" t="s">
        <v>101</v>
      </c>
      <c r="F24" s="77" t="s">
        <v>102</v>
      </c>
      <c r="G24" s="76" t="s">
        <v>78</v>
      </c>
      <c r="H24" s="76" t="s">
        <v>24</v>
      </c>
      <c r="I24" s="79">
        <v>160</v>
      </c>
      <c r="J24" s="85">
        <v>3</v>
      </c>
      <c r="K24" s="35">
        <f t="shared" si="0"/>
        <v>2</v>
      </c>
      <c r="L24" s="36" t="str">
        <f t="shared" si="1"/>
        <v>OK</v>
      </c>
      <c r="M24" s="56">
        <f>2-2</f>
        <v>0</v>
      </c>
      <c r="N24" s="56">
        <v>1</v>
      </c>
      <c r="O24" s="56"/>
      <c r="P24" s="56"/>
      <c r="Q24" s="57"/>
      <c r="R24" s="57"/>
      <c r="S24" s="41"/>
      <c r="T24" s="41"/>
      <c r="U24" s="41"/>
      <c r="V24" s="41"/>
    </row>
    <row r="25" spans="1:22" ht="15" customHeight="1" x14ac:dyDescent="0.25">
      <c r="A25" s="174"/>
      <c r="B25" s="172"/>
      <c r="C25" s="76" t="s">
        <v>125</v>
      </c>
      <c r="D25" s="77">
        <v>22</v>
      </c>
      <c r="E25" s="78" t="s">
        <v>103</v>
      </c>
      <c r="F25" s="77" t="s">
        <v>102</v>
      </c>
      <c r="G25" s="76" t="s">
        <v>78</v>
      </c>
      <c r="H25" s="76" t="s">
        <v>24</v>
      </c>
      <c r="I25" s="79">
        <v>285</v>
      </c>
      <c r="J25" s="85">
        <v>3</v>
      </c>
      <c r="K25" s="35">
        <f t="shared" si="0"/>
        <v>1</v>
      </c>
      <c r="L25" s="36" t="str">
        <f t="shared" si="1"/>
        <v>OK</v>
      </c>
      <c r="M25" s="56">
        <f>2-1</f>
        <v>1</v>
      </c>
      <c r="N25" s="56">
        <v>1</v>
      </c>
      <c r="O25" s="56"/>
      <c r="P25" s="56"/>
      <c r="Q25" s="57"/>
      <c r="R25" s="57"/>
      <c r="S25" s="41"/>
      <c r="T25" s="41"/>
      <c r="U25" s="41"/>
      <c r="V25" s="41"/>
    </row>
    <row r="26" spans="1:22" ht="15" customHeight="1" x14ac:dyDescent="0.25">
      <c r="A26" s="174"/>
      <c r="B26" s="172"/>
      <c r="C26" s="76" t="s">
        <v>125</v>
      </c>
      <c r="D26" s="77">
        <v>23</v>
      </c>
      <c r="E26" s="78" t="s">
        <v>104</v>
      </c>
      <c r="F26" s="77" t="s">
        <v>105</v>
      </c>
      <c r="G26" s="84" t="s">
        <v>78</v>
      </c>
      <c r="H26" s="76" t="s">
        <v>24</v>
      </c>
      <c r="I26" s="79">
        <v>445</v>
      </c>
      <c r="J26" s="85">
        <v>3</v>
      </c>
      <c r="K26" s="35">
        <f t="shared" si="0"/>
        <v>2</v>
      </c>
      <c r="L26" s="36" t="str">
        <f t="shared" si="1"/>
        <v>OK</v>
      </c>
      <c r="M26" s="56">
        <f>1-1</f>
        <v>0</v>
      </c>
      <c r="N26" s="56">
        <v>1</v>
      </c>
      <c r="O26" s="56"/>
      <c r="P26" s="56"/>
      <c r="Q26" s="57"/>
      <c r="R26" s="57"/>
      <c r="S26" s="41"/>
      <c r="T26" s="41"/>
      <c r="U26" s="41"/>
      <c r="V26" s="41"/>
    </row>
    <row r="27" spans="1:22" ht="15" customHeight="1" x14ac:dyDescent="0.25">
      <c r="A27" s="175" t="s">
        <v>126</v>
      </c>
      <c r="B27" s="173" t="s">
        <v>124</v>
      </c>
      <c r="C27" s="100"/>
      <c r="D27" s="65">
        <v>24</v>
      </c>
      <c r="E27" s="66" t="s">
        <v>47</v>
      </c>
      <c r="F27" s="67" t="s">
        <v>106</v>
      </c>
      <c r="G27" s="67" t="s">
        <v>79</v>
      </c>
      <c r="H27" s="65" t="s">
        <v>77</v>
      </c>
      <c r="I27" s="68">
        <v>12.5</v>
      </c>
      <c r="J27" s="85">
        <v>150</v>
      </c>
      <c r="K27" s="35">
        <f t="shared" si="0"/>
        <v>20</v>
      </c>
      <c r="L27" s="36" t="str">
        <f t="shared" si="1"/>
        <v>OK</v>
      </c>
      <c r="M27" s="56">
        <f>80-35</f>
        <v>45</v>
      </c>
      <c r="N27" s="56">
        <v>50</v>
      </c>
      <c r="O27" s="56">
        <v>35</v>
      </c>
      <c r="P27" s="56"/>
      <c r="Q27" s="57"/>
      <c r="R27" s="57"/>
      <c r="S27" s="41"/>
      <c r="T27" s="41"/>
      <c r="U27" s="41"/>
      <c r="V27" s="41"/>
    </row>
    <row r="28" spans="1:22" ht="15" customHeight="1" x14ac:dyDescent="0.25">
      <c r="A28" s="175"/>
      <c r="B28" s="173"/>
      <c r="C28" s="100"/>
      <c r="D28" s="65">
        <v>25</v>
      </c>
      <c r="E28" s="66" t="s">
        <v>48</v>
      </c>
      <c r="F28" s="67" t="s">
        <v>106</v>
      </c>
      <c r="G28" s="67" t="s">
        <v>79</v>
      </c>
      <c r="H28" s="65" t="s">
        <v>77</v>
      </c>
      <c r="I28" s="68">
        <v>55</v>
      </c>
      <c r="J28" s="85">
        <v>15</v>
      </c>
      <c r="K28" s="35">
        <f t="shared" si="0"/>
        <v>0</v>
      </c>
      <c r="L28" s="36" t="str">
        <f t="shared" si="1"/>
        <v>OK</v>
      </c>
      <c r="M28" s="56">
        <f>6-3</f>
        <v>3</v>
      </c>
      <c r="N28" s="56">
        <v>10</v>
      </c>
      <c r="O28" s="56">
        <v>2</v>
      </c>
      <c r="P28" s="56"/>
      <c r="Q28" s="57"/>
      <c r="R28" s="57"/>
      <c r="S28" s="41"/>
      <c r="T28" s="41"/>
      <c r="U28" s="41"/>
      <c r="V28" s="41"/>
    </row>
    <row r="29" spans="1:22" ht="15" customHeight="1" x14ac:dyDescent="0.25">
      <c r="A29" s="175"/>
      <c r="B29" s="173"/>
      <c r="C29" s="100"/>
      <c r="D29" s="65">
        <v>26</v>
      </c>
      <c r="E29" s="66" t="s">
        <v>49</v>
      </c>
      <c r="F29" s="67" t="s">
        <v>106</v>
      </c>
      <c r="G29" s="67" t="s">
        <v>79</v>
      </c>
      <c r="H29" s="65" t="s">
        <v>77</v>
      </c>
      <c r="I29" s="68">
        <v>215</v>
      </c>
      <c r="J29" s="85">
        <v>2</v>
      </c>
      <c r="K29" s="35">
        <f t="shared" si="0"/>
        <v>1</v>
      </c>
      <c r="L29" s="36" t="str">
        <f t="shared" si="1"/>
        <v>OK</v>
      </c>
      <c r="M29" s="56">
        <f>1-1</f>
        <v>0</v>
      </c>
      <c r="N29" s="56">
        <v>1</v>
      </c>
      <c r="O29" s="56"/>
      <c r="P29" s="56"/>
      <c r="Q29" s="57"/>
      <c r="R29" s="57"/>
      <c r="S29" s="41"/>
      <c r="T29" s="41"/>
      <c r="U29" s="41"/>
      <c r="V29" s="41"/>
    </row>
    <row r="30" spans="1:22" ht="15" customHeight="1" x14ac:dyDescent="0.25">
      <c r="A30" s="175"/>
      <c r="B30" s="173"/>
      <c r="C30" s="100"/>
      <c r="D30" s="65">
        <v>27</v>
      </c>
      <c r="E30" s="66" t="s">
        <v>50</v>
      </c>
      <c r="F30" s="67" t="s">
        <v>106</v>
      </c>
      <c r="G30" s="67" t="s">
        <v>79</v>
      </c>
      <c r="H30" s="65" t="s">
        <v>77</v>
      </c>
      <c r="I30" s="68">
        <v>275</v>
      </c>
      <c r="J30" s="85">
        <v>2</v>
      </c>
      <c r="K30" s="35">
        <f t="shared" si="0"/>
        <v>1</v>
      </c>
      <c r="L30" s="36" t="str">
        <f t="shared" si="1"/>
        <v>OK</v>
      </c>
      <c r="M30" s="56">
        <f>1-1</f>
        <v>0</v>
      </c>
      <c r="N30" s="56">
        <v>1</v>
      </c>
      <c r="O30" s="56"/>
      <c r="P30" s="56"/>
      <c r="Q30" s="57"/>
      <c r="R30" s="57"/>
      <c r="S30" s="41"/>
      <c r="T30" s="41"/>
      <c r="U30" s="41"/>
      <c r="V30" s="41"/>
    </row>
    <row r="31" spans="1:22" ht="15" customHeight="1" x14ac:dyDescent="0.25">
      <c r="A31" s="175"/>
      <c r="B31" s="173"/>
      <c r="C31" s="100"/>
      <c r="D31" s="65">
        <v>28</v>
      </c>
      <c r="E31" s="66" t="s">
        <v>51</v>
      </c>
      <c r="F31" s="67"/>
      <c r="G31" s="67" t="s">
        <v>79</v>
      </c>
      <c r="H31" s="65" t="s">
        <v>77</v>
      </c>
      <c r="I31" s="68">
        <v>25</v>
      </c>
      <c r="J31" s="85">
        <v>50</v>
      </c>
      <c r="K31" s="35">
        <f t="shared" si="0"/>
        <v>24</v>
      </c>
      <c r="L31" s="36" t="str">
        <f t="shared" si="1"/>
        <v>OK</v>
      </c>
      <c r="M31" s="56">
        <f>15-14</f>
        <v>1</v>
      </c>
      <c r="N31" s="56">
        <v>15</v>
      </c>
      <c r="O31" s="56">
        <v>10</v>
      </c>
      <c r="P31" s="56"/>
      <c r="Q31" s="57"/>
      <c r="R31" s="57"/>
      <c r="S31" s="41"/>
      <c r="T31" s="41"/>
      <c r="U31" s="41"/>
      <c r="V31" s="41"/>
    </row>
    <row r="32" spans="1:22" ht="30" customHeight="1" x14ac:dyDescent="0.25">
      <c r="A32" s="175"/>
      <c r="B32" s="173"/>
      <c r="C32" s="100"/>
      <c r="D32" s="65">
        <v>29</v>
      </c>
      <c r="E32" s="66" t="s">
        <v>52</v>
      </c>
      <c r="F32" s="67" t="s">
        <v>106</v>
      </c>
      <c r="G32" s="67" t="s">
        <v>79</v>
      </c>
      <c r="H32" s="65" t="s">
        <v>77</v>
      </c>
      <c r="I32" s="68">
        <v>75</v>
      </c>
      <c r="J32" s="86">
        <v>10</v>
      </c>
      <c r="K32" s="35">
        <f t="shared" si="0"/>
        <v>0</v>
      </c>
      <c r="L32" s="36" t="str">
        <f t="shared" si="1"/>
        <v>OK</v>
      </c>
      <c r="M32" s="56">
        <f>5-5</f>
        <v>0</v>
      </c>
      <c r="N32" s="56">
        <v>10</v>
      </c>
      <c r="O32" s="56"/>
      <c r="P32" s="56"/>
      <c r="Q32" s="57"/>
      <c r="R32" s="57"/>
      <c r="S32" s="41"/>
      <c r="T32" s="41"/>
      <c r="U32" s="41"/>
      <c r="V32" s="41"/>
    </row>
    <row r="33" spans="1:22" ht="15" customHeight="1" x14ac:dyDescent="0.25">
      <c r="A33" s="175"/>
      <c r="B33" s="173"/>
      <c r="C33" s="100"/>
      <c r="D33" s="65">
        <v>30</v>
      </c>
      <c r="E33" s="66" t="s">
        <v>53</v>
      </c>
      <c r="F33" s="67" t="s">
        <v>106</v>
      </c>
      <c r="G33" s="67" t="s">
        <v>79</v>
      </c>
      <c r="H33" s="65" t="s">
        <v>77</v>
      </c>
      <c r="I33" s="68">
        <v>75</v>
      </c>
      <c r="J33" s="86">
        <v>20</v>
      </c>
      <c r="K33" s="35">
        <f t="shared" si="0"/>
        <v>4</v>
      </c>
      <c r="L33" s="36" t="str">
        <f t="shared" si="1"/>
        <v>OK</v>
      </c>
      <c r="M33" s="56">
        <f>10-10</f>
        <v>0</v>
      </c>
      <c r="N33" s="56">
        <v>10</v>
      </c>
      <c r="O33" s="56">
        <v>6</v>
      </c>
      <c r="P33" s="56"/>
      <c r="Q33" s="57"/>
      <c r="R33" s="57"/>
      <c r="S33" s="41"/>
      <c r="T33" s="41"/>
      <c r="U33" s="41"/>
      <c r="V33" s="41"/>
    </row>
    <row r="34" spans="1:22" ht="15" customHeight="1" x14ac:dyDescent="0.25">
      <c r="A34" s="175"/>
      <c r="B34" s="173"/>
      <c r="C34" s="100"/>
      <c r="D34" s="65">
        <v>31</v>
      </c>
      <c r="E34" s="66" t="s">
        <v>54</v>
      </c>
      <c r="F34" s="67" t="s">
        <v>106</v>
      </c>
      <c r="G34" s="67" t="s">
        <v>79</v>
      </c>
      <c r="H34" s="65" t="s">
        <v>77</v>
      </c>
      <c r="I34" s="68">
        <v>100</v>
      </c>
      <c r="J34" s="86">
        <v>10</v>
      </c>
      <c r="K34" s="35">
        <f t="shared" si="0"/>
        <v>0</v>
      </c>
      <c r="L34" s="36" t="str">
        <f t="shared" si="1"/>
        <v>OK</v>
      </c>
      <c r="M34" s="56">
        <f>5-5</f>
        <v>0</v>
      </c>
      <c r="N34" s="56">
        <v>10</v>
      </c>
      <c r="O34" s="56"/>
      <c r="P34" s="56"/>
      <c r="Q34" s="57"/>
      <c r="R34" s="57"/>
      <c r="S34" s="41"/>
      <c r="T34" s="41"/>
      <c r="U34" s="41"/>
      <c r="V34" s="41"/>
    </row>
    <row r="35" spans="1:22" ht="15" customHeight="1" x14ac:dyDescent="0.25">
      <c r="A35" s="175"/>
      <c r="B35" s="173"/>
      <c r="C35" s="100"/>
      <c r="D35" s="65">
        <v>32</v>
      </c>
      <c r="E35" s="66" t="s">
        <v>55</v>
      </c>
      <c r="F35" s="67" t="s">
        <v>106</v>
      </c>
      <c r="G35" s="67" t="s">
        <v>79</v>
      </c>
      <c r="H35" s="65" t="s">
        <v>77</v>
      </c>
      <c r="I35" s="68">
        <v>65</v>
      </c>
      <c r="J35" s="86">
        <v>10</v>
      </c>
      <c r="K35" s="35">
        <f t="shared" si="0"/>
        <v>0</v>
      </c>
      <c r="L35" s="36" t="str">
        <f t="shared" si="1"/>
        <v>OK</v>
      </c>
      <c r="M35" s="56">
        <f>5-5</f>
        <v>0</v>
      </c>
      <c r="N35" s="56">
        <v>10</v>
      </c>
      <c r="O35" s="56"/>
      <c r="P35" s="56"/>
      <c r="Q35" s="57"/>
      <c r="R35" s="57"/>
      <c r="S35" s="41"/>
      <c r="T35" s="41"/>
      <c r="U35" s="41"/>
      <c r="V35" s="41"/>
    </row>
    <row r="36" spans="1:22" ht="15" customHeight="1" x14ac:dyDescent="0.25">
      <c r="A36" s="175"/>
      <c r="B36" s="173"/>
      <c r="C36" s="100"/>
      <c r="D36" s="65">
        <v>33</v>
      </c>
      <c r="E36" s="66" t="s">
        <v>56</v>
      </c>
      <c r="F36" s="67" t="s">
        <v>106</v>
      </c>
      <c r="G36" s="67" t="s">
        <v>79</v>
      </c>
      <c r="H36" s="65" t="s">
        <v>77</v>
      </c>
      <c r="I36" s="68">
        <v>80</v>
      </c>
      <c r="J36" s="86">
        <v>10</v>
      </c>
      <c r="K36" s="35">
        <f t="shared" si="0"/>
        <v>0</v>
      </c>
      <c r="L36" s="36" t="str">
        <f t="shared" si="1"/>
        <v>OK</v>
      </c>
      <c r="M36" s="56">
        <f>5-5</f>
        <v>0</v>
      </c>
      <c r="N36" s="56">
        <v>10</v>
      </c>
      <c r="O36" s="56"/>
      <c r="P36" s="56"/>
      <c r="Q36" s="57"/>
      <c r="R36" s="57"/>
      <c r="S36" s="41"/>
      <c r="T36" s="41"/>
      <c r="U36" s="41"/>
      <c r="V36" s="41"/>
    </row>
    <row r="37" spans="1:22" ht="15" customHeight="1" x14ac:dyDescent="0.25">
      <c r="A37" s="175"/>
      <c r="B37" s="173"/>
      <c r="C37" s="100"/>
      <c r="D37" s="65">
        <v>34</v>
      </c>
      <c r="E37" s="69" t="s">
        <v>57</v>
      </c>
      <c r="F37" s="67" t="s">
        <v>106</v>
      </c>
      <c r="G37" s="67" t="s">
        <v>79</v>
      </c>
      <c r="H37" s="65" t="s">
        <v>77</v>
      </c>
      <c r="I37" s="68">
        <v>70</v>
      </c>
      <c r="J37" s="86">
        <v>20</v>
      </c>
      <c r="K37" s="35">
        <f t="shared" si="0"/>
        <v>5</v>
      </c>
      <c r="L37" s="36" t="str">
        <f t="shared" si="1"/>
        <v>OK</v>
      </c>
      <c r="M37" s="56">
        <f>8-8</f>
        <v>0</v>
      </c>
      <c r="N37" s="56">
        <v>10</v>
      </c>
      <c r="O37" s="56">
        <v>5</v>
      </c>
      <c r="P37" s="56"/>
      <c r="Q37" s="57"/>
      <c r="R37" s="57"/>
      <c r="S37" s="41"/>
      <c r="T37" s="41"/>
      <c r="U37" s="41"/>
      <c r="V37" s="41"/>
    </row>
    <row r="38" spans="1:22" ht="15" customHeight="1" x14ac:dyDescent="0.25">
      <c r="A38" s="175"/>
      <c r="B38" s="173"/>
      <c r="C38" s="100"/>
      <c r="D38" s="65">
        <v>35</v>
      </c>
      <c r="E38" s="69" t="s">
        <v>58</v>
      </c>
      <c r="F38" s="67" t="s">
        <v>106</v>
      </c>
      <c r="G38" s="67" t="s">
        <v>79</v>
      </c>
      <c r="H38" s="65" t="s">
        <v>77</v>
      </c>
      <c r="I38" s="68">
        <v>270</v>
      </c>
      <c r="J38" s="86">
        <v>1</v>
      </c>
      <c r="K38" s="35">
        <f t="shared" si="0"/>
        <v>0</v>
      </c>
      <c r="L38" s="36" t="str">
        <f t="shared" si="1"/>
        <v>OK</v>
      </c>
      <c r="M38" s="56">
        <f>1-1</f>
        <v>0</v>
      </c>
      <c r="N38" s="56">
        <v>1</v>
      </c>
      <c r="O38" s="56"/>
      <c r="P38" s="56"/>
      <c r="Q38" s="57"/>
      <c r="R38" s="57"/>
      <c r="S38" s="41"/>
      <c r="T38" s="41"/>
      <c r="U38" s="41"/>
      <c r="V38" s="41"/>
    </row>
    <row r="39" spans="1:22" ht="15" customHeight="1" x14ac:dyDescent="0.25">
      <c r="A39" s="175"/>
      <c r="B39" s="173"/>
      <c r="C39" s="100"/>
      <c r="D39" s="65">
        <v>36</v>
      </c>
      <c r="E39" s="69" t="s">
        <v>59</v>
      </c>
      <c r="F39" s="67" t="s">
        <v>106</v>
      </c>
      <c r="G39" s="67" t="s">
        <v>79</v>
      </c>
      <c r="H39" s="65" t="s">
        <v>77</v>
      </c>
      <c r="I39" s="68">
        <v>280</v>
      </c>
      <c r="J39" s="86">
        <v>1</v>
      </c>
      <c r="K39" s="35">
        <f t="shared" si="0"/>
        <v>0</v>
      </c>
      <c r="L39" s="36" t="str">
        <f t="shared" si="1"/>
        <v>OK</v>
      </c>
      <c r="M39" s="56">
        <f>1-1</f>
        <v>0</v>
      </c>
      <c r="N39" s="56">
        <v>1</v>
      </c>
      <c r="O39" s="56"/>
      <c r="P39" s="56"/>
      <c r="Q39" s="57"/>
      <c r="R39" s="57"/>
      <c r="S39" s="41"/>
      <c r="T39" s="41"/>
      <c r="U39" s="41"/>
      <c r="V39" s="41"/>
    </row>
    <row r="40" spans="1:22" ht="15" customHeight="1" x14ac:dyDescent="0.25">
      <c r="A40" s="175"/>
      <c r="B40" s="173"/>
      <c r="C40" s="100"/>
      <c r="D40" s="65">
        <v>37</v>
      </c>
      <c r="E40" s="70" t="s">
        <v>60</v>
      </c>
      <c r="F40" s="71" t="s">
        <v>106</v>
      </c>
      <c r="G40" s="71" t="s">
        <v>80</v>
      </c>
      <c r="H40" s="65" t="s">
        <v>77</v>
      </c>
      <c r="I40" s="68">
        <v>75</v>
      </c>
      <c r="J40" s="86">
        <v>10</v>
      </c>
      <c r="K40" s="35">
        <f t="shared" si="0"/>
        <v>2</v>
      </c>
      <c r="L40" s="36" t="str">
        <f t="shared" si="1"/>
        <v>OK</v>
      </c>
      <c r="M40" s="56">
        <f>4-4</f>
        <v>0</v>
      </c>
      <c r="N40" s="56">
        <v>5</v>
      </c>
      <c r="O40" s="56">
        <v>3</v>
      </c>
      <c r="P40" s="56"/>
      <c r="Q40" s="57"/>
      <c r="R40" s="57"/>
      <c r="S40" s="41"/>
      <c r="T40" s="41"/>
      <c r="U40" s="41"/>
      <c r="V40" s="41"/>
    </row>
    <row r="41" spans="1:22" ht="15" customHeight="1" x14ac:dyDescent="0.25">
      <c r="A41" s="175"/>
      <c r="B41" s="173"/>
      <c r="C41" s="100"/>
      <c r="D41" s="65">
        <v>38</v>
      </c>
      <c r="E41" s="70" t="s">
        <v>61</v>
      </c>
      <c r="F41" s="71" t="s">
        <v>106</v>
      </c>
      <c r="G41" s="71" t="s">
        <v>80</v>
      </c>
      <c r="H41" s="65" t="s">
        <v>77</v>
      </c>
      <c r="I41" s="68">
        <v>180</v>
      </c>
      <c r="J41" s="86">
        <v>10</v>
      </c>
      <c r="K41" s="35">
        <f t="shared" si="0"/>
        <v>2</v>
      </c>
      <c r="L41" s="36" t="str">
        <f t="shared" si="1"/>
        <v>OK</v>
      </c>
      <c r="M41" s="56">
        <f>6-6</f>
        <v>0</v>
      </c>
      <c r="N41" s="56">
        <v>6</v>
      </c>
      <c r="O41" s="56">
        <v>2</v>
      </c>
      <c r="P41" s="56"/>
      <c r="Q41" s="57"/>
      <c r="R41" s="57"/>
      <c r="S41" s="41"/>
      <c r="T41" s="41"/>
      <c r="U41" s="41"/>
      <c r="V41" s="41"/>
    </row>
    <row r="42" spans="1:22" ht="15" customHeight="1" x14ac:dyDescent="0.25">
      <c r="A42" s="175"/>
      <c r="B42" s="173"/>
      <c r="C42" s="100"/>
      <c r="D42" s="65">
        <v>39</v>
      </c>
      <c r="E42" s="70" t="s">
        <v>62</v>
      </c>
      <c r="F42" s="71" t="s">
        <v>106</v>
      </c>
      <c r="G42" s="71" t="s">
        <v>80</v>
      </c>
      <c r="H42" s="65" t="s">
        <v>77</v>
      </c>
      <c r="I42" s="68">
        <v>70</v>
      </c>
      <c r="J42" s="87">
        <v>10</v>
      </c>
      <c r="K42" s="35">
        <f t="shared" si="0"/>
        <v>4</v>
      </c>
      <c r="L42" s="36" t="str">
        <f t="shared" si="1"/>
        <v>OK</v>
      </c>
      <c r="M42" s="56">
        <f>6-6</f>
        <v>0</v>
      </c>
      <c r="N42" s="56">
        <v>6</v>
      </c>
      <c r="O42" s="56"/>
      <c r="P42" s="56"/>
      <c r="Q42" s="57"/>
      <c r="R42" s="57"/>
      <c r="S42" s="41"/>
      <c r="T42" s="41"/>
      <c r="U42" s="41"/>
      <c r="V42" s="41"/>
    </row>
    <row r="43" spans="1:22" ht="15" customHeight="1" x14ac:dyDescent="0.25">
      <c r="A43" s="175"/>
      <c r="B43" s="173"/>
      <c r="C43" s="100"/>
      <c r="D43" s="65">
        <v>40</v>
      </c>
      <c r="E43" s="70" t="s">
        <v>63</v>
      </c>
      <c r="F43" s="71" t="s">
        <v>106</v>
      </c>
      <c r="G43" s="71" t="s">
        <v>80</v>
      </c>
      <c r="H43" s="65" t="s">
        <v>77</v>
      </c>
      <c r="I43" s="68">
        <v>70</v>
      </c>
      <c r="J43" s="86">
        <v>5</v>
      </c>
      <c r="K43" s="35">
        <f t="shared" si="0"/>
        <v>0</v>
      </c>
      <c r="L43" s="36" t="str">
        <f t="shared" si="1"/>
        <v>OK</v>
      </c>
      <c r="M43" s="56">
        <f>3-3</f>
        <v>0</v>
      </c>
      <c r="N43" s="56">
        <v>5</v>
      </c>
      <c r="O43" s="56"/>
      <c r="P43" s="56"/>
      <c r="Q43" s="57"/>
      <c r="R43" s="57"/>
      <c r="S43" s="41"/>
      <c r="T43" s="41"/>
      <c r="U43" s="41"/>
      <c r="V43" s="41"/>
    </row>
    <row r="44" spans="1:22" ht="15" customHeight="1" x14ac:dyDescent="0.25">
      <c r="A44" s="175"/>
      <c r="B44" s="173"/>
      <c r="C44" s="100"/>
      <c r="D44" s="65">
        <v>41</v>
      </c>
      <c r="E44" s="70" t="s">
        <v>64</v>
      </c>
      <c r="F44" s="71" t="s">
        <v>106</v>
      </c>
      <c r="G44" s="71" t="s">
        <v>80</v>
      </c>
      <c r="H44" s="65" t="s">
        <v>77</v>
      </c>
      <c r="I44" s="68">
        <v>85</v>
      </c>
      <c r="J44" s="86">
        <v>15</v>
      </c>
      <c r="K44" s="35">
        <f t="shared" si="0"/>
        <v>7</v>
      </c>
      <c r="L44" s="36" t="str">
        <f t="shared" si="1"/>
        <v>OK</v>
      </c>
      <c r="M44" s="56">
        <f>7-7</f>
        <v>0</v>
      </c>
      <c r="N44" s="56">
        <v>5</v>
      </c>
      <c r="O44" s="56">
        <v>3</v>
      </c>
      <c r="P44" s="56"/>
      <c r="Q44" s="57"/>
      <c r="R44" s="57"/>
      <c r="S44" s="41"/>
      <c r="T44" s="41"/>
      <c r="U44" s="41"/>
      <c r="V44" s="41"/>
    </row>
    <row r="45" spans="1:22" ht="15" customHeight="1" x14ac:dyDescent="0.25">
      <c r="A45" s="175"/>
      <c r="B45" s="173"/>
      <c r="C45" s="100"/>
      <c r="D45" s="65">
        <v>42</v>
      </c>
      <c r="E45" s="70" t="s">
        <v>65</v>
      </c>
      <c r="F45" s="71" t="s">
        <v>106</v>
      </c>
      <c r="G45" s="71" t="s">
        <v>80</v>
      </c>
      <c r="H45" s="65" t="s">
        <v>77</v>
      </c>
      <c r="I45" s="68">
        <v>55</v>
      </c>
      <c r="J45" s="88">
        <v>15</v>
      </c>
      <c r="K45" s="35">
        <f t="shared" si="0"/>
        <v>2</v>
      </c>
      <c r="L45" s="36" t="str">
        <f t="shared" si="1"/>
        <v>OK</v>
      </c>
      <c r="M45" s="56">
        <f>7-7</f>
        <v>0</v>
      </c>
      <c r="N45" s="56">
        <v>10</v>
      </c>
      <c r="O45" s="56">
        <v>3</v>
      </c>
      <c r="P45" s="56"/>
      <c r="Q45" s="57"/>
      <c r="R45" s="57"/>
      <c r="S45" s="41"/>
      <c r="T45" s="41"/>
      <c r="U45" s="41"/>
      <c r="V45" s="41"/>
    </row>
    <row r="46" spans="1:22" ht="15" customHeight="1" x14ac:dyDescent="0.25">
      <c r="A46" s="175"/>
      <c r="B46" s="173"/>
      <c r="C46" s="100"/>
      <c r="D46" s="65">
        <v>43</v>
      </c>
      <c r="E46" s="70" t="s">
        <v>66</v>
      </c>
      <c r="F46" s="71" t="s">
        <v>106</v>
      </c>
      <c r="G46" s="71" t="s">
        <v>80</v>
      </c>
      <c r="H46" s="65" t="s">
        <v>77</v>
      </c>
      <c r="I46" s="68">
        <v>180</v>
      </c>
      <c r="J46" s="88">
        <v>10</v>
      </c>
      <c r="K46" s="35">
        <f t="shared" si="0"/>
        <v>0</v>
      </c>
      <c r="L46" s="36" t="str">
        <f t="shared" si="1"/>
        <v>OK</v>
      </c>
      <c r="M46" s="56">
        <f>6-6</f>
        <v>0</v>
      </c>
      <c r="N46" s="56">
        <v>10</v>
      </c>
      <c r="O46" s="56"/>
      <c r="P46" s="56"/>
      <c r="Q46" s="57"/>
      <c r="R46" s="57"/>
      <c r="S46" s="41"/>
      <c r="T46" s="41"/>
      <c r="U46" s="41"/>
      <c r="V46" s="41"/>
    </row>
    <row r="47" spans="1:22" ht="15" customHeight="1" x14ac:dyDescent="0.25">
      <c r="A47" s="176" t="s">
        <v>127</v>
      </c>
      <c r="B47" s="177" t="s">
        <v>124</v>
      </c>
      <c r="C47" s="101"/>
      <c r="D47" s="59">
        <v>53</v>
      </c>
      <c r="E47" s="60" t="s">
        <v>47</v>
      </c>
      <c r="F47" s="61" t="s">
        <v>106</v>
      </c>
      <c r="G47" s="61" t="s">
        <v>79</v>
      </c>
      <c r="H47" s="59" t="s">
        <v>77</v>
      </c>
      <c r="I47" s="62">
        <v>12.5</v>
      </c>
      <c r="J47" s="88"/>
      <c r="K47" s="35">
        <f t="shared" si="0"/>
        <v>0</v>
      </c>
      <c r="L47" s="36" t="str">
        <f t="shared" si="1"/>
        <v>OK</v>
      </c>
      <c r="M47" s="56"/>
      <c r="N47" s="56"/>
      <c r="O47" s="56"/>
      <c r="P47" s="56"/>
      <c r="Q47" s="57"/>
      <c r="R47" s="57"/>
      <c r="S47" s="41"/>
      <c r="T47" s="41"/>
      <c r="U47" s="41"/>
      <c r="V47" s="41"/>
    </row>
    <row r="48" spans="1:22" ht="45" x14ac:dyDescent="0.25">
      <c r="A48" s="176"/>
      <c r="B48" s="177"/>
      <c r="C48" s="101"/>
      <c r="D48" s="59">
        <v>54</v>
      </c>
      <c r="E48" s="60" t="s">
        <v>51</v>
      </c>
      <c r="F48" s="61" t="s">
        <v>106</v>
      </c>
      <c r="G48" s="61" t="s">
        <v>79</v>
      </c>
      <c r="H48" s="59" t="s">
        <v>77</v>
      </c>
      <c r="I48" s="102">
        <v>25</v>
      </c>
      <c r="J48" s="88"/>
      <c r="K48" s="35">
        <f t="shared" ref="K48:K59" si="2">J48-(SUM(M48:V48))</f>
        <v>0</v>
      </c>
      <c r="L48" s="36" t="str">
        <f t="shared" ref="L48:L59" si="3">IF(K48&lt;0,"ATENÇÃO","OK")</f>
        <v>OK</v>
      </c>
      <c r="M48" s="49"/>
      <c r="N48" s="49"/>
      <c r="O48" s="15"/>
      <c r="P48" s="15"/>
    </row>
    <row r="49" spans="1:14" ht="45" x14ac:dyDescent="0.25">
      <c r="A49" s="168" t="s">
        <v>128</v>
      </c>
      <c r="B49" s="169" t="s">
        <v>129</v>
      </c>
      <c r="C49" s="103"/>
      <c r="D49" s="90">
        <v>55</v>
      </c>
      <c r="E49" s="91" t="s">
        <v>47</v>
      </c>
      <c r="F49" s="92" t="s">
        <v>106</v>
      </c>
      <c r="G49" s="92" t="s">
        <v>79</v>
      </c>
      <c r="H49" s="90" t="s">
        <v>77</v>
      </c>
      <c r="I49" s="104">
        <v>12.5</v>
      </c>
      <c r="J49" s="88"/>
      <c r="K49" s="35">
        <f t="shared" si="2"/>
        <v>0</v>
      </c>
      <c r="L49" s="36" t="str">
        <f t="shared" si="3"/>
        <v>OK</v>
      </c>
      <c r="M49" s="17"/>
    </row>
    <row r="50" spans="1:14" ht="45" x14ac:dyDescent="0.25">
      <c r="A50" s="168"/>
      <c r="B50" s="169"/>
      <c r="C50" s="103"/>
      <c r="D50" s="90">
        <v>56</v>
      </c>
      <c r="E50" s="91" t="s">
        <v>51</v>
      </c>
      <c r="F50" s="92" t="s">
        <v>106</v>
      </c>
      <c r="G50" s="92" t="s">
        <v>79</v>
      </c>
      <c r="H50" s="90" t="s">
        <v>77</v>
      </c>
      <c r="I50" s="104">
        <v>25</v>
      </c>
      <c r="J50" s="88"/>
      <c r="K50" s="35">
        <f t="shared" si="2"/>
        <v>0</v>
      </c>
      <c r="L50" s="36" t="str">
        <f t="shared" si="3"/>
        <v>OK</v>
      </c>
      <c r="M50" s="21"/>
      <c r="N50" s="28"/>
    </row>
    <row r="51" spans="1:14" ht="26.25" x14ac:dyDescent="0.25">
      <c r="A51" s="170" t="s">
        <v>130</v>
      </c>
      <c r="B51" s="171" t="s">
        <v>131</v>
      </c>
      <c r="C51" s="98"/>
      <c r="D51" s="95">
        <v>57</v>
      </c>
      <c r="E51" s="96" t="s">
        <v>67</v>
      </c>
      <c r="F51" s="97" t="s">
        <v>107</v>
      </c>
      <c r="G51" s="97" t="s">
        <v>81</v>
      </c>
      <c r="H51" s="95" t="s">
        <v>24</v>
      </c>
      <c r="I51" s="99">
        <v>140</v>
      </c>
      <c r="J51" s="88"/>
      <c r="K51" s="35">
        <f t="shared" si="2"/>
        <v>0</v>
      </c>
      <c r="L51" s="36" t="str">
        <f t="shared" si="3"/>
        <v>OK</v>
      </c>
      <c r="M51" s="22"/>
    </row>
    <row r="52" spans="1:14" ht="26.25" x14ac:dyDescent="0.25">
      <c r="A52" s="170"/>
      <c r="B52" s="171"/>
      <c r="C52" s="98"/>
      <c r="D52" s="95">
        <v>58</v>
      </c>
      <c r="E52" s="96" t="s">
        <v>68</v>
      </c>
      <c r="F52" s="97" t="s">
        <v>108</v>
      </c>
      <c r="G52" s="97" t="s">
        <v>81</v>
      </c>
      <c r="H52" s="95" t="s">
        <v>24</v>
      </c>
      <c r="I52" s="99">
        <v>140</v>
      </c>
      <c r="J52" s="88"/>
      <c r="K52" s="35">
        <f t="shared" si="2"/>
        <v>0</v>
      </c>
      <c r="L52" s="36" t="str">
        <f t="shared" si="3"/>
        <v>OK</v>
      </c>
      <c r="M52" s="22"/>
    </row>
    <row r="53" spans="1:14" x14ac:dyDescent="0.25">
      <c r="A53" s="170"/>
      <c r="B53" s="171"/>
      <c r="C53" s="98"/>
      <c r="D53" s="95">
        <v>59</v>
      </c>
      <c r="E53" s="96" t="s">
        <v>69</v>
      </c>
      <c r="F53" s="97" t="s">
        <v>109</v>
      </c>
      <c r="G53" s="97" t="s">
        <v>81</v>
      </c>
      <c r="H53" s="95" t="s">
        <v>24</v>
      </c>
      <c r="I53" s="99">
        <v>140</v>
      </c>
      <c r="J53" s="88"/>
      <c r="K53" s="35">
        <f t="shared" si="2"/>
        <v>0</v>
      </c>
      <c r="L53" s="36" t="str">
        <f t="shared" si="3"/>
        <v>OK</v>
      </c>
      <c r="M53" s="22"/>
    </row>
    <row r="54" spans="1:14" ht="26.25" x14ac:dyDescent="0.25">
      <c r="A54" s="170"/>
      <c r="B54" s="171"/>
      <c r="C54" s="98"/>
      <c r="D54" s="95">
        <v>60</v>
      </c>
      <c r="E54" s="96" t="s">
        <v>132</v>
      </c>
      <c r="F54" s="97" t="s">
        <v>108</v>
      </c>
      <c r="G54" s="97" t="s">
        <v>81</v>
      </c>
      <c r="H54" s="95" t="s">
        <v>24</v>
      </c>
      <c r="I54" s="99">
        <v>10.85</v>
      </c>
      <c r="J54" s="88"/>
      <c r="K54" s="35">
        <f t="shared" si="2"/>
        <v>0</v>
      </c>
      <c r="L54" s="36" t="str">
        <f t="shared" si="3"/>
        <v>OK</v>
      </c>
      <c r="M54" s="22"/>
    </row>
    <row r="55" spans="1:14" ht="26.25" x14ac:dyDescent="0.25">
      <c r="A55" s="170"/>
      <c r="B55" s="171"/>
      <c r="C55" s="98"/>
      <c r="D55" s="95">
        <v>61</v>
      </c>
      <c r="E55" s="96" t="s">
        <v>70</v>
      </c>
      <c r="F55" s="97" t="s">
        <v>110</v>
      </c>
      <c r="G55" s="97" t="s">
        <v>81</v>
      </c>
      <c r="H55" s="95" t="s">
        <v>24</v>
      </c>
      <c r="I55" s="99">
        <v>375</v>
      </c>
      <c r="J55" s="88"/>
      <c r="K55" s="35">
        <f t="shared" si="2"/>
        <v>0</v>
      </c>
      <c r="L55" s="36" t="str">
        <f t="shared" si="3"/>
        <v>OK</v>
      </c>
      <c r="M55" s="22"/>
    </row>
    <row r="56" spans="1:14" ht="26.25" x14ac:dyDescent="0.25">
      <c r="A56" s="170"/>
      <c r="B56" s="171"/>
      <c r="C56" s="98"/>
      <c r="D56" s="95">
        <v>62</v>
      </c>
      <c r="E56" s="96" t="s">
        <v>71</v>
      </c>
      <c r="F56" s="97" t="s">
        <v>111</v>
      </c>
      <c r="G56" s="97" t="s">
        <v>81</v>
      </c>
      <c r="H56" s="95" t="s">
        <v>24</v>
      </c>
      <c r="I56" s="99">
        <v>60</v>
      </c>
      <c r="J56" s="88"/>
      <c r="K56" s="35">
        <f t="shared" si="2"/>
        <v>0</v>
      </c>
      <c r="L56" s="36" t="str">
        <f t="shared" si="3"/>
        <v>OK</v>
      </c>
      <c r="M56" s="22"/>
    </row>
    <row r="57" spans="1:14" ht="26.25" x14ac:dyDescent="0.25">
      <c r="A57" s="170"/>
      <c r="B57" s="171"/>
      <c r="C57" s="98"/>
      <c r="D57" s="95">
        <v>63</v>
      </c>
      <c r="E57" s="96" t="s">
        <v>72</v>
      </c>
      <c r="F57" s="97" t="s">
        <v>112</v>
      </c>
      <c r="G57" s="97" t="s">
        <v>81</v>
      </c>
      <c r="H57" s="95" t="s">
        <v>24</v>
      </c>
      <c r="I57" s="99">
        <v>30</v>
      </c>
      <c r="J57" s="88"/>
      <c r="K57" s="35">
        <f t="shared" si="2"/>
        <v>0</v>
      </c>
      <c r="L57" s="36" t="str">
        <f t="shared" si="3"/>
        <v>OK</v>
      </c>
      <c r="M57" s="22"/>
    </row>
    <row r="58" spans="1:14" ht="26.25" x14ac:dyDescent="0.25">
      <c r="A58" s="170"/>
      <c r="B58" s="171"/>
      <c r="C58" s="98"/>
      <c r="D58" s="95">
        <v>64</v>
      </c>
      <c r="E58" s="96" t="s">
        <v>73</v>
      </c>
      <c r="F58" s="97" t="s">
        <v>113</v>
      </c>
      <c r="G58" s="97" t="s">
        <v>81</v>
      </c>
      <c r="H58" s="95" t="s">
        <v>24</v>
      </c>
      <c r="I58" s="99">
        <v>35</v>
      </c>
      <c r="J58" s="88"/>
      <c r="K58" s="35">
        <f t="shared" si="2"/>
        <v>0</v>
      </c>
      <c r="L58" s="36" t="str">
        <f t="shared" si="3"/>
        <v>OK</v>
      </c>
      <c r="M58" s="22"/>
    </row>
    <row r="59" spans="1:14" ht="26.25" x14ac:dyDescent="0.25">
      <c r="A59" s="170"/>
      <c r="B59" s="171"/>
      <c r="C59" s="98"/>
      <c r="D59" s="95">
        <v>65</v>
      </c>
      <c r="E59" s="96" t="s">
        <v>74</v>
      </c>
      <c r="F59" s="97" t="s">
        <v>114</v>
      </c>
      <c r="G59" s="97" t="s">
        <v>81</v>
      </c>
      <c r="H59" s="95" t="s">
        <v>24</v>
      </c>
      <c r="I59" s="99">
        <v>45</v>
      </c>
      <c r="J59" s="88"/>
      <c r="K59" s="35">
        <f t="shared" si="2"/>
        <v>0</v>
      </c>
      <c r="L59" s="36" t="str">
        <f t="shared" si="3"/>
        <v>OK</v>
      </c>
      <c r="M59" s="22"/>
    </row>
    <row r="60" spans="1:14" x14ac:dyDescent="0.25">
      <c r="M60" s="22"/>
    </row>
    <row r="61" spans="1:14" x14ac:dyDescent="0.25">
      <c r="E61" s="1" t="s">
        <v>133</v>
      </c>
      <c r="M61" s="22"/>
    </row>
    <row r="62" spans="1:14" x14ac:dyDescent="0.25">
      <c r="M62" s="22"/>
    </row>
    <row r="63" spans="1:14" x14ac:dyDescent="0.25">
      <c r="M63" s="22"/>
    </row>
    <row r="64" spans="1:14" x14ac:dyDescent="0.25">
      <c r="M64" s="22"/>
    </row>
    <row r="65" spans="13:13" x14ac:dyDescent="0.25">
      <c r="M65" s="22"/>
    </row>
    <row r="66" spans="13:13" x14ac:dyDescent="0.25">
      <c r="M66" s="22"/>
    </row>
    <row r="67" spans="13:13" x14ac:dyDescent="0.25">
      <c r="M67" s="22"/>
    </row>
    <row r="68" spans="13:13" x14ac:dyDescent="0.25">
      <c r="M68" s="22"/>
    </row>
    <row r="69" spans="13:13" x14ac:dyDescent="0.25">
      <c r="M69" s="22"/>
    </row>
    <row r="70" spans="13:13" x14ac:dyDescent="0.25">
      <c r="M70" s="22"/>
    </row>
    <row r="71" spans="13:13" x14ac:dyDescent="0.25">
      <c r="M71" s="22"/>
    </row>
    <row r="72" spans="13:13" x14ac:dyDescent="0.25">
      <c r="M72" s="22"/>
    </row>
    <row r="73" spans="13:13" x14ac:dyDescent="0.25">
      <c r="M73" s="22"/>
    </row>
    <row r="74" spans="13:13" x14ac:dyDescent="0.25">
      <c r="M74" s="22"/>
    </row>
    <row r="75" spans="13:13" x14ac:dyDescent="0.25">
      <c r="M75" s="22"/>
    </row>
    <row r="76" spans="13:13" x14ac:dyDescent="0.25">
      <c r="M76" s="22"/>
    </row>
    <row r="77" spans="13:13" x14ac:dyDescent="0.25">
      <c r="M77" s="22"/>
    </row>
    <row r="78" spans="13:13" x14ac:dyDescent="0.25">
      <c r="M78" s="22"/>
    </row>
    <row r="79" spans="13:13" x14ac:dyDescent="0.25">
      <c r="M79" s="22"/>
    </row>
    <row r="80" spans="13:13" x14ac:dyDescent="0.25">
      <c r="M80" s="22"/>
    </row>
    <row r="81" spans="13:13" x14ac:dyDescent="0.25">
      <c r="M81" s="22"/>
    </row>
    <row r="82" spans="13:13" x14ac:dyDescent="0.25">
      <c r="M82" s="22"/>
    </row>
    <row r="83" spans="13:13" x14ac:dyDescent="0.25">
      <c r="M83" s="22"/>
    </row>
    <row r="84" spans="13:13" x14ac:dyDescent="0.25">
      <c r="M84" s="22"/>
    </row>
    <row r="85" spans="13:13" x14ac:dyDescent="0.25">
      <c r="M85" s="22"/>
    </row>
    <row r="86" spans="13:13" x14ac:dyDescent="0.25">
      <c r="M86" s="22"/>
    </row>
    <row r="87" spans="13:13" x14ac:dyDescent="0.25">
      <c r="M87" s="22"/>
    </row>
    <row r="88" spans="13:13" x14ac:dyDescent="0.25">
      <c r="M88" s="22"/>
    </row>
    <row r="89" spans="13:13" x14ac:dyDescent="0.25">
      <c r="M89" s="22"/>
    </row>
    <row r="90" spans="13:13" x14ac:dyDescent="0.25">
      <c r="M90" s="22"/>
    </row>
    <row r="91" spans="13:13" x14ac:dyDescent="0.25">
      <c r="M91" s="22"/>
    </row>
    <row r="92" spans="13:13" x14ac:dyDescent="0.25">
      <c r="M92" s="22"/>
    </row>
    <row r="93" spans="13:13" x14ac:dyDescent="0.25">
      <c r="M93" s="22"/>
    </row>
    <row r="94" spans="13:13" x14ac:dyDescent="0.25">
      <c r="M94" s="22"/>
    </row>
    <row r="95" spans="13:13" x14ac:dyDescent="0.25">
      <c r="M95" s="22"/>
    </row>
    <row r="96" spans="13:13" x14ac:dyDescent="0.25">
      <c r="M96" s="22"/>
    </row>
    <row r="97" spans="13:13" x14ac:dyDescent="0.25">
      <c r="M97" s="22"/>
    </row>
    <row r="98" spans="13:13" x14ac:dyDescent="0.25">
      <c r="M98" s="22"/>
    </row>
    <row r="99" spans="13:13" x14ac:dyDescent="0.25">
      <c r="M99" s="22"/>
    </row>
    <row r="100" spans="13:13" x14ac:dyDescent="0.25">
      <c r="M100" s="22"/>
    </row>
    <row r="101" spans="13:13" x14ac:dyDescent="0.25">
      <c r="M101" s="22"/>
    </row>
    <row r="102" spans="13:13" x14ac:dyDescent="0.25">
      <c r="M102" s="22"/>
    </row>
    <row r="103" spans="13:13" x14ac:dyDescent="0.25">
      <c r="M103" s="22"/>
    </row>
    <row r="104" spans="13:13" x14ac:dyDescent="0.25">
      <c r="M104" s="22"/>
    </row>
    <row r="105" spans="13:13" x14ac:dyDescent="0.25">
      <c r="M105" s="22"/>
    </row>
    <row r="106" spans="13:13" x14ac:dyDescent="0.25">
      <c r="M106" s="22"/>
    </row>
    <row r="107" spans="13:13" x14ac:dyDescent="0.25">
      <c r="M107" s="22"/>
    </row>
    <row r="108" spans="13:13" x14ac:dyDescent="0.25">
      <c r="M108" s="22"/>
    </row>
    <row r="109" spans="13:13" x14ac:dyDescent="0.25">
      <c r="M109" s="22"/>
    </row>
    <row r="110" spans="13:13" x14ac:dyDescent="0.25">
      <c r="M110" s="22"/>
    </row>
    <row r="111" spans="13:13" x14ac:dyDescent="0.25">
      <c r="M111" s="22"/>
    </row>
    <row r="112" spans="13:13" x14ac:dyDescent="0.25">
      <c r="M112" s="22"/>
    </row>
    <row r="113" spans="13:13" x14ac:dyDescent="0.25">
      <c r="M113" s="22"/>
    </row>
    <row r="114" spans="13:13" x14ac:dyDescent="0.25">
      <c r="M114" s="22"/>
    </row>
    <row r="115" spans="13:13" x14ac:dyDescent="0.25">
      <c r="M115" s="22"/>
    </row>
    <row r="116" spans="13:13" x14ac:dyDescent="0.25">
      <c r="M116" s="22"/>
    </row>
    <row r="117" spans="13:13" x14ac:dyDescent="0.25">
      <c r="M117" s="22"/>
    </row>
    <row r="118" spans="13:13" x14ac:dyDescent="0.25">
      <c r="M118" s="22"/>
    </row>
    <row r="119" spans="13:13" x14ac:dyDescent="0.25">
      <c r="M119" s="22"/>
    </row>
    <row r="120" spans="13:13" x14ac:dyDescent="0.25">
      <c r="M120" s="22"/>
    </row>
    <row r="121" spans="13:13" x14ac:dyDescent="0.25">
      <c r="M121" s="22"/>
    </row>
    <row r="122" spans="13:13" x14ac:dyDescent="0.25">
      <c r="M122" s="22"/>
    </row>
    <row r="123" spans="13:13" x14ac:dyDescent="0.25">
      <c r="M123" s="22"/>
    </row>
    <row r="124" spans="13:13" x14ac:dyDescent="0.25">
      <c r="M124" s="22"/>
    </row>
    <row r="125" spans="13:13" x14ac:dyDescent="0.25">
      <c r="M125" s="22"/>
    </row>
    <row r="126" spans="13:13" x14ac:dyDescent="0.25">
      <c r="M126" s="22"/>
    </row>
    <row r="127" spans="13:13" x14ac:dyDescent="0.25">
      <c r="M127" s="22"/>
    </row>
    <row r="128" spans="13:13" x14ac:dyDescent="0.25">
      <c r="M128" s="22"/>
    </row>
    <row r="129" spans="13:13" x14ac:dyDescent="0.25">
      <c r="M129" s="22"/>
    </row>
    <row r="130" spans="13:13" x14ac:dyDescent="0.25">
      <c r="M130" s="22"/>
    </row>
    <row r="131" spans="13:13" x14ac:dyDescent="0.25">
      <c r="M131" s="22"/>
    </row>
    <row r="132" spans="13:13" x14ac:dyDescent="0.25">
      <c r="M132" s="22"/>
    </row>
    <row r="133" spans="13:13" x14ac:dyDescent="0.25">
      <c r="M133" s="22"/>
    </row>
    <row r="134" spans="13:13" x14ac:dyDescent="0.25">
      <c r="M134" s="22"/>
    </row>
    <row r="135" spans="13:13" x14ac:dyDescent="0.25">
      <c r="M135" s="22"/>
    </row>
    <row r="136" spans="13:13" x14ac:dyDescent="0.25">
      <c r="M136" s="22"/>
    </row>
    <row r="137" spans="13:13" x14ac:dyDescent="0.25">
      <c r="M137" s="22"/>
    </row>
    <row r="138" spans="13:13" x14ac:dyDescent="0.25">
      <c r="M138" s="22"/>
    </row>
    <row r="139" spans="13:13" x14ac:dyDescent="0.25">
      <c r="M139" s="22"/>
    </row>
    <row r="140" spans="13:13" x14ac:dyDescent="0.25">
      <c r="M140" s="22"/>
    </row>
    <row r="141" spans="13:13" x14ac:dyDescent="0.25">
      <c r="M141" s="22"/>
    </row>
    <row r="142" spans="13:13" x14ac:dyDescent="0.25">
      <c r="M142" s="22"/>
    </row>
    <row r="143" spans="13:13" x14ac:dyDescent="0.25">
      <c r="M143" s="22"/>
    </row>
    <row r="144" spans="13:13" x14ac:dyDescent="0.25">
      <c r="M144" s="22"/>
    </row>
    <row r="145" spans="13:13" x14ac:dyDescent="0.25">
      <c r="M145" s="22"/>
    </row>
    <row r="146" spans="13:13" x14ac:dyDescent="0.25">
      <c r="M146" s="22"/>
    </row>
    <row r="147" spans="13:13" x14ac:dyDescent="0.25">
      <c r="M147" s="22"/>
    </row>
    <row r="148" spans="13:13" x14ac:dyDescent="0.25">
      <c r="M148" s="22"/>
    </row>
    <row r="149" spans="13:13" x14ac:dyDescent="0.25">
      <c r="M149" s="22"/>
    </row>
    <row r="150" spans="13:13" x14ac:dyDescent="0.25">
      <c r="M150" s="22"/>
    </row>
    <row r="151" spans="13:13" x14ac:dyDescent="0.25">
      <c r="M151" s="22"/>
    </row>
    <row r="152" spans="13:13" x14ac:dyDescent="0.25">
      <c r="M152" s="22"/>
    </row>
    <row r="153" spans="13:13" x14ac:dyDescent="0.25">
      <c r="M153" s="22"/>
    </row>
    <row r="154" spans="13:13" x14ac:dyDescent="0.25">
      <c r="M154" s="22"/>
    </row>
    <row r="155" spans="13:13" x14ac:dyDescent="0.25">
      <c r="M155" s="22"/>
    </row>
    <row r="156" spans="13:13" x14ac:dyDescent="0.25">
      <c r="M156" s="22"/>
    </row>
    <row r="157" spans="13:13" x14ac:dyDescent="0.25">
      <c r="M157" s="22"/>
    </row>
    <row r="158" spans="13:13" x14ac:dyDescent="0.25">
      <c r="M158" s="22"/>
    </row>
    <row r="159" spans="13:13" x14ac:dyDescent="0.25">
      <c r="M159" s="22"/>
    </row>
    <row r="160" spans="13:13" x14ac:dyDescent="0.25">
      <c r="M160" s="22"/>
    </row>
    <row r="161" spans="13:13" x14ac:dyDescent="0.25">
      <c r="M161" s="22"/>
    </row>
    <row r="162" spans="13:13" x14ac:dyDescent="0.25">
      <c r="M162" s="22"/>
    </row>
    <row r="163" spans="13:13" x14ac:dyDescent="0.25">
      <c r="M163" s="22"/>
    </row>
    <row r="164" spans="13:13" x14ac:dyDescent="0.25">
      <c r="M164" s="22"/>
    </row>
    <row r="165" spans="13:13" x14ac:dyDescent="0.25">
      <c r="M165" s="22"/>
    </row>
    <row r="166" spans="13:13" x14ac:dyDescent="0.25">
      <c r="M166" s="22"/>
    </row>
    <row r="167" spans="13:13" x14ac:dyDescent="0.25">
      <c r="M167" s="22"/>
    </row>
    <row r="168" spans="13:13" x14ac:dyDescent="0.25">
      <c r="M168" s="22"/>
    </row>
    <row r="169" spans="13:13" x14ac:dyDescent="0.25">
      <c r="M169" s="22"/>
    </row>
    <row r="170" spans="13:13" x14ac:dyDescent="0.25">
      <c r="M170" s="22"/>
    </row>
    <row r="171" spans="13:13" x14ac:dyDescent="0.25">
      <c r="M171" s="22"/>
    </row>
    <row r="172" spans="13:13" x14ac:dyDescent="0.25">
      <c r="M172" s="22"/>
    </row>
    <row r="173" spans="13:13" x14ac:dyDescent="0.25">
      <c r="M173" s="22"/>
    </row>
    <row r="174" spans="13:13" x14ac:dyDescent="0.25">
      <c r="M174" s="22"/>
    </row>
    <row r="175" spans="13:13" x14ac:dyDescent="0.25">
      <c r="M175" s="22"/>
    </row>
    <row r="176" spans="13:13" x14ac:dyDescent="0.25">
      <c r="M176" s="22"/>
    </row>
    <row r="177" spans="13:13" x14ac:dyDescent="0.25">
      <c r="M177" s="22"/>
    </row>
    <row r="178" spans="13:13" x14ac:dyDescent="0.25">
      <c r="M178" s="22"/>
    </row>
    <row r="179" spans="13:13" x14ac:dyDescent="0.25">
      <c r="M179" s="22"/>
    </row>
    <row r="180" spans="13:13" x14ac:dyDescent="0.25">
      <c r="M180" s="22"/>
    </row>
    <row r="181" spans="13:13" x14ac:dyDescent="0.25">
      <c r="M181" s="22"/>
    </row>
    <row r="182" spans="13:13" x14ac:dyDescent="0.25">
      <c r="M182" s="22"/>
    </row>
    <row r="183" spans="13:13" x14ac:dyDescent="0.25">
      <c r="M183" s="22"/>
    </row>
    <row r="184" spans="13:13" x14ac:dyDescent="0.25">
      <c r="M184" s="22"/>
    </row>
    <row r="185" spans="13:13" x14ac:dyDescent="0.25">
      <c r="M185" s="22"/>
    </row>
    <row r="186" spans="13:13" x14ac:dyDescent="0.25">
      <c r="M186" s="22"/>
    </row>
    <row r="187" spans="13:13" x14ac:dyDescent="0.25">
      <c r="M187" s="22"/>
    </row>
    <row r="188" spans="13:13" x14ac:dyDescent="0.25">
      <c r="M188" s="22"/>
    </row>
    <row r="189" spans="13:13" x14ac:dyDescent="0.25">
      <c r="M189" s="22"/>
    </row>
    <row r="190" spans="13:13" x14ac:dyDescent="0.25">
      <c r="M190" s="22"/>
    </row>
    <row r="191" spans="13:13" x14ac:dyDescent="0.25">
      <c r="M191" s="22"/>
    </row>
    <row r="192" spans="13:13" x14ac:dyDescent="0.25">
      <c r="M192" s="22"/>
    </row>
    <row r="193" spans="13:13" x14ac:dyDescent="0.25">
      <c r="M193" s="22"/>
    </row>
    <row r="194" spans="13:13" x14ac:dyDescent="0.25">
      <c r="M194" s="22"/>
    </row>
    <row r="195" spans="13:13" x14ac:dyDescent="0.25">
      <c r="M195" s="22"/>
    </row>
    <row r="196" spans="13:13" x14ac:dyDescent="0.25">
      <c r="M196" s="22"/>
    </row>
    <row r="197" spans="13:13" x14ac:dyDescent="0.25">
      <c r="M197" s="22"/>
    </row>
    <row r="198" spans="13:13" x14ac:dyDescent="0.25">
      <c r="M198" s="22"/>
    </row>
    <row r="199" spans="13:13" x14ac:dyDescent="0.25">
      <c r="M199" s="22"/>
    </row>
    <row r="200" spans="13:13" x14ac:dyDescent="0.25">
      <c r="M200" s="22"/>
    </row>
    <row r="201" spans="13:13" x14ac:dyDescent="0.25">
      <c r="M201" s="22"/>
    </row>
    <row r="202" spans="13:13" x14ac:dyDescent="0.25">
      <c r="M202" s="22"/>
    </row>
    <row r="203" spans="13:13" x14ac:dyDescent="0.25">
      <c r="M203" s="22"/>
    </row>
    <row r="204" spans="13:13" x14ac:dyDescent="0.25">
      <c r="M204" s="22"/>
    </row>
    <row r="205" spans="13:13" x14ac:dyDescent="0.25">
      <c r="M205" s="22"/>
    </row>
    <row r="206" spans="13:13" x14ac:dyDescent="0.25">
      <c r="M206" s="22"/>
    </row>
    <row r="207" spans="13:13" x14ac:dyDescent="0.25">
      <c r="M207" s="22"/>
    </row>
    <row r="208" spans="13:13" x14ac:dyDescent="0.25">
      <c r="M208" s="22"/>
    </row>
    <row r="209" spans="13:13" x14ac:dyDescent="0.25">
      <c r="M209" s="22"/>
    </row>
    <row r="210" spans="13:13" x14ac:dyDescent="0.25">
      <c r="M210" s="22"/>
    </row>
    <row r="211" spans="13:13" x14ac:dyDescent="0.25">
      <c r="M211" s="22"/>
    </row>
    <row r="212" spans="13:13" x14ac:dyDescent="0.25">
      <c r="M212" s="22"/>
    </row>
    <row r="213" spans="13:13" x14ac:dyDescent="0.25">
      <c r="M213" s="22"/>
    </row>
    <row r="214" spans="13:13" x14ac:dyDescent="0.25">
      <c r="M214" s="22"/>
    </row>
    <row r="215" spans="13:13" x14ac:dyDescent="0.25">
      <c r="M215" s="22"/>
    </row>
    <row r="216" spans="13:13" x14ac:dyDescent="0.25">
      <c r="M216" s="22"/>
    </row>
    <row r="217" spans="13:13" x14ac:dyDescent="0.25">
      <c r="M217" s="22"/>
    </row>
    <row r="218" spans="13:13" x14ac:dyDescent="0.25">
      <c r="M218" s="22"/>
    </row>
    <row r="219" spans="13:13" x14ac:dyDescent="0.25">
      <c r="M219" s="22"/>
    </row>
    <row r="220" spans="13:13" x14ac:dyDescent="0.25">
      <c r="M220" s="22"/>
    </row>
    <row r="221" spans="13:13" x14ac:dyDescent="0.25">
      <c r="M221" s="22"/>
    </row>
    <row r="222" spans="13:13" x14ac:dyDescent="0.25">
      <c r="M222" s="22"/>
    </row>
    <row r="223" spans="13:13" x14ac:dyDescent="0.25">
      <c r="M223" s="22"/>
    </row>
    <row r="224" spans="13:13" x14ac:dyDescent="0.25">
      <c r="M224" s="22"/>
    </row>
    <row r="225" spans="13:13" x14ac:dyDescent="0.25">
      <c r="M225" s="22"/>
    </row>
    <row r="226" spans="13:13" x14ac:dyDescent="0.25">
      <c r="M226" s="22"/>
    </row>
    <row r="227" spans="13:13" x14ac:dyDescent="0.25">
      <c r="M227" s="22"/>
    </row>
    <row r="228" spans="13:13" x14ac:dyDescent="0.25">
      <c r="M228" s="22"/>
    </row>
    <row r="229" spans="13:13" x14ac:dyDescent="0.25">
      <c r="M229" s="22"/>
    </row>
    <row r="230" spans="13:13" x14ac:dyDescent="0.25">
      <c r="M230" s="22"/>
    </row>
    <row r="231" spans="13:13" x14ac:dyDescent="0.25">
      <c r="M231" s="22"/>
    </row>
    <row r="232" spans="13:13" x14ac:dyDescent="0.25">
      <c r="M232" s="22"/>
    </row>
    <row r="233" spans="13:13" x14ac:dyDescent="0.25">
      <c r="M233" s="22"/>
    </row>
    <row r="234" spans="13:13" x14ac:dyDescent="0.25">
      <c r="M234" s="22"/>
    </row>
    <row r="235" spans="13:13" x14ac:dyDescent="0.25">
      <c r="M235" s="22"/>
    </row>
    <row r="236" spans="13:13" x14ac:dyDescent="0.25">
      <c r="M236" s="22"/>
    </row>
    <row r="237" spans="13:13" x14ac:dyDescent="0.25">
      <c r="M237" s="22"/>
    </row>
    <row r="238" spans="13:13" x14ac:dyDescent="0.25">
      <c r="M238" s="22"/>
    </row>
    <row r="239" spans="13:13" x14ac:dyDescent="0.25">
      <c r="M239" s="22"/>
    </row>
    <row r="240" spans="13:13" x14ac:dyDescent="0.25">
      <c r="M240" s="22"/>
    </row>
    <row r="241" spans="13:13" x14ac:dyDescent="0.25">
      <c r="M241" s="22"/>
    </row>
    <row r="242" spans="13:13" x14ac:dyDescent="0.25">
      <c r="M242" s="22"/>
    </row>
    <row r="243" spans="13:13" x14ac:dyDescent="0.25">
      <c r="M243" s="22"/>
    </row>
    <row r="244" spans="13:13" x14ac:dyDescent="0.25">
      <c r="M244" s="22"/>
    </row>
    <row r="245" spans="13:13" x14ac:dyDescent="0.25">
      <c r="M245" s="22"/>
    </row>
    <row r="246" spans="13:13" x14ac:dyDescent="0.25">
      <c r="M246" s="22"/>
    </row>
    <row r="247" spans="13:13" x14ac:dyDescent="0.25">
      <c r="M247" s="22"/>
    </row>
    <row r="248" spans="13:13" x14ac:dyDescent="0.25">
      <c r="M248" s="22"/>
    </row>
    <row r="249" spans="13:13" x14ac:dyDescent="0.25">
      <c r="M249" s="22"/>
    </row>
    <row r="250" spans="13:13" x14ac:dyDescent="0.25">
      <c r="M250" s="22"/>
    </row>
    <row r="251" spans="13:13" x14ac:dyDescent="0.25">
      <c r="M251" s="22"/>
    </row>
    <row r="252" spans="13:13" x14ac:dyDescent="0.25">
      <c r="M252" s="22"/>
    </row>
    <row r="253" spans="13:13" x14ac:dyDescent="0.25">
      <c r="M253" s="22"/>
    </row>
    <row r="254" spans="13:13" x14ac:dyDescent="0.25">
      <c r="M254" s="22"/>
    </row>
    <row r="255" spans="13:13" x14ac:dyDescent="0.25">
      <c r="M255" s="22"/>
    </row>
    <row r="256" spans="13:13" x14ac:dyDescent="0.25">
      <c r="M256" s="22"/>
    </row>
    <row r="257" spans="13:13" x14ac:dyDescent="0.25">
      <c r="M257" s="22"/>
    </row>
    <row r="258" spans="13:13" x14ac:dyDescent="0.25">
      <c r="M258" s="22"/>
    </row>
    <row r="259" spans="13:13" x14ac:dyDescent="0.25">
      <c r="M259" s="22"/>
    </row>
    <row r="260" spans="13:13" x14ac:dyDescent="0.25">
      <c r="M260" s="22"/>
    </row>
    <row r="261" spans="13:13" x14ac:dyDescent="0.25">
      <c r="M261" s="22"/>
    </row>
    <row r="262" spans="13:13" x14ac:dyDescent="0.25">
      <c r="M262" s="22"/>
    </row>
    <row r="263" spans="13:13" x14ac:dyDescent="0.25">
      <c r="M263" s="22"/>
    </row>
    <row r="264" spans="13:13" x14ac:dyDescent="0.25">
      <c r="M264" s="22"/>
    </row>
    <row r="265" spans="13:13" x14ac:dyDescent="0.25">
      <c r="M265" s="22"/>
    </row>
    <row r="266" spans="13:13" x14ac:dyDescent="0.25">
      <c r="M266" s="22"/>
    </row>
    <row r="267" spans="13:13" x14ac:dyDescent="0.25">
      <c r="M267" s="22"/>
    </row>
    <row r="268" spans="13:13" x14ac:dyDescent="0.25">
      <c r="M268" s="22"/>
    </row>
    <row r="269" spans="13:13" x14ac:dyDescent="0.25">
      <c r="M269" s="22"/>
    </row>
    <row r="270" spans="13:13" x14ac:dyDescent="0.25">
      <c r="M270" s="22"/>
    </row>
    <row r="271" spans="13:13" x14ac:dyDescent="0.25">
      <c r="M271" s="22"/>
    </row>
    <row r="272" spans="13:13" x14ac:dyDescent="0.25">
      <c r="M272" s="22"/>
    </row>
    <row r="273" spans="13:13" x14ac:dyDescent="0.25">
      <c r="M273" s="22"/>
    </row>
    <row r="274" spans="13:13" x14ac:dyDescent="0.25">
      <c r="M274" s="22"/>
    </row>
    <row r="275" spans="13:13" x14ac:dyDescent="0.25">
      <c r="M275" s="22"/>
    </row>
    <row r="276" spans="13:13" x14ac:dyDescent="0.25">
      <c r="M276" s="22"/>
    </row>
    <row r="277" spans="13:13" x14ac:dyDescent="0.25">
      <c r="M277" s="22"/>
    </row>
    <row r="278" spans="13:13" x14ac:dyDescent="0.25">
      <c r="M278" s="22"/>
    </row>
    <row r="279" spans="13:13" x14ac:dyDescent="0.25">
      <c r="M279" s="22"/>
    </row>
    <row r="280" spans="13:13" x14ac:dyDescent="0.25">
      <c r="M280" s="22"/>
    </row>
    <row r="281" spans="13:13" x14ac:dyDescent="0.25">
      <c r="M281" s="22"/>
    </row>
    <row r="282" spans="13:13" x14ac:dyDescent="0.25">
      <c r="M282" s="22"/>
    </row>
    <row r="283" spans="13:13" x14ac:dyDescent="0.25">
      <c r="M283" s="22"/>
    </row>
    <row r="284" spans="13:13" x14ac:dyDescent="0.25">
      <c r="M284" s="22"/>
    </row>
    <row r="285" spans="13:13" x14ac:dyDescent="0.25">
      <c r="M285" s="22"/>
    </row>
    <row r="286" spans="13:13" x14ac:dyDescent="0.25">
      <c r="M286" s="22"/>
    </row>
    <row r="287" spans="13:13" x14ac:dyDescent="0.25">
      <c r="M287" s="22"/>
    </row>
    <row r="288" spans="13:13" x14ac:dyDescent="0.25">
      <c r="M288" s="22"/>
    </row>
    <row r="289" spans="13:13" x14ac:dyDescent="0.25">
      <c r="M289" s="22"/>
    </row>
    <row r="290" spans="13:13" x14ac:dyDescent="0.25">
      <c r="M290" s="22"/>
    </row>
    <row r="291" spans="13:13" x14ac:dyDescent="0.25">
      <c r="M291" s="22"/>
    </row>
    <row r="292" spans="13:13" x14ac:dyDescent="0.25">
      <c r="M292" s="22"/>
    </row>
    <row r="293" spans="13:13" x14ac:dyDescent="0.25">
      <c r="M293" s="22"/>
    </row>
    <row r="294" spans="13:13" x14ac:dyDescent="0.25">
      <c r="M294" s="22"/>
    </row>
    <row r="295" spans="13:13" x14ac:dyDescent="0.25">
      <c r="M295" s="22"/>
    </row>
    <row r="296" spans="13:13" x14ac:dyDescent="0.25">
      <c r="M296" s="22"/>
    </row>
    <row r="297" spans="13:13" x14ac:dyDescent="0.25">
      <c r="M297" s="22"/>
    </row>
    <row r="298" spans="13:13" x14ac:dyDescent="0.25">
      <c r="M298" s="22"/>
    </row>
    <row r="299" spans="13:13" x14ac:dyDescent="0.25">
      <c r="M299" s="22"/>
    </row>
    <row r="300" spans="13:13" x14ac:dyDescent="0.25">
      <c r="M300" s="22"/>
    </row>
    <row r="301" spans="13:13" x14ac:dyDescent="0.25">
      <c r="M301" s="22"/>
    </row>
    <row r="302" spans="13:13" x14ac:dyDescent="0.25">
      <c r="M302" s="22"/>
    </row>
    <row r="303" spans="13:13" x14ac:dyDescent="0.25">
      <c r="M303" s="22"/>
    </row>
    <row r="304" spans="13:13" x14ac:dyDescent="0.25">
      <c r="M304" s="22"/>
    </row>
    <row r="305" spans="13:13" x14ac:dyDescent="0.25">
      <c r="M305" s="22"/>
    </row>
    <row r="306" spans="13:13" x14ac:dyDescent="0.25">
      <c r="M306" s="22"/>
    </row>
    <row r="307" spans="13:13" x14ac:dyDescent="0.25">
      <c r="M307" s="22"/>
    </row>
    <row r="308" spans="13:13" x14ac:dyDescent="0.25">
      <c r="M308" s="22"/>
    </row>
    <row r="309" spans="13:13" x14ac:dyDescent="0.25">
      <c r="M309" s="22"/>
    </row>
    <row r="310" spans="13:13" x14ac:dyDescent="0.25">
      <c r="M310" s="22"/>
    </row>
    <row r="311" spans="13:13" x14ac:dyDescent="0.25">
      <c r="M311" s="22"/>
    </row>
    <row r="312" spans="13:13" x14ac:dyDescent="0.25">
      <c r="M312" s="22"/>
    </row>
    <row r="313" spans="13:13" x14ac:dyDescent="0.25">
      <c r="M313" s="22"/>
    </row>
    <row r="314" spans="13:13" x14ac:dyDescent="0.25">
      <c r="M314" s="22"/>
    </row>
    <row r="315" spans="13:13" x14ac:dyDescent="0.25">
      <c r="M315" s="22"/>
    </row>
    <row r="316" spans="13:13" x14ac:dyDescent="0.25">
      <c r="M316" s="22"/>
    </row>
    <row r="317" spans="13:13" x14ac:dyDescent="0.25">
      <c r="M317" s="22"/>
    </row>
    <row r="318" spans="13:13" x14ac:dyDescent="0.25">
      <c r="M318" s="22"/>
    </row>
    <row r="319" spans="13:13" x14ac:dyDescent="0.25">
      <c r="M319" s="22"/>
    </row>
    <row r="320" spans="13:13" x14ac:dyDescent="0.25">
      <c r="M320" s="22"/>
    </row>
    <row r="321" spans="13:13" x14ac:dyDescent="0.25">
      <c r="M321" s="22"/>
    </row>
    <row r="322" spans="13:13" x14ac:dyDescent="0.25">
      <c r="M322" s="22"/>
    </row>
    <row r="323" spans="13:13" x14ac:dyDescent="0.25">
      <c r="M323" s="22"/>
    </row>
    <row r="324" spans="13:13" x14ac:dyDescent="0.25">
      <c r="M324" s="22"/>
    </row>
    <row r="325" spans="13:13" x14ac:dyDescent="0.25">
      <c r="M325" s="22"/>
    </row>
    <row r="326" spans="13:13" x14ac:dyDescent="0.25">
      <c r="M326" s="22"/>
    </row>
    <row r="327" spans="13:13" x14ac:dyDescent="0.25">
      <c r="M327" s="22"/>
    </row>
    <row r="328" spans="13:13" x14ac:dyDescent="0.25">
      <c r="M328" s="22"/>
    </row>
    <row r="329" spans="13:13" x14ac:dyDescent="0.25">
      <c r="M329" s="22"/>
    </row>
    <row r="330" spans="13:13" x14ac:dyDescent="0.25">
      <c r="M330" s="22"/>
    </row>
    <row r="331" spans="13:13" x14ac:dyDescent="0.25">
      <c r="M331" s="22"/>
    </row>
    <row r="332" spans="13:13" x14ac:dyDescent="0.25">
      <c r="M332" s="22"/>
    </row>
    <row r="333" spans="13:13" x14ac:dyDescent="0.25">
      <c r="M333" s="22"/>
    </row>
    <row r="334" spans="13:13" x14ac:dyDescent="0.25">
      <c r="M334" s="22"/>
    </row>
    <row r="335" spans="13:13" x14ac:dyDescent="0.25">
      <c r="M335" s="22"/>
    </row>
    <row r="336" spans="13:13" x14ac:dyDescent="0.25">
      <c r="M336" s="22"/>
    </row>
    <row r="337" spans="13:13" x14ac:dyDescent="0.25">
      <c r="M337" s="22"/>
    </row>
    <row r="338" spans="13:13" x14ac:dyDescent="0.25">
      <c r="M338" s="22"/>
    </row>
    <row r="339" spans="13:13" x14ac:dyDescent="0.25">
      <c r="M339" s="22"/>
    </row>
    <row r="340" spans="13:13" x14ac:dyDescent="0.25">
      <c r="M340" s="22"/>
    </row>
    <row r="341" spans="13:13" x14ac:dyDescent="0.25">
      <c r="M341" s="22"/>
    </row>
    <row r="342" spans="13:13" x14ac:dyDescent="0.25">
      <c r="M342" s="22"/>
    </row>
    <row r="343" spans="13:13" x14ac:dyDescent="0.25">
      <c r="M343" s="22"/>
    </row>
    <row r="344" spans="13:13" x14ac:dyDescent="0.25">
      <c r="M344" s="22"/>
    </row>
    <row r="345" spans="13:13" x14ac:dyDescent="0.25">
      <c r="M345" s="22"/>
    </row>
    <row r="346" spans="13:13" x14ac:dyDescent="0.25">
      <c r="M346" s="22"/>
    </row>
    <row r="347" spans="13:13" x14ac:dyDescent="0.25">
      <c r="M347" s="22"/>
    </row>
    <row r="348" spans="13:13" x14ac:dyDescent="0.25">
      <c r="M348" s="22"/>
    </row>
    <row r="349" spans="13:13" x14ac:dyDescent="0.25">
      <c r="M349" s="22"/>
    </row>
    <row r="350" spans="13:13" x14ac:dyDescent="0.25">
      <c r="M350" s="22"/>
    </row>
    <row r="351" spans="13:13" x14ac:dyDescent="0.25">
      <c r="M351" s="22"/>
    </row>
    <row r="352" spans="13:13" x14ac:dyDescent="0.25">
      <c r="M352" s="22"/>
    </row>
    <row r="353" spans="13:13" x14ac:dyDescent="0.25">
      <c r="M353" s="22"/>
    </row>
    <row r="354" spans="13:13" x14ac:dyDescent="0.25">
      <c r="M354" s="22"/>
    </row>
    <row r="355" spans="13:13" x14ac:dyDescent="0.25">
      <c r="M355" s="22"/>
    </row>
    <row r="356" spans="13:13" x14ac:dyDescent="0.25">
      <c r="M356" s="22"/>
    </row>
    <row r="357" spans="13:13" x14ac:dyDescent="0.25">
      <c r="M357" s="22"/>
    </row>
    <row r="358" spans="13:13" x14ac:dyDescent="0.25">
      <c r="M358" s="22"/>
    </row>
    <row r="359" spans="13:13" x14ac:dyDescent="0.25">
      <c r="M359" s="22"/>
    </row>
    <row r="360" spans="13:13" x14ac:dyDescent="0.25">
      <c r="M360" s="22"/>
    </row>
    <row r="361" spans="13:13" x14ac:dyDescent="0.25">
      <c r="M361" s="22"/>
    </row>
    <row r="362" spans="13:13" x14ac:dyDescent="0.25">
      <c r="M362" s="22"/>
    </row>
    <row r="363" spans="13:13" x14ac:dyDescent="0.25">
      <c r="M363" s="22"/>
    </row>
    <row r="364" spans="13:13" x14ac:dyDescent="0.25">
      <c r="M364" s="22"/>
    </row>
    <row r="365" spans="13:13" x14ac:dyDescent="0.25">
      <c r="M365" s="22"/>
    </row>
    <row r="366" spans="13:13" x14ac:dyDescent="0.25">
      <c r="M366" s="22"/>
    </row>
    <row r="367" spans="13:13" x14ac:dyDescent="0.25">
      <c r="M367" s="22"/>
    </row>
  </sheetData>
  <mergeCells count="24">
    <mergeCell ref="A49:A50"/>
    <mergeCell ref="B49:B50"/>
    <mergeCell ref="A51:A59"/>
    <mergeCell ref="B51:B59"/>
    <mergeCell ref="V1:V2"/>
    <mergeCell ref="Q1:Q2"/>
    <mergeCell ref="R1:R2"/>
    <mergeCell ref="S1:S2"/>
    <mergeCell ref="T1:T2"/>
    <mergeCell ref="U1:U2"/>
    <mergeCell ref="B4:B26"/>
    <mergeCell ref="B27:B46"/>
    <mergeCell ref="A4:A26"/>
    <mergeCell ref="A27:A46"/>
    <mergeCell ref="A47:A48"/>
    <mergeCell ref="B47:B48"/>
    <mergeCell ref="P1:P2"/>
    <mergeCell ref="J1:L1"/>
    <mergeCell ref="D1:I1"/>
    <mergeCell ref="A2:L2"/>
    <mergeCell ref="M1:M2"/>
    <mergeCell ref="A1:C1"/>
    <mergeCell ref="N1:N2"/>
    <mergeCell ref="O1:O2"/>
  </mergeCells>
  <phoneticPr fontId="0" type="noConversion"/>
  <conditionalFormatting sqref="M47:P47 P5:P46">
    <cfRule type="cellIs" dxfId="133" priority="22" stopIfTrue="1" operator="greaterThan">
      <formula>0</formula>
    </cfRule>
    <cfRule type="cellIs" dxfId="132" priority="23" stopIfTrue="1" operator="greaterThan">
      <formula>0</formula>
    </cfRule>
    <cfRule type="cellIs" dxfId="131" priority="24" stopIfTrue="1" operator="greaterThan">
      <formula>0</formula>
    </cfRule>
  </conditionalFormatting>
  <conditionalFormatting sqref="P4">
    <cfRule type="cellIs" dxfId="130" priority="16" stopIfTrue="1" operator="greaterThan">
      <formula>0</formula>
    </cfRule>
    <cfRule type="cellIs" dxfId="129" priority="17" stopIfTrue="1" operator="greaterThan">
      <formula>0</formula>
    </cfRule>
    <cfRule type="cellIs" dxfId="128" priority="18" stopIfTrue="1" operator="greaterThan">
      <formula>0</formula>
    </cfRule>
  </conditionalFormatting>
  <conditionalFormatting sqref="M4 M5:O46">
    <cfRule type="cellIs" dxfId="127" priority="4" stopIfTrue="1" operator="greaterThan">
      <formula>0</formula>
    </cfRule>
    <cfRule type="cellIs" dxfId="126" priority="5" stopIfTrue="1" operator="greaterThan">
      <formula>0</formula>
    </cfRule>
    <cfRule type="cellIs" dxfId="125" priority="6" stopIfTrue="1" operator="greaterThan">
      <formula>0</formula>
    </cfRule>
  </conditionalFormatting>
  <conditionalFormatting sqref="N4:O4">
    <cfRule type="cellIs" dxfId="124" priority="1" stopIfTrue="1" operator="greaterThan">
      <formula>0</formula>
    </cfRule>
    <cfRule type="cellIs" dxfId="123" priority="2" stopIfTrue="1" operator="greaterThan">
      <formula>0</formula>
    </cfRule>
    <cfRule type="cellIs" dxfId="122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7"/>
  <sheetViews>
    <sheetView topLeftCell="E48" zoomScale="84" zoomScaleNormal="84" workbookViewId="0">
      <selection activeCell="K4" sqref="K4:K59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7" customWidth="1"/>
    <col min="4" max="4" width="5.7109375" style="1" customWidth="1"/>
    <col min="5" max="5" width="34.2851562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8" bestFit="1" customWidth="1"/>
    <col min="10" max="10" width="11.28515625" style="42" customWidth="1"/>
    <col min="11" max="11" width="13.28515625" style="38" customWidth="1"/>
    <col min="12" max="12" width="12.5703125" style="17" customWidth="1"/>
    <col min="13" max="13" width="14.7109375" style="18" customWidth="1"/>
    <col min="14" max="14" width="13.7109375" style="18" customWidth="1"/>
    <col min="15" max="15" width="14.7109375" style="18" customWidth="1"/>
    <col min="16" max="16" width="17" style="18" customWidth="1"/>
    <col min="17" max="22" width="14.7109375" style="15" customWidth="1"/>
    <col min="23" max="16384" width="9.7109375" style="15"/>
  </cols>
  <sheetData>
    <row r="1" spans="1:22" ht="33" customHeight="1" x14ac:dyDescent="0.25">
      <c r="A1" s="167" t="s">
        <v>134</v>
      </c>
      <c r="B1" s="167"/>
      <c r="C1" s="167"/>
      <c r="D1" s="167" t="s">
        <v>75</v>
      </c>
      <c r="E1" s="167"/>
      <c r="F1" s="167"/>
      <c r="G1" s="167"/>
      <c r="H1" s="167"/>
      <c r="I1" s="167"/>
      <c r="J1" s="167" t="s">
        <v>135</v>
      </c>
      <c r="K1" s="167"/>
      <c r="L1" s="167"/>
      <c r="M1" s="166" t="s">
        <v>145</v>
      </c>
      <c r="N1" s="166" t="s">
        <v>160</v>
      </c>
      <c r="O1" s="166" t="s">
        <v>118</v>
      </c>
      <c r="P1" s="166" t="s">
        <v>118</v>
      </c>
      <c r="Q1" s="166" t="s">
        <v>118</v>
      </c>
      <c r="R1" s="166" t="s">
        <v>118</v>
      </c>
      <c r="S1" s="166" t="s">
        <v>118</v>
      </c>
      <c r="T1" s="166" t="s">
        <v>118</v>
      </c>
      <c r="U1" s="166" t="s">
        <v>118</v>
      </c>
      <c r="V1" s="166" t="s">
        <v>118</v>
      </c>
    </row>
    <row r="2" spans="1:22" ht="21.75" customHeight="1" x14ac:dyDescent="0.25">
      <c r="A2" s="167" t="s">
        <v>136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6"/>
      <c r="N2" s="166"/>
      <c r="O2" s="166"/>
      <c r="P2" s="166"/>
      <c r="Q2" s="166"/>
      <c r="R2" s="166"/>
      <c r="S2" s="166"/>
      <c r="T2" s="166"/>
      <c r="U2" s="166"/>
      <c r="V2" s="166"/>
    </row>
    <row r="3" spans="1:22" s="16" customFormat="1" ht="45" x14ac:dyDescent="0.2">
      <c r="A3" s="30" t="s">
        <v>5</v>
      </c>
      <c r="B3" s="30" t="s">
        <v>120</v>
      </c>
      <c r="C3" s="31" t="s">
        <v>121</v>
      </c>
      <c r="D3" s="31" t="s">
        <v>3</v>
      </c>
      <c r="E3" s="31" t="s">
        <v>87</v>
      </c>
      <c r="F3" s="31" t="s">
        <v>88</v>
      </c>
      <c r="G3" s="31" t="s">
        <v>122</v>
      </c>
      <c r="H3" s="31" t="s">
        <v>4</v>
      </c>
      <c r="I3" s="47" t="s">
        <v>1</v>
      </c>
      <c r="J3" s="33" t="s">
        <v>23</v>
      </c>
      <c r="K3" s="34" t="s">
        <v>0</v>
      </c>
      <c r="L3" s="30" t="s">
        <v>2</v>
      </c>
      <c r="M3" s="29">
        <v>43161</v>
      </c>
      <c r="N3" s="29">
        <v>43339</v>
      </c>
      <c r="O3" s="29" t="s">
        <v>119</v>
      </c>
      <c r="P3" s="29" t="s">
        <v>119</v>
      </c>
      <c r="Q3" s="29" t="s">
        <v>119</v>
      </c>
      <c r="R3" s="29" t="s">
        <v>119</v>
      </c>
      <c r="S3" s="29" t="s">
        <v>119</v>
      </c>
      <c r="T3" s="29" t="s">
        <v>119</v>
      </c>
      <c r="U3" s="29" t="s">
        <v>119</v>
      </c>
      <c r="V3" s="29" t="s">
        <v>119</v>
      </c>
    </row>
    <row r="4" spans="1:22" ht="30" customHeight="1" x14ac:dyDescent="0.25">
      <c r="A4" s="174" t="s">
        <v>123</v>
      </c>
      <c r="B4" s="172" t="s">
        <v>124</v>
      </c>
      <c r="C4" s="76" t="s">
        <v>125</v>
      </c>
      <c r="D4" s="77">
        <v>1</v>
      </c>
      <c r="E4" s="78" t="s">
        <v>27</v>
      </c>
      <c r="F4" s="77" t="s">
        <v>90</v>
      </c>
      <c r="G4" s="76" t="s">
        <v>78</v>
      </c>
      <c r="H4" s="76" t="s">
        <v>24</v>
      </c>
      <c r="I4" s="79">
        <v>25</v>
      </c>
      <c r="J4" s="85">
        <v>15</v>
      </c>
      <c r="K4" s="35">
        <f>J4-(SUM(M4:V4))</f>
        <v>0</v>
      </c>
      <c r="L4" s="36" t="str">
        <f>IF(K4&lt;0,"ATENÇÃO","OK")</f>
        <v>OK</v>
      </c>
      <c r="M4" s="56">
        <v>5</v>
      </c>
      <c r="N4" s="56">
        <v>10</v>
      </c>
      <c r="O4" s="56"/>
      <c r="P4" s="56"/>
      <c r="Q4" s="57"/>
      <c r="R4" s="57"/>
      <c r="S4" s="41"/>
      <c r="T4" s="41"/>
      <c r="U4" s="41"/>
      <c r="V4" s="41"/>
    </row>
    <row r="5" spans="1:22" ht="15" customHeight="1" x14ac:dyDescent="0.25">
      <c r="A5" s="174"/>
      <c r="B5" s="172"/>
      <c r="C5" s="76" t="s">
        <v>125</v>
      </c>
      <c r="D5" s="77">
        <v>2</v>
      </c>
      <c r="E5" s="78" t="s">
        <v>28</v>
      </c>
      <c r="F5" s="77" t="s">
        <v>91</v>
      </c>
      <c r="G5" s="76" t="s">
        <v>78</v>
      </c>
      <c r="H5" s="76" t="s">
        <v>24</v>
      </c>
      <c r="I5" s="79">
        <v>30</v>
      </c>
      <c r="J5" s="85">
        <v>15</v>
      </c>
      <c r="K5" s="35">
        <f t="shared" ref="K5:K59" si="0">J5-(SUM(M5:V5))</f>
        <v>0</v>
      </c>
      <c r="L5" s="36" t="str">
        <f t="shared" ref="L5:L59" si="1">IF(K5&lt;0,"ATENÇÃO","OK")</f>
        <v>OK</v>
      </c>
      <c r="M5" s="56">
        <v>5</v>
      </c>
      <c r="N5" s="56">
        <v>10</v>
      </c>
      <c r="O5" s="56"/>
      <c r="P5" s="56"/>
      <c r="Q5" s="57"/>
      <c r="R5" s="57"/>
      <c r="S5" s="41"/>
      <c r="T5" s="41"/>
      <c r="U5" s="41"/>
      <c r="V5" s="41"/>
    </row>
    <row r="6" spans="1:22" ht="15" customHeight="1" x14ac:dyDescent="0.25">
      <c r="A6" s="174"/>
      <c r="B6" s="172"/>
      <c r="C6" s="76" t="s">
        <v>125</v>
      </c>
      <c r="D6" s="77">
        <v>3</v>
      </c>
      <c r="E6" s="78" t="s">
        <v>29</v>
      </c>
      <c r="F6" s="77" t="s">
        <v>92</v>
      </c>
      <c r="G6" s="76" t="s">
        <v>78</v>
      </c>
      <c r="H6" s="76" t="s">
        <v>24</v>
      </c>
      <c r="I6" s="79">
        <v>32</v>
      </c>
      <c r="J6" s="85">
        <v>10</v>
      </c>
      <c r="K6" s="35">
        <f t="shared" si="0"/>
        <v>0</v>
      </c>
      <c r="L6" s="36" t="str">
        <f t="shared" si="1"/>
        <v>OK</v>
      </c>
      <c r="M6" s="56">
        <v>5</v>
      </c>
      <c r="N6" s="56">
        <v>5</v>
      </c>
      <c r="O6" s="56"/>
      <c r="P6" s="56"/>
      <c r="Q6" s="57"/>
      <c r="R6" s="57"/>
      <c r="S6" s="41"/>
      <c r="T6" s="41"/>
      <c r="U6" s="41"/>
      <c r="V6" s="41"/>
    </row>
    <row r="7" spans="1:22" ht="15" customHeight="1" x14ac:dyDescent="0.25">
      <c r="A7" s="174"/>
      <c r="B7" s="172"/>
      <c r="C7" s="76" t="s">
        <v>125</v>
      </c>
      <c r="D7" s="77">
        <v>4</v>
      </c>
      <c r="E7" s="78" t="s">
        <v>30</v>
      </c>
      <c r="F7" s="77" t="s">
        <v>93</v>
      </c>
      <c r="G7" s="76" t="s">
        <v>78</v>
      </c>
      <c r="H7" s="76" t="s">
        <v>24</v>
      </c>
      <c r="I7" s="79">
        <v>36</v>
      </c>
      <c r="J7" s="85">
        <v>10</v>
      </c>
      <c r="K7" s="35">
        <f t="shared" si="0"/>
        <v>0</v>
      </c>
      <c r="L7" s="36" t="str">
        <f t="shared" si="1"/>
        <v>OK</v>
      </c>
      <c r="M7" s="56">
        <v>5</v>
      </c>
      <c r="N7" s="56">
        <v>5</v>
      </c>
      <c r="O7" s="56"/>
      <c r="P7" s="56"/>
      <c r="Q7" s="57"/>
      <c r="R7" s="57"/>
      <c r="S7" s="41"/>
      <c r="T7" s="41"/>
      <c r="U7" s="41"/>
      <c r="V7" s="41"/>
    </row>
    <row r="8" spans="1:22" ht="46.5" customHeight="1" x14ac:dyDescent="0.25">
      <c r="A8" s="174"/>
      <c r="B8" s="172"/>
      <c r="C8" s="76" t="s">
        <v>125</v>
      </c>
      <c r="D8" s="77">
        <v>5</v>
      </c>
      <c r="E8" s="78" t="s">
        <v>31</v>
      </c>
      <c r="F8" s="77" t="s">
        <v>94</v>
      </c>
      <c r="G8" s="76" t="s">
        <v>78</v>
      </c>
      <c r="H8" s="76" t="s">
        <v>24</v>
      </c>
      <c r="I8" s="79">
        <v>55</v>
      </c>
      <c r="J8" s="85">
        <v>10</v>
      </c>
      <c r="K8" s="35">
        <f t="shared" si="0"/>
        <v>0</v>
      </c>
      <c r="L8" s="36" t="str">
        <f t="shared" si="1"/>
        <v>OK</v>
      </c>
      <c r="M8" s="56">
        <v>5</v>
      </c>
      <c r="N8" s="56">
        <v>5</v>
      </c>
      <c r="O8" s="56"/>
      <c r="P8" s="56"/>
      <c r="Q8" s="57"/>
      <c r="R8" s="57"/>
      <c r="S8" s="41"/>
      <c r="T8" s="41"/>
      <c r="U8" s="41"/>
      <c r="V8" s="41"/>
    </row>
    <row r="9" spans="1:22" ht="15" customHeight="1" x14ac:dyDescent="0.25">
      <c r="A9" s="174"/>
      <c r="B9" s="172"/>
      <c r="C9" s="76" t="s">
        <v>125</v>
      </c>
      <c r="D9" s="77">
        <v>6</v>
      </c>
      <c r="E9" s="78" t="s">
        <v>32</v>
      </c>
      <c r="F9" s="77" t="s">
        <v>95</v>
      </c>
      <c r="G9" s="76" t="s">
        <v>78</v>
      </c>
      <c r="H9" s="76" t="s">
        <v>24</v>
      </c>
      <c r="I9" s="79">
        <v>65</v>
      </c>
      <c r="J9" s="85">
        <v>5</v>
      </c>
      <c r="K9" s="35">
        <f t="shared" si="0"/>
        <v>0</v>
      </c>
      <c r="L9" s="36" t="str">
        <f t="shared" si="1"/>
        <v>OK</v>
      </c>
      <c r="M9" s="56">
        <v>2</v>
      </c>
      <c r="N9" s="56">
        <v>3</v>
      </c>
      <c r="O9" s="56"/>
      <c r="P9" s="56"/>
      <c r="Q9" s="57"/>
      <c r="R9" s="57"/>
      <c r="S9" s="41"/>
      <c r="T9" s="41"/>
      <c r="U9" s="41"/>
      <c r="V9" s="41"/>
    </row>
    <row r="10" spans="1:22" ht="15" customHeight="1" x14ac:dyDescent="0.25">
      <c r="A10" s="174"/>
      <c r="B10" s="172"/>
      <c r="C10" s="76" t="s">
        <v>125</v>
      </c>
      <c r="D10" s="77">
        <v>7</v>
      </c>
      <c r="E10" s="78" t="s">
        <v>33</v>
      </c>
      <c r="F10" s="77" t="s">
        <v>96</v>
      </c>
      <c r="G10" s="76" t="s">
        <v>78</v>
      </c>
      <c r="H10" s="76" t="s">
        <v>24</v>
      </c>
      <c r="I10" s="79">
        <v>55</v>
      </c>
      <c r="J10" s="85">
        <v>5</v>
      </c>
      <c r="K10" s="35">
        <f t="shared" si="0"/>
        <v>0</v>
      </c>
      <c r="L10" s="36" t="str">
        <f t="shared" si="1"/>
        <v>OK</v>
      </c>
      <c r="M10" s="56">
        <v>2</v>
      </c>
      <c r="N10" s="56">
        <v>3</v>
      </c>
      <c r="O10" s="56"/>
      <c r="P10" s="56"/>
      <c r="Q10" s="57"/>
      <c r="R10" s="57"/>
      <c r="S10" s="41"/>
      <c r="T10" s="41"/>
      <c r="U10" s="41"/>
      <c r="V10" s="41"/>
    </row>
    <row r="11" spans="1:22" ht="15" customHeight="1" x14ac:dyDescent="0.25">
      <c r="A11" s="174"/>
      <c r="B11" s="172"/>
      <c r="C11" s="76" t="s">
        <v>125</v>
      </c>
      <c r="D11" s="77">
        <v>8</v>
      </c>
      <c r="E11" s="80" t="s">
        <v>34</v>
      </c>
      <c r="F11" s="77" t="s">
        <v>97</v>
      </c>
      <c r="G11" s="81" t="s">
        <v>78</v>
      </c>
      <c r="H11" s="81" t="s">
        <v>76</v>
      </c>
      <c r="I11" s="79">
        <v>42</v>
      </c>
      <c r="J11" s="85">
        <v>5</v>
      </c>
      <c r="K11" s="35">
        <f t="shared" si="0"/>
        <v>0</v>
      </c>
      <c r="L11" s="36" t="str">
        <f t="shared" si="1"/>
        <v>OK</v>
      </c>
      <c r="M11" s="56">
        <v>2</v>
      </c>
      <c r="N11" s="56">
        <v>3</v>
      </c>
      <c r="O11" s="56"/>
      <c r="P11" s="56"/>
      <c r="Q11" s="57"/>
      <c r="R11" s="57"/>
      <c r="S11" s="41"/>
      <c r="T11" s="41"/>
      <c r="U11" s="41"/>
      <c r="V11" s="41"/>
    </row>
    <row r="12" spans="1:22" ht="15" customHeight="1" x14ac:dyDescent="0.25">
      <c r="A12" s="174"/>
      <c r="B12" s="172"/>
      <c r="C12" s="76" t="s">
        <v>125</v>
      </c>
      <c r="D12" s="77">
        <v>9</v>
      </c>
      <c r="E12" s="80" t="s">
        <v>35</v>
      </c>
      <c r="F12" s="77" t="s">
        <v>98</v>
      </c>
      <c r="G12" s="81" t="s">
        <v>78</v>
      </c>
      <c r="H12" s="81" t="s">
        <v>76</v>
      </c>
      <c r="I12" s="79">
        <v>50</v>
      </c>
      <c r="J12" s="85">
        <v>5</v>
      </c>
      <c r="K12" s="35">
        <f t="shared" si="0"/>
        <v>0</v>
      </c>
      <c r="L12" s="36" t="str">
        <f t="shared" si="1"/>
        <v>OK</v>
      </c>
      <c r="M12" s="56">
        <v>2</v>
      </c>
      <c r="N12" s="56">
        <v>3</v>
      </c>
      <c r="O12" s="56"/>
      <c r="P12" s="56"/>
      <c r="Q12" s="57"/>
      <c r="R12" s="57"/>
      <c r="S12" s="41"/>
      <c r="T12" s="41"/>
      <c r="U12" s="41"/>
      <c r="V12" s="41"/>
    </row>
    <row r="13" spans="1:22" ht="15" customHeight="1" x14ac:dyDescent="0.25">
      <c r="A13" s="174"/>
      <c r="B13" s="172"/>
      <c r="C13" s="76" t="s">
        <v>125</v>
      </c>
      <c r="D13" s="77">
        <v>10</v>
      </c>
      <c r="E13" s="80" t="s">
        <v>36</v>
      </c>
      <c r="F13" s="77" t="s">
        <v>98</v>
      </c>
      <c r="G13" s="81" t="s">
        <v>78</v>
      </c>
      <c r="H13" s="81" t="s">
        <v>24</v>
      </c>
      <c r="I13" s="79">
        <v>38</v>
      </c>
      <c r="J13" s="85">
        <v>5</v>
      </c>
      <c r="K13" s="35">
        <f t="shared" si="0"/>
        <v>0</v>
      </c>
      <c r="L13" s="36" t="str">
        <f t="shared" si="1"/>
        <v>OK</v>
      </c>
      <c r="M13" s="56">
        <v>2</v>
      </c>
      <c r="N13" s="56">
        <v>3</v>
      </c>
      <c r="O13" s="56"/>
      <c r="P13" s="56"/>
      <c r="Q13" s="57"/>
      <c r="R13" s="57"/>
      <c r="S13" s="41"/>
      <c r="T13" s="41"/>
      <c r="U13" s="41"/>
      <c r="V13" s="41"/>
    </row>
    <row r="14" spans="1:22" ht="15" customHeight="1" x14ac:dyDescent="0.25">
      <c r="A14" s="174"/>
      <c r="B14" s="172"/>
      <c r="C14" s="76" t="s">
        <v>125</v>
      </c>
      <c r="D14" s="77">
        <v>11</v>
      </c>
      <c r="E14" s="82" t="s">
        <v>37</v>
      </c>
      <c r="F14" s="77" t="s">
        <v>99</v>
      </c>
      <c r="G14" s="76" t="s">
        <v>78</v>
      </c>
      <c r="H14" s="76" t="s">
        <v>24</v>
      </c>
      <c r="I14" s="79">
        <v>10</v>
      </c>
      <c r="J14" s="85">
        <v>15</v>
      </c>
      <c r="K14" s="35">
        <f t="shared" si="0"/>
        <v>0</v>
      </c>
      <c r="L14" s="36" t="str">
        <f t="shared" si="1"/>
        <v>OK</v>
      </c>
      <c r="M14" s="56">
        <v>8</v>
      </c>
      <c r="N14" s="56">
        <v>7</v>
      </c>
      <c r="O14" s="56"/>
      <c r="P14" s="56"/>
      <c r="Q14" s="57"/>
      <c r="R14" s="57"/>
      <c r="S14" s="41"/>
      <c r="T14" s="41"/>
      <c r="U14" s="41"/>
      <c r="V14" s="41"/>
    </row>
    <row r="15" spans="1:22" ht="15" customHeight="1" x14ac:dyDescent="0.25">
      <c r="A15" s="174"/>
      <c r="B15" s="172"/>
      <c r="C15" s="76" t="s">
        <v>125</v>
      </c>
      <c r="D15" s="77">
        <v>12</v>
      </c>
      <c r="E15" s="82" t="s">
        <v>38</v>
      </c>
      <c r="F15" s="77" t="s">
        <v>99</v>
      </c>
      <c r="G15" s="76" t="s">
        <v>78</v>
      </c>
      <c r="H15" s="76" t="s">
        <v>24</v>
      </c>
      <c r="I15" s="79">
        <v>12</v>
      </c>
      <c r="J15" s="85">
        <v>15</v>
      </c>
      <c r="K15" s="35">
        <f t="shared" si="0"/>
        <v>0</v>
      </c>
      <c r="L15" s="36" t="str">
        <f t="shared" si="1"/>
        <v>OK</v>
      </c>
      <c r="M15" s="56">
        <v>8</v>
      </c>
      <c r="N15" s="56">
        <v>7</v>
      </c>
      <c r="O15" s="56"/>
      <c r="P15" s="56"/>
      <c r="Q15" s="57"/>
      <c r="R15" s="57"/>
      <c r="S15" s="41"/>
      <c r="T15" s="41"/>
      <c r="U15" s="41"/>
      <c r="V15" s="41"/>
    </row>
    <row r="16" spans="1:22" ht="15" customHeight="1" x14ac:dyDescent="0.25">
      <c r="A16" s="174"/>
      <c r="B16" s="172"/>
      <c r="C16" s="76" t="s">
        <v>125</v>
      </c>
      <c r="D16" s="77">
        <v>13</v>
      </c>
      <c r="E16" s="82" t="s">
        <v>39</v>
      </c>
      <c r="F16" s="77" t="s">
        <v>99</v>
      </c>
      <c r="G16" s="76" t="s">
        <v>78</v>
      </c>
      <c r="H16" s="76" t="s">
        <v>24</v>
      </c>
      <c r="I16" s="79">
        <v>13</v>
      </c>
      <c r="J16" s="85">
        <v>10</v>
      </c>
      <c r="K16" s="35">
        <f t="shared" si="0"/>
        <v>0</v>
      </c>
      <c r="L16" s="36" t="str">
        <f t="shared" si="1"/>
        <v>OK</v>
      </c>
      <c r="M16" s="56">
        <v>5</v>
      </c>
      <c r="N16" s="56">
        <v>5</v>
      </c>
      <c r="O16" s="56"/>
      <c r="P16" s="56"/>
      <c r="Q16" s="57"/>
      <c r="R16" s="57"/>
      <c r="S16" s="41"/>
      <c r="T16" s="41"/>
      <c r="U16" s="41"/>
      <c r="V16" s="41"/>
    </row>
    <row r="17" spans="1:22" ht="15" customHeight="1" x14ac:dyDescent="0.25">
      <c r="A17" s="174"/>
      <c r="B17" s="172"/>
      <c r="C17" s="76" t="s">
        <v>125</v>
      </c>
      <c r="D17" s="77">
        <v>14</v>
      </c>
      <c r="E17" s="82" t="s">
        <v>40</v>
      </c>
      <c r="F17" s="77" t="s">
        <v>99</v>
      </c>
      <c r="G17" s="76" t="s">
        <v>78</v>
      </c>
      <c r="H17" s="76" t="s">
        <v>24</v>
      </c>
      <c r="I17" s="79">
        <v>15</v>
      </c>
      <c r="J17" s="85">
        <v>10</v>
      </c>
      <c r="K17" s="35">
        <f t="shared" si="0"/>
        <v>0</v>
      </c>
      <c r="L17" s="36" t="str">
        <f t="shared" si="1"/>
        <v>OK</v>
      </c>
      <c r="M17" s="56">
        <v>5</v>
      </c>
      <c r="N17" s="56">
        <v>5</v>
      </c>
      <c r="O17" s="56"/>
      <c r="P17" s="56"/>
      <c r="Q17" s="57"/>
      <c r="R17" s="57"/>
      <c r="S17" s="41"/>
      <c r="T17" s="41"/>
      <c r="U17" s="41"/>
      <c r="V17" s="41"/>
    </row>
    <row r="18" spans="1:22" ht="15" customHeight="1" x14ac:dyDescent="0.25">
      <c r="A18" s="174"/>
      <c r="B18" s="172"/>
      <c r="C18" s="76" t="s">
        <v>125</v>
      </c>
      <c r="D18" s="77">
        <v>15</v>
      </c>
      <c r="E18" s="82" t="s">
        <v>41</v>
      </c>
      <c r="F18" s="77" t="s">
        <v>99</v>
      </c>
      <c r="G18" s="76" t="s">
        <v>78</v>
      </c>
      <c r="H18" s="76" t="s">
        <v>24</v>
      </c>
      <c r="I18" s="79">
        <v>18</v>
      </c>
      <c r="J18" s="85">
        <v>10</v>
      </c>
      <c r="K18" s="35">
        <f t="shared" si="0"/>
        <v>0</v>
      </c>
      <c r="L18" s="36" t="str">
        <f t="shared" si="1"/>
        <v>OK</v>
      </c>
      <c r="M18" s="56">
        <v>5</v>
      </c>
      <c r="N18" s="56">
        <v>5</v>
      </c>
      <c r="O18" s="56"/>
      <c r="P18" s="56"/>
      <c r="Q18" s="57"/>
      <c r="R18" s="57"/>
      <c r="S18" s="41"/>
      <c r="T18" s="41"/>
      <c r="U18" s="41"/>
      <c r="V18" s="41"/>
    </row>
    <row r="19" spans="1:22" ht="15" customHeight="1" x14ac:dyDescent="0.25">
      <c r="A19" s="174"/>
      <c r="B19" s="172"/>
      <c r="C19" s="76" t="s">
        <v>125</v>
      </c>
      <c r="D19" s="77">
        <v>16</v>
      </c>
      <c r="E19" s="82" t="s">
        <v>42</v>
      </c>
      <c r="F19" s="77" t="s">
        <v>99</v>
      </c>
      <c r="G19" s="76" t="s">
        <v>78</v>
      </c>
      <c r="H19" s="76" t="s">
        <v>24</v>
      </c>
      <c r="I19" s="79">
        <v>18</v>
      </c>
      <c r="J19" s="85">
        <v>5</v>
      </c>
      <c r="K19" s="35">
        <f t="shared" si="0"/>
        <v>0</v>
      </c>
      <c r="L19" s="36" t="str">
        <f t="shared" si="1"/>
        <v>OK</v>
      </c>
      <c r="M19" s="56">
        <v>5</v>
      </c>
      <c r="N19" s="56"/>
      <c r="O19" s="56"/>
      <c r="P19" s="56"/>
      <c r="Q19" s="57"/>
      <c r="R19" s="57"/>
      <c r="S19" s="41"/>
      <c r="T19" s="41"/>
      <c r="U19" s="41"/>
      <c r="V19" s="41"/>
    </row>
    <row r="20" spans="1:22" ht="15" customHeight="1" x14ac:dyDescent="0.25">
      <c r="A20" s="174"/>
      <c r="B20" s="172"/>
      <c r="C20" s="76" t="s">
        <v>125</v>
      </c>
      <c r="D20" s="77">
        <v>17</v>
      </c>
      <c r="E20" s="82" t="s">
        <v>43</v>
      </c>
      <c r="F20" s="77" t="s">
        <v>99</v>
      </c>
      <c r="G20" s="76" t="s">
        <v>78</v>
      </c>
      <c r="H20" s="76" t="s">
        <v>24</v>
      </c>
      <c r="I20" s="79">
        <v>18</v>
      </c>
      <c r="J20" s="85">
        <v>5</v>
      </c>
      <c r="K20" s="35">
        <f t="shared" si="0"/>
        <v>0</v>
      </c>
      <c r="L20" s="36" t="str">
        <f t="shared" si="1"/>
        <v>OK</v>
      </c>
      <c r="M20" s="56">
        <v>5</v>
      </c>
      <c r="N20" s="56"/>
      <c r="O20" s="56"/>
      <c r="P20" s="56"/>
      <c r="Q20" s="57"/>
      <c r="R20" s="57"/>
      <c r="S20" s="41"/>
      <c r="T20" s="41"/>
      <c r="U20" s="41"/>
      <c r="V20" s="41"/>
    </row>
    <row r="21" spans="1:22" ht="15" customHeight="1" x14ac:dyDescent="0.25">
      <c r="A21" s="174"/>
      <c r="B21" s="172"/>
      <c r="C21" s="76" t="s">
        <v>125</v>
      </c>
      <c r="D21" s="77">
        <v>18</v>
      </c>
      <c r="E21" s="83" t="s">
        <v>44</v>
      </c>
      <c r="F21" s="77" t="s">
        <v>99</v>
      </c>
      <c r="G21" s="76" t="s">
        <v>78</v>
      </c>
      <c r="H21" s="81" t="s">
        <v>24</v>
      </c>
      <c r="I21" s="79">
        <v>16</v>
      </c>
      <c r="J21" s="85">
        <v>5</v>
      </c>
      <c r="K21" s="35">
        <f t="shared" si="0"/>
        <v>0</v>
      </c>
      <c r="L21" s="36" t="str">
        <f t="shared" si="1"/>
        <v>OK</v>
      </c>
      <c r="M21" s="56">
        <v>5</v>
      </c>
      <c r="N21" s="56"/>
      <c r="O21" s="56"/>
      <c r="P21" s="56"/>
      <c r="Q21" s="57"/>
      <c r="R21" s="57"/>
      <c r="S21" s="41"/>
      <c r="T21" s="41"/>
      <c r="U21" s="41"/>
      <c r="V21" s="41"/>
    </row>
    <row r="22" spans="1:22" ht="15" customHeight="1" x14ac:dyDescent="0.25">
      <c r="A22" s="174"/>
      <c r="B22" s="172"/>
      <c r="C22" s="76" t="s">
        <v>125</v>
      </c>
      <c r="D22" s="77">
        <v>19</v>
      </c>
      <c r="E22" s="78" t="s">
        <v>45</v>
      </c>
      <c r="F22" s="77" t="s">
        <v>99</v>
      </c>
      <c r="G22" s="76" t="s">
        <v>78</v>
      </c>
      <c r="H22" s="76" t="s">
        <v>24</v>
      </c>
      <c r="I22" s="79">
        <v>2.7</v>
      </c>
      <c r="J22" s="85">
        <v>40</v>
      </c>
      <c r="K22" s="35">
        <f t="shared" si="0"/>
        <v>0</v>
      </c>
      <c r="L22" s="36" t="str">
        <f t="shared" si="1"/>
        <v>OK</v>
      </c>
      <c r="M22" s="56">
        <v>20</v>
      </c>
      <c r="N22" s="56">
        <v>20</v>
      </c>
      <c r="O22" s="56"/>
      <c r="P22" s="56"/>
      <c r="Q22" s="57"/>
      <c r="R22" s="57"/>
      <c r="S22" s="41"/>
      <c r="T22" s="41"/>
      <c r="U22" s="41"/>
      <c r="V22" s="41"/>
    </row>
    <row r="23" spans="1:22" ht="15" customHeight="1" x14ac:dyDescent="0.25">
      <c r="A23" s="174"/>
      <c r="B23" s="172"/>
      <c r="C23" s="76" t="s">
        <v>125</v>
      </c>
      <c r="D23" s="77">
        <v>20</v>
      </c>
      <c r="E23" s="78" t="s">
        <v>46</v>
      </c>
      <c r="F23" s="77" t="s">
        <v>100</v>
      </c>
      <c r="G23" s="76" t="s">
        <v>78</v>
      </c>
      <c r="H23" s="76" t="s">
        <v>24</v>
      </c>
      <c r="I23" s="79">
        <v>130</v>
      </c>
      <c r="J23" s="85">
        <v>2</v>
      </c>
      <c r="K23" s="35">
        <f t="shared" si="0"/>
        <v>0</v>
      </c>
      <c r="L23" s="36" t="str">
        <f t="shared" si="1"/>
        <v>OK</v>
      </c>
      <c r="M23" s="56">
        <v>1</v>
      </c>
      <c r="N23" s="56">
        <v>1</v>
      </c>
      <c r="O23" s="56"/>
      <c r="P23" s="56"/>
      <c r="Q23" s="57"/>
      <c r="R23" s="57"/>
      <c r="S23" s="41"/>
      <c r="T23" s="41"/>
      <c r="U23" s="41"/>
      <c r="V23" s="41"/>
    </row>
    <row r="24" spans="1:22" ht="15" customHeight="1" x14ac:dyDescent="0.25">
      <c r="A24" s="174"/>
      <c r="B24" s="172"/>
      <c r="C24" s="76" t="s">
        <v>125</v>
      </c>
      <c r="D24" s="77">
        <v>21</v>
      </c>
      <c r="E24" s="78" t="s">
        <v>101</v>
      </c>
      <c r="F24" s="77" t="s">
        <v>102</v>
      </c>
      <c r="G24" s="76" t="s">
        <v>78</v>
      </c>
      <c r="H24" s="76" t="s">
        <v>24</v>
      </c>
      <c r="I24" s="79">
        <v>160</v>
      </c>
      <c r="J24" s="85"/>
      <c r="K24" s="35">
        <f t="shared" si="0"/>
        <v>0</v>
      </c>
      <c r="L24" s="36" t="str">
        <f t="shared" si="1"/>
        <v>OK</v>
      </c>
      <c r="M24" s="56"/>
      <c r="N24" s="56"/>
      <c r="O24" s="56"/>
      <c r="P24" s="56"/>
      <c r="Q24" s="57"/>
      <c r="R24" s="57"/>
      <c r="S24" s="41"/>
      <c r="T24" s="41"/>
      <c r="U24" s="41"/>
      <c r="V24" s="41"/>
    </row>
    <row r="25" spans="1:22" ht="15" customHeight="1" x14ac:dyDescent="0.25">
      <c r="A25" s="174"/>
      <c r="B25" s="172"/>
      <c r="C25" s="76" t="s">
        <v>125</v>
      </c>
      <c r="D25" s="77">
        <v>22</v>
      </c>
      <c r="E25" s="78" t="s">
        <v>103</v>
      </c>
      <c r="F25" s="77" t="s">
        <v>102</v>
      </c>
      <c r="G25" s="76" t="s">
        <v>78</v>
      </c>
      <c r="H25" s="76" t="s">
        <v>24</v>
      </c>
      <c r="I25" s="79">
        <v>285</v>
      </c>
      <c r="J25" s="85"/>
      <c r="K25" s="35">
        <f t="shared" si="0"/>
        <v>0</v>
      </c>
      <c r="L25" s="36" t="str">
        <f t="shared" si="1"/>
        <v>OK</v>
      </c>
      <c r="M25" s="56"/>
      <c r="N25" s="56"/>
      <c r="O25" s="56"/>
      <c r="P25" s="56"/>
      <c r="Q25" s="57"/>
      <c r="R25" s="57"/>
      <c r="S25" s="41"/>
      <c r="T25" s="41"/>
      <c r="U25" s="41"/>
      <c r="V25" s="41"/>
    </row>
    <row r="26" spans="1:22" ht="15" customHeight="1" x14ac:dyDescent="0.25">
      <c r="A26" s="174"/>
      <c r="B26" s="172"/>
      <c r="C26" s="76" t="s">
        <v>125</v>
      </c>
      <c r="D26" s="77">
        <v>23</v>
      </c>
      <c r="E26" s="78" t="s">
        <v>104</v>
      </c>
      <c r="F26" s="77" t="s">
        <v>105</v>
      </c>
      <c r="G26" s="84" t="s">
        <v>78</v>
      </c>
      <c r="H26" s="76" t="s">
        <v>24</v>
      </c>
      <c r="I26" s="79">
        <v>445</v>
      </c>
      <c r="J26" s="85"/>
      <c r="K26" s="35">
        <f t="shared" si="0"/>
        <v>0</v>
      </c>
      <c r="L26" s="36" t="str">
        <f t="shared" si="1"/>
        <v>OK</v>
      </c>
      <c r="M26" s="56"/>
      <c r="N26" s="56"/>
      <c r="O26" s="56"/>
      <c r="P26" s="56"/>
      <c r="Q26" s="57"/>
      <c r="R26" s="57"/>
      <c r="S26" s="41"/>
      <c r="T26" s="41"/>
      <c r="U26" s="41"/>
      <c r="V26" s="41"/>
    </row>
    <row r="27" spans="1:22" ht="15" customHeight="1" x14ac:dyDescent="0.25">
      <c r="A27" s="175" t="s">
        <v>126</v>
      </c>
      <c r="B27" s="173" t="s">
        <v>124</v>
      </c>
      <c r="C27" s="100"/>
      <c r="D27" s="65">
        <v>24</v>
      </c>
      <c r="E27" s="66" t="s">
        <v>47</v>
      </c>
      <c r="F27" s="67" t="s">
        <v>106</v>
      </c>
      <c r="G27" s="67" t="s">
        <v>79</v>
      </c>
      <c r="H27" s="65" t="s">
        <v>77</v>
      </c>
      <c r="I27" s="68">
        <v>12.5</v>
      </c>
      <c r="J27" s="85"/>
      <c r="K27" s="35">
        <f t="shared" si="0"/>
        <v>0</v>
      </c>
      <c r="L27" s="36" t="str">
        <f t="shared" si="1"/>
        <v>OK</v>
      </c>
      <c r="M27" s="56"/>
      <c r="N27" s="56"/>
      <c r="O27" s="56"/>
      <c r="P27" s="56"/>
      <c r="Q27" s="57"/>
      <c r="R27" s="57"/>
      <c r="S27" s="41"/>
      <c r="T27" s="41"/>
      <c r="U27" s="41"/>
      <c r="V27" s="41"/>
    </row>
    <row r="28" spans="1:22" ht="15" customHeight="1" x14ac:dyDescent="0.25">
      <c r="A28" s="175"/>
      <c r="B28" s="173"/>
      <c r="C28" s="100"/>
      <c r="D28" s="65">
        <v>25</v>
      </c>
      <c r="E28" s="66" t="s">
        <v>48</v>
      </c>
      <c r="F28" s="67" t="s">
        <v>106</v>
      </c>
      <c r="G28" s="67" t="s">
        <v>79</v>
      </c>
      <c r="H28" s="65" t="s">
        <v>77</v>
      </c>
      <c r="I28" s="68">
        <v>55</v>
      </c>
      <c r="J28" s="85"/>
      <c r="K28" s="35">
        <f t="shared" si="0"/>
        <v>0</v>
      </c>
      <c r="L28" s="36" t="str">
        <f t="shared" si="1"/>
        <v>OK</v>
      </c>
      <c r="M28" s="56"/>
      <c r="N28" s="56"/>
      <c r="O28" s="56"/>
      <c r="P28" s="56"/>
      <c r="Q28" s="57"/>
      <c r="R28" s="57"/>
      <c r="S28" s="41"/>
      <c r="T28" s="41"/>
      <c r="U28" s="41"/>
      <c r="V28" s="41"/>
    </row>
    <row r="29" spans="1:22" ht="15" customHeight="1" x14ac:dyDescent="0.25">
      <c r="A29" s="175"/>
      <c r="B29" s="173"/>
      <c r="C29" s="100"/>
      <c r="D29" s="65">
        <v>26</v>
      </c>
      <c r="E29" s="66" t="s">
        <v>49</v>
      </c>
      <c r="F29" s="67" t="s">
        <v>106</v>
      </c>
      <c r="G29" s="67" t="s">
        <v>79</v>
      </c>
      <c r="H29" s="65" t="s">
        <v>77</v>
      </c>
      <c r="I29" s="68">
        <v>215</v>
      </c>
      <c r="J29" s="85"/>
      <c r="K29" s="35">
        <f t="shared" si="0"/>
        <v>0</v>
      </c>
      <c r="L29" s="36" t="str">
        <f t="shared" si="1"/>
        <v>OK</v>
      </c>
      <c r="M29" s="56"/>
      <c r="N29" s="56"/>
      <c r="O29" s="56"/>
      <c r="P29" s="56"/>
      <c r="Q29" s="57"/>
      <c r="R29" s="57"/>
      <c r="S29" s="41"/>
      <c r="T29" s="41"/>
      <c r="U29" s="41"/>
      <c r="V29" s="41"/>
    </row>
    <row r="30" spans="1:22" ht="15" customHeight="1" x14ac:dyDescent="0.25">
      <c r="A30" s="175"/>
      <c r="B30" s="173"/>
      <c r="C30" s="100"/>
      <c r="D30" s="65">
        <v>27</v>
      </c>
      <c r="E30" s="66" t="s">
        <v>50</v>
      </c>
      <c r="F30" s="67" t="s">
        <v>106</v>
      </c>
      <c r="G30" s="67" t="s">
        <v>79</v>
      </c>
      <c r="H30" s="65" t="s">
        <v>77</v>
      </c>
      <c r="I30" s="68">
        <v>275</v>
      </c>
      <c r="J30" s="85"/>
      <c r="K30" s="35">
        <f t="shared" si="0"/>
        <v>0</v>
      </c>
      <c r="L30" s="36" t="str">
        <f t="shared" si="1"/>
        <v>OK</v>
      </c>
      <c r="M30" s="56"/>
      <c r="N30" s="56"/>
      <c r="O30" s="56"/>
      <c r="P30" s="56"/>
      <c r="Q30" s="57"/>
      <c r="R30" s="57"/>
      <c r="S30" s="41"/>
      <c r="T30" s="41"/>
      <c r="U30" s="41"/>
      <c r="V30" s="41"/>
    </row>
    <row r="31" spans="1:22" ht="15" customHeight="1" x14ac:dyDescent="0.25">
      <c r="A31" s="175"/>
      <c r="B31" s="173"/>
      <c r="C31" s="100"/>
      <c r="D31" s="65">
        <v>28</v>
      </c>
      <c r="E31" s="66" t="s">
        <v>51</v>
      </c>
      <c r="F31" s="67"/>
      <c r="G31" s="67" t="s">
        <v>79</v>
      </c>
      <c r="H31" s="65" t="s">
        <v>77</v>
      </c>
      <c r="I31" s="68">
        <v>25</v>
      </c>
      <c r="J31" s="85"/>
      <c r="K31" s="35">
        <f t="shared" si="0"/>
        <v>0</v>
      </c>
      <c r="L31" s="36" t="str">
        <f t="shared" si="1"/>
        <v>OK</v>
      </c>
      <c r="M31" s="56"/>
      <c r="N31" s="56"/>
      <c r="O31" s="56"/>
      <c r="P31" s="56"/>
      <c r="Q31" s="57"/>
      <c r="R31" s="57"/>
      <c r="S31" s="41"/>
      <c r="T31" s="41"/>
      <c r="U31" s="41"/>
      <c r="V31" s="41"/>
    </row>
    <row r="32" spans="1:22" ht="30" customHeight="1" x14ac:dyDescent="0.25">
      <c r="A32" s="175"/>
      <c r="B32" s="173"/>
      <c r="C32" s="100"/>
      <c r="D32" s="65">
        <v>29</v>
      </c>
      <c r="E32" s="66" t="s">
        <v>52</v>
      </c>
      <c r="F32" s="67" t="s">
        <v>106</v>
      </c>
      <c r="G32" s="67" t="s">
        <v>79</v>
      </c>
      <c r="H32" s="65" t="s">
        <v>77</v>
      </c>
      <c r="I32" s="68">
        <v>75</v>
      </c>
      <c r="J32" s="86"/>
      <c r="K32" s="35">
        <f t="shared" si="0"/>
        <v>0</v>
      </c>
      <c r="L32" s="36" t="str">
        <f t="shared" si="1"/>
        <v>OK</v>
      </c>
      <c r="M32" s="56"/>
      <c r="N32" s="56"/>
      <c r="O32" s="56"/>
      <c r="P32" s="56"/>
      <c r="Q32" s="57"/>
      <c r="R32" s="57"/>
      <c r="S32" s="41"/>
      <c r="T32" s="41"/>
      <c r="U32" s="41"/>
      <c r="V32" s="41"/>
    </row>
    <row r="33" spans="1:22" ht="15" customHeight="1" x14ac:dyDescent="0.25">
      <c r="A33" s="175"/>
      <c r="B33" s="173"/>
      <c r="C33" s="100"/>
      <c r="D33" s="65">
        <v>30</v>
      </c>
      <c r="E33" s="66" t="s">
        <v>53</v>
      </c>
      <c r="F33" s="67" t="s">
        <v>106</v>
      </c>
      <c r="G33" s="67" t="s">
        <v>79</v>
      </c>
      <c r="H33" s="65" t="s">
        <v>77</v>
      </c>
      <c r="I33" s="68">
        <v>75</v>
      </c>
      <c r="J33" s="86"/>
      <c r="K33" s="35">
        <f t="shared" si="0"/>
        <v>0</v>
      </c>
      <c r="L33" s="36" t="str">
        <f t="shared" si="1"/>
        <v>OK</v>
      </c>
      <c r="M33" s="56"/>
      <c r="N33" s="56"/>
      <c r="O33" s="56"/>
      <c r="P33" s="56"/>
      <c r="Q33" s="57"/>
      <c r="R33" s="57"/>
      <c r="S33" s="41"/>
      <c r="T33" s="41"/>
      <c r="U33" s="41"/>
      <c r="V33" s="41"/>
    </row>
    <row r="34" spans="1:22" ht="15" customHeight="1" x14ac:dyDescent="0.25">
      <c r="A34" s="175"/>
      <c r="B34" s="173"/>
      <c r="C34" s="100"/>
      <c r="D34" s="65">
        <v>31</v>
      </c>
      <c r="E34" s="66" t="s">
        <v>54</v>
      </c>
      <c r="F34" s="67" t="s">
        <v>106</v>
      </c>
      <c r="G34" s="67" t="s">
        <v>79</v>
      </c>
      <c r="H34" s="65" t="s">
        <v>77</v>
      </c>
      <c r="I34" s="68">
        <v>100</v>
      </c>
      <c r="J34" s="86"/>
      <c r="K34" s="35">
        <f t="shared" si="0"/>
        <v>0</v>
      </c>
      <c r="L34" s="36" t="str">
        <f t="shared" si="1"/>
        <v>OK</v>
      </c>
      <c r="M34" s="56"/>
      <c r="N34" s="56"/>
      <c r="O34" s="56"/>
      <c r="P34" s="56"/>
      <c r="Q34" s="57"/>
      <c r="R34" s="57"/>
      <c r="S34" s="41"/>
      <c r="T34" s="41"/>
      <c r="U34" s="41"/>
      <c r="V34" s="41"/>
    </row>
    <row r="35" spans="1:22" ht="15" customHeight="1" x14ac:dyDescent="0.25">
      <c r="A35" s="175"/>
      <c r="B35" s="173"/>
      <c r="C35" s="100"/>
      <c r="D35" s="65">
        <v>32</v>
      </c>
      <c r="E35" s="66" t="s">
        <v>55</v>
      </c>
      <c r="F35" s="67" t="s">
        <v>106</v>
      </c>
      <c r="G35" s="67" t="s">
        <v>79</v>
      </c>
      <c r="H35" s="65" t="s">
        <v>77</v>
      </c>
      <c r="I35" s="68">
        <v>65</v>
      </c>
      <c r="J35" s="86"/>
      <c r="K35" s="35">
        <f t="shared" si="0"/>
        <v>0</v>
      </c>
      <c r="L35" s="36" t="str">
        <f t="shared" si="1"/>
        <v>OK</v>
      </c>
      <c r="M35" s="56"/>
      <c r="N35" s="56"/>
      <c r="O35" s="56"/>
      <c r="P35" s="56"/>
      <c r="Q35" s="57"/>
      <c r="R35" s="57"/>
      <c r="S35" s="41"/>
      <c r="T35" s="41"/>
      <c r="U35" s="41"/>
      <c r="V35" s="41"/>
    </row>
    <row r="36" spans="1:22" ht="15" customHeight="1" x14ac:dyDescent="0.25">
      <c r="A36" s="175"/>
      <c r="B36" s="173"/>
      <c r="C36" s="100"/>
      <c r="D36" s="65">
        <v>33</v>
      </c>
      <c r="E36" s="66" t="s">
        <v>56</v>
      </c>
      <c r="F36" s="67" t="s">
        <v>106</v>
      </c>
      <c r="G36" s="67" t="s">
        <v>79</v>
      </c>
      <c r="H36" s="65" t="s">
        <v>77</v>
      </c>
      <c r="I36" s="68">
        <v>80</v>
      </c>
      <c r="J36" s="86"/>
      <c r="K36" s="35">
        <f t="shared" si="0"/>
        <v>0</v>
      </c>
      <c r="L36" s="36" t="str">
        <f t="shared" si="1"/>
        <v>OK</v>
      </c>
      <c r="M36" s="56"/>
      <c r="N36" s="56"/>
      <c r="O36" s="56"/>
      <c r="P36" s="56"/>
      <c r="Q36" s="57"/>
      <c r="R36" s="57"/>
      <c r="S36" s="41"/>
      <c r="T36" s="41"/>
      <c r="U36" s="41"/>
      <c r="V36" s="41"/>
    </row>
    <row r="37" spans="1:22" ht="15" customHeight="1" x14ac:dyDescent="0.25">
      <c r="A37" s="175"/>
      <c r="B37" s="173"/>
      <c r="C37" s="100"/>
      <c r="D37" s="65">
        <v>34</v>
      </c>
      <c r="E37" s="69" t="s">
        <v>57</v>
      </c>
      <c r="F37" s="67" t="s">
        <v>106</v>
      </c>
      <c r="G37" s="67" t="s">
        <v>79</v>
      </c>
      <c r="H37" s="65" t="s">
        <v>77</v>
      </c>
      <c r="I37" s="68">
        <v>70</v>
      </c>
      <c r="J37" s="86"/>
      <c r="K37" s="35">
        <f t="shared" si="0"/>
        <v>0</v>
      </c>
      <c r="L37" s="36" t="str">
        <f t="shared" si="1"/>
        <v>OK</v>
      </c>
      <c r="M37" s="56"/>
      <c r="N37" s="56"/>
      <c r="O37" s="56"/>
      <c r="P37" s="56"/>
      <c r="Q37" s="57"/>
      <c r="R37" s="57"/>
      <c r="S37" s="41"/>
      <c r="T37" s="41"/>
      <c r="U37" s="41"/>
      <c r="V37" s="41"/>
    </row>
    <row r="38" spans="1:22" ht="15" customHeight="1" x14ac:dyDescent="0.25">
      <c r="A38" s="175"/>
      <c r="B38" s="173"/>
      <c r="C38" s="100"/>
      <c r="D38" s="65">
        <v>35</v>
      </c>
      <c r="E38" s="69" t="s">
        <v>58</v>
      </c>
      <c r="F38" s="67" t="s">
        <v>106</v>
      </c>
      <c r="G38" s="67" t="s">
        <v>79</v>
      </c>
      <c r="H38" s="65" t="s">
        <v>77</v>
      </c>
      <c r="I38" s="68">
        <v>270</v>
      </c>
      <c r="J38" s="86"/>
      <c r="K38" s="35">
        <f t="shared" si="0"/>
        <v>0</v>
      </c>
      <c r="L38" s="36" t="str">
        <f t="shared" si="1"/>
        <v>OK</v>
      </c>
      <c r="M38" s="56"/>
      <c r="N38" s="56"/>
      <c r="O38" s="56"/>
      <c r="P38" s="56"/>
      <c r="Q38" s="57"/>
      <c r="R38" s="57"/>
      <c r="S38" s="41"/>
      <c r="T38" s="41"/>
      <c r="U38" s="41"/>
      <c r="V38" s="41"/>
    </row>
    <row r="39" spans="1:22" ht="15" customHeight="1" x14ac:dyDescent="0.25">
      <c r="A39" s="175"/>
      <c r="B39" s="173"/>
      <c r="C39" s="100"/>
      <c r="D39" s="65">
        <v>36</v>
      </c>
      <c r="E39" s="69" t="s">
        <v>59</v>
      </c>
      <c r="F39" s="67" t="s">
        <v>106</v>
      </c>
      <c r="G39" s="67" t="s">
        <v>79</v>
      </c>
      <c r="H39" s="65" t="s">
        <v>77</v>
      </c>
      <c r="I39" s="68">
        <v>280</v>
      </c>
      <c r="J39" s="86"/>
      <c r="K39" s="35">
        <f t="shared" si="0"/>
        <v>0</v>
      </c>
      <c r="L39" s="36" t="str">
        <f t="shared" si="1"/>
        <v>OK</v>
      </c>
      <c r="M39" s="56"/>
      <c r="N39" s="56"/>
      <c r="O39" s="56"/>
      <c r="P39" s="56"/>
      <c r="Q39" s="57"/>
      <c r="R39" s="57"/>
      <c r="S39" s="41"/>
      <c r="T39" s="41"/>
      <c r="U39" s="41"/>
      <c r="V39" s="41"/>
    </row>
    <row r="40" spans="1:22" ht="15" customHeight="1" x14ac:dyDescent="0.25">
      <c r="A40" s="175"/>
      <c r="B40" s="173"/>
      <c r="C40" s="100"/>
      <c r="D40" s="65">
        <v>37</v>
      </c>
      <c r="E40" s="70" t="s">
        <v>60</v>
      </c>
      <c r="F40" s="71" t="s">
        <v>106</v>
      </c>
      <c r="G40" s="71" t="s">
        <v>80</v>
      </c>
      <c r="H40" s="65" t="s">
        <v>77</v>
      </c>
      <c r="I40" s="68">
        <v>75</v>
      </c>
      <c r="J40" s="86"/>
      <c r="K40" s="35">
        <f t="shared" si="0"/>
        <v>0</v>
      </c>
      <c r="L40" s="36" t="str">
        <f t="shared" si="1"/>
        <v>OK</v>
      </c>
      <c r="M40" s="56"/>
      <c r="N40" s="56"/>
      <c r="O40" s="56"/>
      <c r="P40" s="56"/>
      <c r="Q40" s="57"/>
      <c r="R40" s="57"/>
      <c r="S40" s="41"/>
      <c r="T40" s="41"/>
      <c r="U40" s="41"/>
      <c r="V40" s="41"/>
    </row>
    <row r="41" spans="1:22" ht="15" customHeight="1" x14ac:dyDescent="0.25">
      <c r="A41" s="175"/>
      <c r="B41" s="173"/>
      <c r="C41" s="100"/>
      <c r="D41" s="65">
        <v>38</v>
      </c>
      <c r="E41" s="70" t="s">
        <v>61</v>
      </c>
      <c r="F41" s="71" t="s">
        <v>106</v>
      </c>
      <c r="G41" s="71" t="s">
        <v>80</v>
      </c>
      <c r="H41" s="65" t="s">
        <v>77</v>
      </c>
      <c r="I41" s="68">
        <v>180</v>
      </c>
      <c r="J41" s="86"/>
      <c r="K41" s="35">
        <f t="shared" si="0"/>
        <v>0</v>
      </c>
      <c r="L41" s="36" t="str">
        <f t="shared" si="1"/>
        <v>OK</v>
      </c>
      <c r="M41" s="56"/>
      <c r="N41" s="56"/>
      <c r="O41" s="56"/>
      <c r="P41" s="56"/>
      <c r="Q41" s="57"/>
      <c r="R41" s="57"/>
      <c r="S41" s="41"/>
      <c r="T41" s="41"/>
      <c r="U41" s="41"/>
      <c r="V41" s="41"/>
    </row>
    <row r="42" spans="1:22" ht="15" customHeight="1" x14ac:dyDescent="0.25">
      <c r="A42" s="175"/>
      <c r="B42" s="173"/>
      <c r="C42" s="100"/>
      <c r="D42" s="65">
        <v>39</v>
      </c>
      <c r="E42" s="70" t="s">
        <v>62</v>
      </c>
      <c r="F42" s="71" t="s">
        <v>106</v>
      </c>
      <c r="G42" s="71" t="s">
        <v>80</v>
      </c>
      <c r="H42" s="65" t="s">
        <v>77</v>
      </c>
      <c r="I42" s="68">
        <v>70</v>
      </c>
      <c r="J42" s="87"/>
      <c r="K42" s="35">
        <f t="shared" si="0"/>
        <v>0</v>
      </c>
      <c r="L42" s="36" t="str">
        <f t="shared" si="1"/>
        <v>OK</v>
      </c>
      <c r="M42" s="56"/>
      <c r="N42" s="56"/>
      <c r="O42" s="56"/>
      <c r="P42" s="56"/>
      <c r="Q42" s="57"/>
      <c r="R42" s="57"/>
      <c r="S42" s="41"/>
      <c r="T42" s="41"/>
      <c r="U42" s="41"/>
      <c r="V42" s="41"/>
    </row>
    <row r="43" spans="1:22" ht="15" customHeight="1" x14ac:dyDescent="0.25">
      <c r="A43" s="175"/>
      <c r="B43" s="173"/>
      <c r="C43" s="100"/>
      <c r="D43" s="65">
        <v>40</v>
      </c>
      <c r="E43" s="70" t="s">
        <v>63</v>
      </c>
      <c r="F43" s="71" t="s">
        <v>106</v>
      </c>
      <c r="G43" s="71" t="s">
        <v>80</v>
      </c>
      <c r="H43" s="65" t="s">
        <v>77</v>
      </c>
      <c r="I43" s="68">
        <v>70</v>
      </c>
      <c r="J43" s="86"/>
      <c r="K43" s="35">
        <f t="shared" si="0"/>
        <v>0</v>
      </c>
      <c r="L43" s="36" t="str">
        <f t="shared" si="1"/>
        <v>OK</v>
      </c>
      <c r="M43" s="56"/>
      <c r="N43" s="56"/>
      <c r="O43" s="56"/>
      <c r="P43" s="56"/>
      <c r="Q43" s="57"/>
      <c r="R43" s="57"/>
      <c r="S43" s="41"/>
      <c r="T43" s="41"/>
      <c r="U43" s="41"/>
      <c r="V43" s="41"/>
    </row>
    <row r="44" spans="1:22" ht="15" customHeight="1" x14ac:dyDescent="0.25">
      <c r="A44" s="175"/>
      <c r="B44" s="173"/>
      <c r="C44" s="100"/>
      <c r="D44" s="65">
        <v>41</v>
      </c>
      <c r="E44" s="70" t="s">
        <v>64</v>
      </c>
      <c r="F44" s="71" t="s">
        <v>106</v>
      </c>
      <c r="G44" s="71" t="s">
        <v>80</v>
      </c>
      <c r="H44" s="65" t="s">
        <v>77</v>
      </c>
      <c r="I44" s="68">
        <v>85</v>
      </c>
      <c r="J44" s="86"/>
      <c r="K44" s="35">
        <f t="shared" si="0"/>
        <v>0</v>
      </c>
      <c r="L44" s="36" t="str">
        <f t="shared" si="1"/>
        <v>OK</v>
      </c>
      <c r="M44" s="56"/>
      <c r="N44" s="56"/>
      <c r="O44" s="56"/>
      <c r="P44" s="56"/>
      <c r="Q44" s="57"/>
      <c r="R44" s="57"/>
      <c r="S44" s="41"/>
      <c r="T44" s="41"/>
      <c r="U44" s="41"/>
      <c r="V44" s="41"/>
    </row>
    <row r="45" spans="1:22" ht="15" customHeight="1" x14ac:dyDescent="0.25">
      <c r="A45" s="175"/>
      <c r="B45" s="173"/>
      <c r="C45" s="100"/>
      <c r="D45" s="65">
        <v>42</v>
      </c>
      <c r="E45" s="70" t="s">
        <v>65</v>
      </c>
      <c r="F45" s="71" t="s">
        <v>106</v>
      </c>
      <c r="G45" s="71" t="s">
        <v>80</v>
      </c>
      <c r="H45" s="65" t="s">
        <v>77</v>
      </c>
      <c r="I45" s="68">
        <v>55</v>
      </c>
      <c r="J45" s="88"/>
      <c r="K45" s="35">
        <f t="shared" si="0"/>
        <v>0</v>
      </c>
      <c r="L45" s="36" t="str">
        <f t="shared" si="1"/>
        <v>OK</v>
      </c>
      <c r="M45" s="56"/>
      <c r="N45" s="56"/>
      <c r="O45" s="56"/>
      <c r="P45" s="56"/>
      <c r="Q45" s="57"/>
      <c r="R45" s="57"/>
      <c r="S45" s="41"/>
      <c r="T45" s="41"/>
      <c r="U45" s="41"/>
      <c r="V45" s="41"/>
    </row>
    <row r="46" spans="1:22" ht="15" customHeight="1" x14ac:dyDescent="0.25">
      <c r="A46" s="175"/>
      <c r="B46" s="173"/>
      <c r="C46" s="100"/>
      <c r="D46" s="65">
        <v>43</v>
      </c>
      <c r="E46" s="70" t="s">
        <v>66</v>
      </c>
      <c r="F46" s="71" t="s">
        <v>106</v>
      </c>
      <c r="G46" s="71" t="s">
        <v>80</v>
      </c>
      <c r="H46" s="65" t="s">
        <v>77</v>
      </c>
      <c r="I46" s="68">
        <v>180</v>
      </c>
      <c r="J46" s="88"/>
      <c r="K46" s="35">
        <f t="shared" si="0"/>
        <v>0</v>
      </c>
      <c r="L46" s="36" t="str">
        <f t="shared" si="1"/>
        <v>OK</v>
      </c>
      <c r="M46" s="56"/>
      <c r="N46" s="56"/>
      <c r="O46" s="56"/>
      <c r="P46" s="56"/>
      <c r="Q46" s="57"/>
      <c r="R46" s="57"/>
      <c r="S46" s="41"/>
      <c r="T46" s="41"/>
      <c r="U46" s="41"/>
      <c r="V46" s="41"/>
    </row>
    <row r="47" spans="1:22" ht="15" customHeight="1" x14ac:dyDescent="0.25">
      <c r="A47" s="176" t="s">
        <v>127</v>
      </c>
      <c r="B47" s="177" t="s">
        <v>124</v>
      </c>
      <c r="C47" s="101"/>
      <c r="D47" s="59">
        <v>53</v>
      </c>
      <c r="E47" s="60" t="s">
        <v>47</v>
      </c>
      <c r="F47" s="61" t="s">
        <v>106</v>
      </c>
      <c r="G47" s="61" t="s">
        <v>79</v>
      </c>
      <c r="H47" s="59" t="s">
        <v>77</v>
      </c>
      <c r="I47" s="62">
        <v>12.5</v>
      </c>
      <c r="J47" s="88"/>
      <c r="K47" s="35">
        <f t="shared" si="0"/>
        <v>0</v>
      </c>
      <c r="L47" s="36" t="str">
        <f t="shared" si="1"/>
        <v>OK</v>
      </c>
      <c r="M47" s="56"/>
      <c r="N47" s="56"/>
      <c r="O47" s="56"/>
      <c r="P47" s="56"/>
      <c r="Q47" s="57"/>
      <c r="R47" s="57"/>
      <c r="S47" s="41"/>
      <c r="T47" s="41"/>
      <c r="U47" s="41"/>
      <c r="V47" s="41"/>
    </row>
    <row r="48" spans="1:22" ht="45" x14ac:dyDescent="0.25">
      <c r="A48" s="176"/>
      <c r="B48" s="177"/>
      <c r="C48" s="101"/>
      <c r="D48" s="59">
        <v>54</v>
      </c>
      <c r="E48" s="60" t="s">
        <v>51</v>
      </c>
      <c r="F48" s="61" t="s">
        <v>106</v>
      </c>
      <c r="G48" s="61" t="s">
        <v>79</v>
      </c>
      <c r="H48" s="59" t="s">
        <v>77</v>
      </c>
      <c r="I48" s="102">
        <v>25</v>
      </c>
      <c r="J48" s="88"/>
      <c r="K48" s="35">
        <f t="shared" si="0"/>
        <v>0</v>
      </c>
      <c r="L48" s="36" t="str">
        <f t="shared" si="1"/>
        <v>OK</v>
      </c>
      <c r="M48" s="49"/>
      <c r="N48" s="49"/>
      <c r="O48" s="15"/>
      <c r="P48" s="15"/>
    </row>
    <row r="49" spans="1:14" ht="45" x14ac:dyDescent="0.25">
      <c r="A49" s="168" t="s">
        <v>128</v>
      </c>
      <c r="B49" s="169" t="s">
        <v>129</v>
      </c>
      <c r="C49" s="103"/>
      <c r="D49" s="90">
        <v>55</v>
      </c>
      <c r="E49" s="91" t="s">
        <v>47</v>
      </c>
      <c r="F49" s="92" t="s">
        <v>106</v>
      </c>
      <c r="G49" s="92" t="s">
        <v>79</v>
      </c>
      <c r="H49" s="90" t="s">
        <v>77</v>
      </c>
      <c r="I49" s="104">
        <v>12.5</v>
      </c>
      <c r="J49" s="88"/>
      <c r="K49" s="35">
        <f t="shared" si="0"/>
        <v>0</v>
      </c>
      <c r="L49" s="36" t="str">
        <f t="shared" si="1"/>
        <v>OK</v>
      </c>
      <c r="M49" s="17"/>
    </row>
    <row r="50" spans="1:14" ht="45" x14ac:dyDescent="0.25">
      <c r="A50" s="168"/>
      <c r="B50" s="169"/>
      <c r="C50" s="103"/>
      <c r="D50" s="90">
        <v>56</v>
      </c>
      <c r="E50" s="91" t="s">
        <v>51</v>
      </c>
      <c r="F50" s="92" t="s">
        <v>106</v>
      </c>
      <c r="G50" s="92" t="s">
        <v>79</v>
      </c>
      <c r="H50" s="90" t="s">
        <v>77</v>
      </c>
      <c r="I50" s="104">
        <v>25</v>
      </c>
      <c r="J50" s="88"/>
      <c r="K50" s="35">
        <f t="shared" si="0"/>
        <v>0</v>
      </c>
      <c r="L50" s="36" t="str">
        <f t="shared" si="1"/>
        <v>OK</v>
      </c>
      <c r="M50" s="21"/>
      <c r="N50" s="28"/>
    </row>
    <row r="51" spans="1:14" ht="26.25" x14ac:dyDescent="0.25">
      <c r="A51" s="170" t="s">
        <v>130</v>
      </c>
      <c r="B51" s="171" t="s">
        <v>131</v>
      </c>
      <c r="C51" s="98"/>
      <c r="D51" s="95">
        <v>57</v>
      </c>
      <c r="E51" s="96" t="s">
        <v>67</v>
      </c>
      <c r="F51" s="97" t="s">
        <v>107</v>
      </c>
      <c r="G51" s="97" t="s">
        <v>81</v>
      </c>
      <c r="H51" s="95" t="s">
        <v>24</v>
      </c>
      <c r="I51" s="99">
        <v>140</v>
      </c>
      <c r="J51" s="88"/>
      <c r="K51" s="35">
        <f t="shared" si="0"/>
        <v>0</v>
      </c>
      <c r="L51" s="36" t="str">
        <f t="shared" si="1"/>
        <v>OK</v>
      </c>
      <c r="M51" s="22"/>
    </row>
    <row r="52" spans="1:14" ht="26.25" x14ac:dyDescent="0.25">
      <c r="A52" s="170"/>
      <c r="B52" s="171"/>
      <c r="C52" s="98"/>
      <c r="D52" s="95">
        <v>58</v>
      </c>
      <c r="E52" s="96" t="s">
        <v>68</v>
      </c>
      <c r="F52" s="97" t="s">
        <v>108</v>
      </c>
      <c r="G52" s="97" t="s">
        <v>81</v>
      </c>
      <c r="H52" s="95" t="s">
        <v>24</v>
      </c>
      <c r="I52" s="99">
        <v>140</v>
      </c>
      <c r="J52" s="88"/>
      <c r="K52" s="35">
        <f t="shared" si="0"/>
        <v>0</v>
      </c>
      <c r="L52" s="36" t="str">
        <f t="shared" si="1"/>
        <v>OK</v>
      </c>
      <c r="M52" s="22"/>
    </row>
    <row r="53" spans="1:14" x14ac:dyDescent="0.25">
      <c r="A53" s="170"/>
      <c r="B53" s="171"/>
      <c r="C53" s="98"/>
      <c r="D53" s="95">
        <v>59</v>
      </c>
      <c r="E53" s="96" t="s">
        <v>69</v>
      </c>
      <c r="F53" s="97" t="s">
        <v>109</v>
      </c>
      <c r="G53" s="97" t="s">
        <v>81</v>
      </c>
      <c r="H53" s="95" t="s">
        <v>24</v>
      </c>
      <c r="I53" s="99">
        <v>140</v>
      </c>
      <c r="J53" s="88"/>
      <c r="K53" s="35">
        <f t="shared" si="0"/>
        <v>0</v>
      </c>
      <c r="L53" s="36" t="str">
        <f t="shared" si="1"/>
        <v>OK</v>
      </c>
      <c r="M53" s="22"/>
    </row>
    <row r="54" spans="1:14" ht="26.25" x14ac:dyDescent="0.25">
      <c r="A54" s="170"/>
      <c r="B54" s="171"/>
      <c r="C54" s="98"/>
      <c r="D54" s="95">
        <v>60</v>
      </c>
      <c r="E54" s="96" t="s">
        <v>132</v>
      </c>
      <c r="F54" s="97" t="s">
        <v>108</v>
      </c>
      <c r="G54" s="97" t="s">
        <v>81</v>
      </c>
      <c r="H54" s="95" t="s">
        <v>24</v>
      </c>
      <c r="I54" s="99">
        <v>10.85</v>
      </c>
      <c r="J54" s="88"/>
      <c r="K54" s="35">
        <f t="shared" si="0"/>
        <v>0</v>
      </c>
      <c r="L54" s="36" t="str">
        <f t="shared" si="1"/>
        <v>OK</v>
      </c>
      <c r="M54" s="22"/>
    </row>
    <row r="55" spans="1:14" ht="26.25" x14ac:dyDescent="0.25">
      <c r="A55" s="170"/>
      <c r="B55" s="171"/>
      <c r="C55" s="98"/>
      <c r="D55" s="95">
        <v>61</v>
      </c>
      <c r="E55" s="96" t="s">
        <v>70</v>
      </c>
      <c r="F55" s="97" t="s">
        <v>110</v>
      </c>
      <c r="G55" s="97" t="s">
        <v>81</v>
      </c>
      <c r="H55" s="95" t="s">
        <v>24</v>
      </c>
      <c r="I55" s="99">
        <v>375</v>
      </c>
      <c r="J55" s="88"/>
      <c r="K55" s="35">
        <f t="shared" si="0"/>
        <v>0</v>
      </c>
      <c r="L55" s="36" t="str">
        <f t="shared" si="1"/>
        <v>OK</v>
      </c>
      <c r="M55" s="22"/>
    </row>
    <row r="56" spans="1:14" ht="26.25" x14ac:dyDescent="0.25">
      <c r="A56" s="170"/>
      <c r="B56" s="171"/>
      <c r="C56" s="98"/>
      <c r="D56" s="95">
        <v>62</v>
      </c>
      <c r="E56" s="96" t="s">
        <v>71</v>
      </c>
      <c r="F56" s="97" t="s">
        <v>111</v>
      </c>
      <c r="G56" s="97" t="s">
        <v>81</v>
      </c>
      <c r="H56" s="95" t="s">
        <v>24</v>
      </c>
      <c r="I56" s="99">
        <v>60</v>
      </c>
      <c r="J56" s="88"/>
      <c r="K56" s="35">
        <f t="shared" si="0"/>
        <v>0</v>
      </c>
      <c r="L56" s="36" t="str">
        <f t="shared" si="1"/>
        <v>OK</v>
      </c>
      <c r="M56" s="22"/>
    </row>
    <row r="57" spans="1:14" ht="26.25" x14ac:dyDescent="0.25">
      <c r="A57" s="170"/>
      <c r="B57" s="171"/>
      <c r="C57" s="98"/>
      <c r="D57" s="95">
        <v>63</v>
      </c>
      <c r="E57" s="96" t="s">
        <v>72</v>
      </c>
      <c r="F57" s="97" t="s">
        <v>112</v>
      </c>
      <c r="G57" s="97" t="s">
        <v>81</v>
      </c>
      <c r="H57" s="95" t="s">
        <v>24</v>
      </c>
      <c r="I57" s="99">
        <v>30</v>
      </c>
      <c r="J57" s="88"/>
      <c r="K57" s="35">
        <f t="shared" si="0"/>
        <v>0</v>
      </c>
      <c r="L57" s="36" t="str">
        <f t="shared" si="1"/>
        <v>OK</v>
      </c>
      <c r="M57" s="22"/>
    </row>
    <row r="58" spans="1:14" ht="26.25" x14ac:dyDescent="0.25">
      <c r="A58" s="170"/>
      <c r="B58" s="171"/>
      <c r="C58" s="98"/>
      <c r="D58" s="95">
        <v>64</v>
      </c>
      <c r="E58" s="96" t="s">
        <v>73</v>
      </c>
      <c r="F58" s="97" t="s">
        <v>113</v>
      </c>
      <c r="G58" s="97" t="s">
        <v>81</v>
      </c>
      <c r="H58" s="95" t="s">
        <v>24</v>
      </c>
      <c r="I58" s="99">
        <v>35</v>
      </c>
      <c r="J58" s="88"/>
      <c r="K58" s="35">
        <f t="shared" si="0"/>
        <v>0</v>
      </c>
      <c r="L58" s="36" t="str">
        <f t="shared" si="1"/>
        <v>OK</v>
      </c>
      <c r="M58" s="22"/>
    </row>
    <row r="59" spans="1:14" ht="26.25" x14ac:dyDescent="0.25">
      <c r="A59" s="170"/>
      <c r="B59" s="171"/>
      <c r="C59" s="98"/>
      <c r="D59" s="95">
        <v>65</v>
      </c>
      <c r="E59" s="96" t="s">
        <v>74</v>
      </c>
      <c r="F59" s="97" t="s">
        <v>114</v>
      </c>
      <c r="G59" s="97" t="s">
        <v>81</v>
      </c>
      <c r="H59" s="95" t="s">
        <v>24</v>
      </c>
      <c r="I59" s="99">
        <v>45</v>
      </c>
      <c r="J59" s="88"/>
      <c r="K59" s="35">
        <f t="shared" si="0"/>
        <v>0</v>
      </c>
      <c r="L59" s="36" t="str">
        <f t="shared" si="1"/>
        <v>OK</v>
      </c>
      <c r="M59" s="22"/>
    </row>
    <row r="60" spans="1:14" x14ac:dyDescent="0.25">
      <c r="M60" s="22"/>
    </row>
    <row r="61" spans="1:14" x14ac:dyDescent="0.25">
      <c r="E61" s="1" t="s">
        <v>133</v>
      </c>
      <c r="M61" s="22"/>
    </row>
    <row r="62" spans="1:14" x14ac:dyDescent="0.25">
      <c r="M62" s="22"/>
    </row>
    <row r="63" spans="1:14" x14ac:dyDescent="0.25">
      <c r="M63" s="22"/>
    </row>
    <row r="64" spans="1:14" x14ac:dyDescent="0.25">
      <c r="M64" s="22"/>
    </row>
    <row r="65" spans="13:13" x14ac:dyDescent="0.25">
      <c r="M65" s="22"/>
    </row>
    <row r="66" spans="13:13" x14ac:dyDescent="0.25">
      <c r="M66" s="22"/>
    </row>
    <row r="67" spans="13:13" x14ac:dyDescent="0.25">
      <c r="M67" s="22"/>
    </row>
    <row r="68" spans="13:13" x14ac:dyDescent="0.25">
      <c r="M68" s="22"/>
    </row>
    <row r="69" spans="13:13" x14ac:dyDescent="0.25">
      <c r="M69" s="22"/>
    </row>
    <row r="70" spans="13:13" x14ac:dyDescent="0.25">
      <c r="M70" s="22"/>
    </row>
    <row r="71" spans="13:13" x14ac:dyDescent="0.25">
      <c r="M71" s="22"/>
    </row>
    <row r="72" spans="13:13" x14ac:dyDescent="0.25">
      <c r="M72" s="22"/>
    </row>
    <row r="73" spans="13:13" x14ac:dyDescent="0.25">
      <c r="M73" s="22"/>
    </row>
    <row r="74" spans="13:13" x14ac:dyDescent="0.25">
      <c r="M74" s="22"/>
    </row>
    <row r="75" spans="13:13" x14ac:dyDescent="0.25">
      <c r="M75" s="22"/>
    </row>
    <row r="76" spans="13:13" x14ac:dyDescent="0.25">
      <c r="M76" s="22"/>
    </row>
    <row r="77" spans="13:13" x14ac:dyDescent="0.25">
      <c r="M77" s="22"/>
    </row>
    <row r="78" spans="13:13" x14ac:dyDescent="0.25">
      <c r="M78" s="22"/>
    </row>
    <row r="79" spans="13:13" x14ac:dyDescent="0.25">
      <c r="M79" s="22"/>
    </row>
    <row r="80" spans="13:13" x14ac:dyDescent="0.25">
      <c r="M80" s="22"/>
    </row>
    <row r="81" spans="13:13" x14ac:dyDescent="0.25">
      <c r="M81" s="22"/>
    </row>
    <row r="82" spans="13:13" x14ac:dyDescent="0.25">
      <c r="M82" s="22"/>
    </row>
    <row r="83" spans="13:13" x14ac:dyDescent="0.25">
      <c r="M83" s="22"/>
    </row>
    <row r="84" spans="13:13" x14ac:dyDescent="0.25">
      <c r="M84" s="22"/>
    </row>
    <row r="85" spans="13:13" x14ac:dyDescent="0.25">
      <c r="M85" s="22"/>
    </row>
    <row r="86" spans="13:13" x14ac:dyDescent="0.25">
      <c r="M86" s="22"/>
    </row>
    <row r="87" spans="13:13" x14ac:dyDescent="0.25">
      <c r="M87" s="22"/>
    </row>
    <row r="88" spans="13:13" x14ac:dyDescent="0.25">
      <c r="M88" s="22"/>
    </row>
    <row r="89" spans="13:13" x14ac:dyDescent="0.25">
      <c r="M89" s="22"/>
    </row>
    <row r="90" spans="13:13" x14ac:dyDescent="0.25">
      <c r="M90" s="22"/>
    </row>
    <row r="91" spans="13:13" x14ac:dyDescent="0.25">
      <c r="M91" s="22"/>
    </row>
    <row r="92" spans="13:13" x14ac:dyDescent="0.25">
      <c r="M92" s="22"/>
    </row>
    <row r="93" spans="13:13" x14ac:dyDescent="0.25">
      <c r="M93" s="22"/>
    </row>
    <row r="94" spans="13:13" x14ac:dyDescent="0.25">
      <c r="M94" s="22"/>
    </row>
    <row r="95" spans="13:13" x14ac:dyDescent="0.25">
      <c r="M95" s="22"/>
    </row>
    <row r="96" spans="13:13" x14ac:dyDescent="0.25">
      <c r="M96" s="22"/>
    </row>
    <row r="97" spans="13:13" x14ac:dyDescent="0.25">
      <c r="M97" s="22"/>
    </row>
    <row r="98" spans="13:13" x14ac:dyDescent="0.25">
      <c r="M98" s="22"/>
    </row>
    <row r="99" spans="13:13" x14ac:dyDescent="0.25">
      <c r="M99" s="22"/>
    </row>
    <row r="100" spans="13:13" x14ac:dyDescent="0.25">
      <c r="M100" s="22"/>
    </row>
    <row r="101" spans="13:13" x14ac:dyDescent="0.25">
      <c r="M101" s="22"/>
    </row>
    <row r="102" spans="13:13" x14ac:dyDescent="0.25">
      <c r="M102" s="22"/>
    </row>
    <row r="103" spans="13:13" x14ac:dyDescent="0.25">
      <c r="M103" s="22"/>
    </row>
    <row r="104" spans="13:13" x14ac:dyDescent="0.25">
      <c r="M104" s="22"/>
    </row>
    <row r="105" spans="13:13" x14ac:dyDescent="0.25">
      <c r="M105" s="22"/>
    </row>
    <row r="106" spans="13:13" x14ac:dyDescent="0.25">
      <c r="M106" s="22"/>
    </row>
    <row r="107" spans="13:13" x14ac:dyDescent="0.25">
      <c r="M107" s="22"/>
    </row>
    <row r="108" spans="13:13" x14ac:dyDescent="0.25">
      <c r="M108" s="22"/>
    </row>
    <row r="109" spans="13:13" x14ac:dyDescent="0.25">
      <c r="M109" s="22"/>
    </row>
    <row r="110" spans="13:13" x14ac:dyDescent="0.25">
      <c r="M110" s="22"/>
    </row>
    <row r="111" spans="13:13" x14ac:dyDescent="0.25">
      <c r="M111" s="22"/>
    </row>
    <row r="112" spans="13:13" x14ac:dyDescent="0.25">
      <c r="M112" s="22"/>
    </row>
    <row r="113" spans="13:13" x14ac:dyDescent="0.25">
      <c r="M113" s="22"/>
    </row>
    <row r="114" spans="13:13" x14ac:dyDescent="0.25">
      <c r="M114" s="22"/>
    </row>
    <row r="115" spans="13:13" x14ac:dyDescent="0.25">
      <c r="M115" s="22"/>
    </row>
    <row r="116" spans="13:13" x14ac:dyDescent="0.25">
      <c r="M116" s="22"/>
    </row>
    <row r="117" spans="13:13" x14ac:dyDescent="0.25">
      <c r="M117" s="22"/>
    </row>
    <row r="118" spans="13:13" x14ac:dyDescent="0.25">
      <c r="M118" s="22"/>
    </row>
    <row r="119" spans="13:13" x14ac:dyDescent="0.25">
      <c r="M119" s="22"/>
    </row>
    <row r="120" spans="13:13" x14ac:dyDescent="0.25">
      <c r="M120" s="22"/>
    </row>
    <row r="121" spans="13:13" x14ac:dyDescent="0.25">
      <c r="M121" s="22"/>
    </row>
    <row r="122" spans="13:13" x14ac:dyDescent="0.25">
      <c r="M122" s="22"/>
    </row>
    <row r="123" spans="13:13" x14ac:dyDescent="0.25">
      <c r="M123" s="22"/>
    </row>
    <row r="124" spans="13:13" x14ac:dyDescent="0.25">
      <c r="M124" s="22"/>
    </row>
    <row r="125" spans="13:13" x14ac:dyDescent="0.25">
      <c r="M125" s="22"/>
    </row>
    <row r="126" spans="13:13" x14ac:dyDescent="0.25">
      <c r="M126" s="22"/>
    </row>
    <row r="127" spans="13:13" x14ac:dyDescent="0.25">
      <c r="M127" s="22"/>
    </row>
    <row r="128" spans="13:13" x14ac:dyDescent="0.25">
      <c r="M128" s="22"/>
    </row>
    <row r="129" spans="13:13" x14ac:dyDescent="0.25">
      <c r="M129" s="22"/>
    </row>
    <row r="130" spans="13:13" x14ac:dyDescent="0.25">
      <c r="M130" s="22"/>
    </row>
    <row r="131" spans="13:13" x14ac:dyDescent="0.25">
      <c r="M131" s="22"/>
    </row>
    <row r="132" spans="13:13" x14ac:dyDescent="0.25">
      <c r="M132" s="22"/>
    </row>
    <row r="133" spans="13:13" x14ac:dyDescent="0.25">
      <c r="M133" s="22"/>
    </row>
    <row r="134" spans="13:13" x14ac:dyDescent="0.25">
      <c r="M134" s="22"/>
    </row>
    <row r="135" spans="13:13" x14ac:dyDescent="0.25">
      <c r="M135" s="22"/>
    </row>
    <row r="136" spans="13:13" x14ac:dyDescent="0.25">
      <c r="M136" s="22"/>
    </row>
    <row r="137" spans="13:13" x14ac:dyDescent="0.25">
      <c r="M137" s="22"/>
    </row>
    <row r="138" spans="13:13" x14ac:dyDescent="0.25">
      <c r="M138" s="22"/>
    </row>
    <row r="139" spans="13:13" x14ac:dyDescent="0.25">
      <c r="M139" s="22"/>
    </row>
    <row r="140" spans="13:13" x14ac:dyDescent="0.25">
      <c r="M140" s="22"/>
    </row>
    <row r="141" spans="13:13" x14ac:dyDescent="0.25">
      <c r="M141" s="22"/>
    </row>
    <row r="142" spans="13:13" x14ac:dyDescent="0.25">
      <c r="M142" s="22"/>
    </row>
    <row r="143" spans="13:13" x14ac:dyDescent="0.25">
      <c r="M143" s="22"/>
    </row>
    <row r="144" spans="13:13" x14ac:dyDescent="0.25">
      <c r="M144" s="22"/>
    </row>
    <row r="145" spans="13:13" x14ac:dyDescent="0.25">
      <c r="M145" s="22"/>
    </row>
    <row r="146" spans="13:13" x14ac:dyDescent="0.25">
      <c r="M146" s="22"/>
    </row>
    <row r="147" spans="13:13" x14ac:dyDescent="0.25">
      <c r="M147" s="22"/>
    </row>
    <row r="148" spans="13:13" x14ac:dyDescent="0.25">
      <c r="M148" s="22"/>
    </row>
    <row r="149" spans="13:13" x14ac:dyDescent="0.25">
      <c r="M149" s="22"/>
    </row>
    <row r="150" spans="13:13" x14ac:dyDescent="0.25">
      <c r="M150" s="22"/>
    </row>
    <row r="151" spans="13:13" x14ac:dyDescent="0.25">
      <c r="M151" s="22"/>
    </row>
    <row r="152" spans="13:13" x14ac:dyDescent="0.25">
      <c r="M152" s="22"/>
    </row>
    <row r="153" spans="13:13" x14ac:dyDescent="0.25">
      <c r="M153" s="22"/>
    </row>
    <row r="154" spans="13:13" x14ac:dyDescent="0.25">
      <c r="M154" s="22"/>
    </row>
    <row r="155" spans="13:13" x14ac:dyDescent="0.25">
      <c r="M155" s="22"/>
    </row>
    <row r="156" spans="13:13" x14ac:dyDescent="0.25">
      <c r="M156" s="22"/>
    </row>
    <row r="157" spans="13:13" x14ac:dyDescent="0.25">
      <c r="M157" s="22"/>
    </row>
    <row r="158" spans="13:13" x14ac:dyDescent="0.25">
      <c r="M158" s="22"/>
    </row>
    <row r="159" spans="13:13" x14ac:dyDescent="0.25">
      <c r="M159" s="22"/>
    </row>
    <row r="160" spans="13:13" x14ac:dyDescent="0.25">
      <c r="M160" s="22"/>
    </row>
    <row r="161" spans="13:13" x14ac:dyDescent="0.25">
      <c r="M161" s="22"/>
    </row>
    <row r="162" spans="13:13" x14ac:dyDescent="0.25">
      <c r="M162" s="22"/>
    </row>
    <row r="163" spans="13:13" x14ac:dyDescent="0.25">
      <c r="M163" s="22"/>
    </row>
    <row r="164" spans="13:13" x14ac:dyDescent="0.25">
      <c r="M164" s="22"/>
    </row>
    <row r="165" spans="13:13" x14ac:dyDescent="0.25">
      <c r="M165" s="22"/>
    </row>
    <row r="166" spans="13:13" x14ac:dyDescent="0.25">
      <c r="M166" s="22"/>
    </row>
    <row r="167" spans="13:13" x14ac:dyDescent="0.25">
      <c r="M167" s="22"/>
    </row>
    <row r="168" spans="13:13" x14ac:dyDescent="0.25">
      <c r="M168" s="22"/>
    </row>
    <row r="169" spans="13:13" x14ac:dyDescent="0.25">
      <c r="M169" s="22"/>
    </row>
    <row r="170" spans="13:13" x14ac:dyDescent="0.25">
      <c r="M170" s="22"/>
    </row>
    <row r="171" spans="13:13" x14ac:dyDescent="0.25">
      <c r="M171" s="22"/>
    </row>
    <row r="172" spans="13:13" x14ac:dyDescent="0.25">
      <c r="M172" s="22"/>
    </row>
    <row r="173" spans="13:13" x14ac:dyDescent="0.25">
      <c r="M173" s="22"/>
    </row>
    <row r="174" spans="13:13" x14ac:dyDescent="0.25">
      <c r="M174" s="22"/>
    </row>
    <row r="175" spans="13:13" x14ac:dyDescent="0.25">
      <c r="M175" s="22"/>
    </row>
    <row r="176" spans="13:13" x14ac:dyDescent="0.25">
      <c r="M176" s="22"/>
    </row>
    <row r="177" spans="13:13" x14ac:dyDescent="0.25">
      <c r="M177" s="22"/>
    </row>
    <row r="178" spans="13:13" x14ac:dyDescent="0.25">
      <c r="M178" s="22"/>
    </row>
    <row r="179" spans="13:13" x14ac:dyDescent="0.25">
      <c r="M179" s="22"/>
    </row>
    <row r="180" spans="13:13" x14ac:dyDescent="0.25">
      <c r="M180" s="22"/>
    </row>
    <row r="181" spans="13:13" x14ac:dyDescent="0.25">
      <c r="M181" s="22"/>
    </row>
    <row r="182" spans="13:13" x14ac:dyDescent="0.25">
      <c r="M182" s="22"/>
    </row>
    <row r="183" spans="13:13" x14ac:dyDescent="0.25">
      <c r="M183" s="22"/>
    </row>
    <row r="184" spans="13:13" x14ac:dyDescent="0.25">
      <c r="M184" s="22"/>
    </row>
    <row r="185" spans="13:13" x14ac:dyDescent="0.25">
      <c r="M185" s="22"/>
    </row>
    <row r="186" spans="13:13" x14ac:dyDescent="0.25">
      <c r="M186" s="22"/>
    </row>
    <row r="187" spans="13:13" x14ac:dyDescent="0.25">
      <c r="M187" s="22"/>
    </row>
    <row r="188" spans="13:13" x14ac:dyDescent="0.25">
      <c r="M188" s="22"/>
    </row>
    <row r="189" spans="13:13" x14ac:dyDescent="0.25">
      <c r="M189" s="22"/>
    </row>
    <row r="190" spans="13:13" x14ac:dyDescent="0.25">
      <c r="M190" s="22"/>
    </row>
    <row r="191" spans="13:13" x14ac:dyDescent="0.25">
      <c r="M191" s="22"/>
    </row>
    <row r="192" spans="13:13" x14ac:dyDescent="0.25">
      <c r="M192" s="22"/>
    </row>
    <row r="193" spans="13:13" x14ac:dyDescent="0.25">
      <c r="M193" s="22"/>
    </row>
    <row r="194" spans="13:13" x14ac:dyDescent="0.25">
      <c r="M194" s="22"/>
    </row>
    <row r="195" spans="13:13" x14ac:dyDescent="0.25">
      <c r="M195" s="22"/>
    </row>
    <row r="196" spans="13:13" x14ac:dyDescent="0.25">
      <c r="M196" s="22"/>
    </row>
    <row r="197" spans="13:13" x14ac:dyDescent="0.25">
      <c r="M197" s="22"/>
    </row>
    <row r="198" spans="13:13" x14ac:dyDescent="0.25">
      <c r="M198" s="22"/>
    </row>
    <row r="199" spans="13:13" x14ac:dyDescent="0.25">
      <c r="M199" s="22"/>
    </row>
    <row r="200" spans="13:13" x14ac:dyDescent="0.25">
      <c r="M200" s="22"/>
    </row>
    <row r="201" spans="13:13" x14ac:dyDescent="0.25">
      <c r="M201" s="22"/>
    </row>
    <row r="202" spans="13:13" x14ac:dyDescent="0.25">
      <c r="M202" s="22"/>
    </row>
    <row r="203" spans="13:13" x14ac:dyDescent="0.25">
      <c r="M203" s="22"/>
    </row>
    <row r="204" spans="13:13" x14ac:dyDescent="0.25">
      <c r="M204" s="22"/>
    </row>
    <row r="205" spans="13:13" x14ac:dyDescent="0.25">
      <c r="M205" s="22"/>
    </row>
    <row r="206" spans="13:13" x14ac:dyDescent="0.25">
      <c r="M206" s="22"/>
    </row>
    <row r="207" spans="13:13" x14ac:dyDescent="0.25">
      <c r="M207" s="22"/>
    </row>
    <row r="208" spans="13:13" x14ac:dyDescent="0.25">
      <c r="M208" s="22"/>
    </row>
    <row r="209" spans="13:13" x14ac:dyDescent="0.25">
      <c r="M209" s="22"/>
    </row>
    <row r="210" spans="13:13" x14ac:dyDescent="0.25">
      <c r="M210" s="22"/>
    </row>
    <row r="211" spans="13:13" x14ac:dyDescent="0.25">
      <c r="M211" s="22"/>
    </row>
    <row r="212" spans="13:13" x14ac:dyDescent="0.25">
      <c r="M212" s="22"/>
    </row>
    <row r="213" spans="13:13" x14ac:dyDescent="0.25">
      <c r="M213" s="22"/>
    </row>
    <row r="214" spans="13:13" x14ac:dyDescent="0.25">
      <c r="M214" s="22"/>
    </row>
    <row r="215" spans="13:13" x14ac:dyDescent="0.25">
      <c r="M215" s="22"/>
    </row>
    <row r="216" spans="13:13" x14ac:dyDescent="0.25">
      <c r="M216" s="22"/>
    </row>
    <row r="217" spans="13:13" x14ac:dyDescent="0.25">
      <c r="M217" s="22"/>
    </row>
    <row r="218" spans="13:13" x14ac:dyDescent="0.25">
      <c r="M218" s="22"/>
    </row>
    <row r="219" spans="13:13" x14ac:dyDescent="0.25">
      <c r="M219" s="22"/>
    </row>
    <row r="220" spans="13:13" x14ac:dyDescent="0.25">
      <c r="M220" s="22"/>
    </row>
    <row r="221" spans="13:13" x14ac:dyDescent="0.25">
      <c r="M221" s="22"/>
    </row>
    <row r="222" spans="13:13" x14ac:dyDescent="0.25">
      <c r="M222" s="22"/>
    </row>
    <row r="223" spans="13:13" x14ac:dyDescent="0.25">
      <c r="M223" s="22"/>
    </row>
    <row r="224" spans="13:13" x14ac:dyDescent="0.25">
      <c r="M224" s="22"/>
    </row>
    <row r="225" spans="13:13" x14ac:dyDescent="0.25">
      <c r="M225" s="22"/>
    </row>
    <row r="226" spans="13:13" x14ac:dyDescent="0.25">
      <c r="M226" s="22"/>
    </row>
    <row r="227" spans="13:13" x14ac:dyDescent="0.25">
      <c r="M227" s="22"/>
    </row>
    <row r="228" spans="13:13" x14ac:dyDescent="0.25">
      <c r="M228" s="22"/>
    </row>
    <row r="229" spans="13:13" x14ac:dyDescent="0.25">
      <c r="M229" s="22"/>
    </row>
    <row r="230" spans="13:13" x14ac:dyDescent="0.25">
      <c r="M230" s="22"/>
    </row>
    <row r="231" spans="13:13" x14ac:dyDescent="0.25">
      <c r="M231" s="22"/>
    </row>
    <row r="232" spans="13:13" x14ac:dyDescent="0.25">
      <c r="M232" s="22"/>
    </row>
    <row r="233" spans="13:13" x14ac:dyDescent="0.25">
      <c r="M233" s="22"/>
    </row>
    <row r="234" spans="13:13" x14ac:dyDescent="0.25">
      <c r="M234" s="22"/>
    </row>
    <row r="235" spans="13:13" x14ac:dyDescent="0.25">
      <c r="M235" s="22"/>
    </row>
    <row r="236" spans="13:13" x14ac:dyDescent="0.25">
      <c r="M236" s="22"/>
    </row>
    <row r="237" spans="13:13" x14ac:dyDescent="0.25">
      <c r="M237" s="22"/>
    </row>
    <row r="238" spans="13:13" x14ac:dyDescent="0.25">
      <c r="M238" s="22"/>
    </row>
    <row r="239" spans="13:13" x14ac:dyDescent="0.25">
      <c r="M239" s="22"/>
    </row>
    <row r="240" spans="13:13" x14ac:dyDescent="0.25">
      <c r="M240" s="22"/>
    </row>
    <row r="241" spans="13:13" x14ac:dyDescent="0.25">
      <c r="M241" s="22"/>
    </row>
    <row r="242" spans="13:13" x14ac:dyDescent="0.25">
      <c r="M242" s="22"/>
    </row>
    <row r="243" spans="13:13" x14ac:dyDescent="0.25">
      <c r="M243" s="22"/>
    </row>
    <row r="244" spans="13:13" x14ac:dyDescent="0.25">
      <c r="M244" s="22"/>
    </row>
    <row r="245" spans="13:13" x14ac:dyDescent="0.25">
      <c r="M245" s="22"/>
    </row>
    <row r="246" spans="13:13" x14ac:dyDescent="0.25">
      <c r="M246" s="22"/>
    </row>
    <row r="247" spans="13:13" x14ac:dyDescent="0.25">
      <c r="M247" s="22"/>
    </row>
    <row r="248" spans="13:13" x14ac:dyDescent="0.25">
      <c r="M248" s="22"/>
    </row>
    <row r="249" spans="13:13" x14ac:dyDescent="0.25">
      <c r="M249" s="22"/>
    </row>
    <row r="250" spans="13:13" x14ac:dyDescent="0.25">
      <c r="M250" s="22"/>
    </row>
    <row r="251" spans="13:13" x14ac:dyDescent="0.25">
      <c r="M251" s="22"/>
    </row>
    <row r="252" spans="13:13" x14ac:dyDescent="0.25">
      <c r="M252" s="22"/>
    </row>
    <row r="253" spans="13:13" x14ac:dyDescent="0.25">
      <c r="M253" s="22"/>
    </row>
    <row r="254" spans="13:13" x14ac:dyDescent="0.25">
      <c r="M254" s="22"/>
    </row>
    <row r="255" spans="13:13" x14ac:dyDescent="0.25">
      <c r="M255" s="22"/>
    </row>
    <row r="256" spans="13:13" x14ac:dyDescent="0.25">
      <c r="M256" s="22"/>
    </row>
    <row r="257" spans="13:13" x14ac:dyDescent="0.25">
      <c r="M257" s="22"/>
    </row>
    <row r="258" spans="13:13" x14ac:dyDescent="0.25">
      <c r="M258" s="22"/>
    </row>
    <row r="259" spans="13:13" x14ac:dyDescent="0.25">
      <c r="M259" s="22"/>
    </row>
    <row r="260" spans="13:13" x14ac:dyDescent="0.25">
      <c r="M260" s="22"/>
    </row>
    <row r="261" spans="13:13" x14ac:dyDescent="0.25">
      <c r="M261" s="22"/>
    </row>
    <row r="262" spans="13:13" x14ac:dyDescent="0.25">
      <c r="M262" s="22"/>
    </row>
    <row r="263" spans="13:13" x14ac:dyDescent="0.25">
      <c r="M263" s="22"/>
    </row>
    <row r="264" spans="13:13" x14ac:dyDescent="0.25">
      <c r="M264" s="22"/>
    </row>
    <row r="265" spans="13:13" x14ac:dyDescent="0.25">
      <c r="M265" s="22"/>
    </row>
    <row r="266" spans="13:13" x14ac:dyDescent="0.25">
      <c r="M266" s="22"/>
    </row>
    <row r="267" spans="13:13" x14ac:dyDescent="0.25">
      <c r="M267" s="22"/>
    </row>
    <row r="268" spans="13:13" x14ac:dyDescent="0.25">
      <c r="M268" s="22"/>
    </row>
    <row r="269" spans="13:13" x14ac:dyDescent="0.25">
      <c r="M269" s="22"/>
    </row>
    <row r="270" spans="13:13" x14ac:dyDescent="0.25">
      <c r="M270" s="22"/>
    </row>
    <row r="271" spans="13:13" x14ac:dyDescent="0.25">
      <c r="M271" s="22"/>
    </row>
    <row r="272" spans="13:13" x14ac:dyDescent="0.25">
      <c r="M272" s="22"/>
    </row>
    <row r="273" spans="13:13" x14ac:dyDescent="0.25">
      <c r="M273" s="22"/>
    </row>
    <row r="274" spans="13:13" x14ac:dyDescent="0.25">
      <c r="M274" s="22"/>
    </row>
    <row r="275" spans="13:13" x14ac:dyDescent="0.25">
      <c r="M275" s="22"/>
    </row>
    <row r="276" spans="13:13" x14ac:dyDescent="0.25">
      <c r="M276" s="22"/>
    </row>
    <row r="277" spans="13:13" x14ac:dyDescent="0.25">
      <c r="M277" s="22"/>
    </row>
    <row r="278" spans="13:13" x14ac:dyDescent="0.25">
      <c r="M278" s="22"/>
    </row>
    <row r="279" spans="13:13" x14ac:dyDescent="0.25">
      <c r="M279" s="22"/>
    </row>
    <row r="280" spans="13:13" x14ac:dyDescent="0.25">
      <c r="M280" s="22"/>
    </row>
    <row r="281" spans="13:13" x14ac:dyDescent="0.25">
      <c r="M281" s="22"/>
    </row>
    <row r="282" spans="13:13" x14ac:dyDescent="0.25">
      <c r="M282" s="22"/>
    </row>
    <row r="283" spans="13:13" x14ac:dyDescent="0.25">
      <c r="M283" s="22"/>
    </row>
    <row r="284" spans="13:13" x14ac:dyDescent="0.25">
      <c r="M284" s="22"/>
    </row>
    <row r="285" spans="13:13" x14ac:dyDescent="0.25">
      <c r="M285" s="22"/>
    </row>
    <row r="286" spans="13:13" x14ac:dyDescent="0.25">
      <c r="M286" s="22"/>
    </row>
    <row r="287" spans="13:13" x14ac:dyDescent="0.25">
      <c r="M287" s="22"/>
    </row>
    <row r="288" spans="13:13" x14ac:dyDescent="0.25">
      <c r="M288" s="22"/>
    </row>
    <row r="289" spans="13:13" x14ac:dyDescent="0.25">
      <c r="M289" s="22"/>
    </row>
    <row r="290" spans="13:13" x14ac:dyDescent="0.25">
      <c r="M290" s="22"/>
    </row>
    <row r="291" spans="13:13" x14ac:dyDescent="0.25">
      <c r="M291" s="22"/>
    </row>
    <row r="292" spans="13:13" x14ac:dyDescent="0.25">
      <c r="M292" s="22"/>
    </row>
    <row r="293" spans="13:13" x14ac:dyDescent="0.25">
      <c r="M293" s="22"/>
    </row>
    <row r="294" spans="13:13" x14ac:dyDescent="0.25">
      <c r="M294" s="22"/>
    </row>
    <row r="295" spans="13:13" x14ac:dyDescent="0.25">
      <c r="M295" s="22"/>
    </row>
    <row r="296" spans="13:13" x14ac:dyDescent="0.25">
      <c r="M296" s="22"/>
    </row>
    <row r="297" spans="13:13" x14ac:dyDescent="0.25">
      <c r="M297" s="22"/>
    </row>
    <row r="298" spans="13:13" x14ac:dyDescent="0.25">
      <c r="M298" s="22"/>
    </row>
    <row r="299" spans="13:13" x14ac:dyDescent="0.25">
      <c r="M299" s="22"/>
    </row>
    <row r="300" spans="13:13" x14ac:dyDescent="0.25">
      <c r="M300" s="22"/>
    </row>
    <row r="301" spans="13:13" x14ac:dyDescent="0.25">
      <c r="M301" s="22"/>
    </row>
    <row r="302" spans="13:13" x14ac:dyDescent="0.25">
      <c r="M302" s="22"/>
    </row>
    <row r="303" spans="13:13" x14ac:dyDescent="0.25">
      <c r="M303" s="22"/>
    </row>
    <row r="304" spans="13:13" x14ac:dyDescent="0.25">
      <c r="M304" s="22"/>
    </row>
    <row r="305" spans="13:13" x14ac:dyDescent="0.25">
      <c r="M305" s="22"/>
    </row>
    <row r="306" spans="13:13" x14ac:dyDescent="0.25">
      <c r="M306" s="22"/>
    </row>
    <row r="307" spans="13:13" x14ac:dyDescent="0.25">
      <c r="M307" s="22"/>
    </row>
    <row r="308" spans="13:13" x14ac:dyDescent="0.25">
      <c r="M308" s="22"/>
    </row>
    <row r="309" spans="13:13" x14ac:dyDescent="0.25">
      <c r="M309" s="22"/>
    </row>
    <row r="310" spans="13:13" x14ac:dyDescent="0.25">
      <c r="M310" s="22"/>
    </row>
    <row r="311" spans="13:13" x14ac:dyDescent="0.25">
      <c r="M311" s="22"/>
    </row>
    <row r="312" spans="13:13" x14ac:dyDescent="0.25">
      <c r="M312" s="22"/>
    </row>
    <row r="313" spans="13:13" x14ac:dyDescent="0.25">
      <c r="M313" s="22"/>
    </row>
    <row r="314" spans="13:13" x14ac:dyDescent="0.25">
      <c r="M314" s="22"/>
    </row>
    <row r="315" spans="13:13" x14ac:dyDescent="0.25">
      <c r="M315" s="22"/>
    </row>
    <row r="316" spans="13:13" x14ac:dyDescent="0.25">
      <c r="M316" s="22"/>
    </row>
    <row r="317" spans="13:13" x14ac:dyDescent="0.25">
      <c r="M317" s="22"/>
    </row>
    <row r="318" spans="13:13" x14ac:dyDescent="0.25">
      <c r="M318" s="22"/>
    </row>
    <row r="319" spans="13:13" x14ac:dyDescent="0.25">
      <c r="M319" s="22"/>
    </row>
    <row r="320" spans="13:13" x14ac:dyDescent="0.25">
      <c r="M320" s="22"/>
    </row>
    <row r="321" spans="13:13" x14ac:dyDescent="0.25">
      <c r="M321" s="22"/>
    </row>
    <row r="322" spans="13:13" x14ac:dyDescent="0.25">
      <c r="M322" s="22"/>
    </row>
    <row r="323" spans="13:13" x14ac:dyDescent="0.25">
      <c r="M323" s="22"/>
    </row>
    <row r="324" spans="13:13" x14ac:dyDescent="0.25">
      <c r="M324" s="22"/>
    </row>
    <row r="325" spans="13:13" x14ac:dyDescent="0.25">
      <c r="M325" s="22"/>
    </row>
    <row r="326" spans="13:13" x14ac:dyDescent="0.25">
      <c r="M326" s="22"/>
    </row>
    <row r="327" spans="13:13" x14ac:dyDescent="0.25">
      <c r="M327" s="22"/>
    </row>
    <row r="328" spans="13:13" x14ac:dyDescent="0.25">
      <c r="M328" s="22"/>
    </row>
    <row r="329" spans="13:13" x14ac:dyDescent="0.25">
      <c r="M329" s="22"/>
    </row>
    <row r="330" spans="13:13" x14ac:dyDescent="0.25">
      <c r="M330" s="22"/>
    </row>
    <row r="331" spans="13:13" x14ac:dyDescent="0.25">
      <c r="M331" s="22"/>
    </row>
    <row r="332" spans="13:13" x14ac:dyDescent="0.25">
      <c r="M332" s="22"/>
    </row>
    <row r="333" spans="13:13" x14ac:dyDescent="0.25">
      <c r="M333" s="22"/>
    </row>
    <row r="334" spans="13:13" x14ac:dyDescent="0.25">
      <c r="M334" s="22"/>
    </row>
    <row r="335" spans="13:13" x14ac:dyDescent="0.25">
      <c r="M335" s="22"/>
    </row>
    <row r="336" spans="13:13" x14ac:dyDescent="0.25">
      <c r="M336" s="22"/>
    </row>
    <row r="337" spans="13:13" x14ac:dyDescent="0.25">
      <c r="M337" s="22"/>
    </row>
    <row r="338" spans="13:13" x14ac:dyDescent="0.25">
      <c r="M338" s="22"/>
    </row>
    <row r="339" spans="13:13" x14ac:dyDescent="0.25">
      <c r="M339" s="22"/>
    </row>
    <row r="340" spans="13:13" x14ac:dyDescent="0.25">
      <c r="M340" s="22"/>
    </row>
    <row r="341" spans="13:13" x14ac:dyDescent="0.25">
      <c r="M341" s="22"/>
    </row>
    <row r="342" spans="13:13" x14ac:dyDescent="0.25">
      <c r="M342" s="22"/>
    </row>
    <row r="343" spans="13:13" x14ac:dyDescent="0.25">
      <c r="M343" s="22"/>
    </row>
    <row r="344" spans="13:13" x14ac:dyDescent="0.25">
      <c r="M344" s="22"/>
    </row>
    <row r="345" spans="13:13" x14ac:dyDescent="0.25">
      <c r="M345" s="22"/>
    </row>
    <row r="346" spans="13:13" x14ac:dyDescent="0.25">
      <c r="M346" s="22"/>
    </row>
    <row r="347" spans="13:13" x14ac:dyDescent="0.25">
      <c r="M347" s="22"/>
    </row>
    <row r="348" spans="13:13" x14ac:dyDescent="0.25">
      <c r="M348" s="22"/>
    </row>
    <row r="349" spans="13:13" x14ac:dyDescent="0.25">
      <c r="M349" s="22"/>
    </row>
    <row r="350" spans="13:13" x14ac:dyDescent="0.25">
      <c r="M350" s="22"/>
    </row>
    <row r="351" spans="13:13" x14ac:dyDescent="0.25">
      <c r="M351" s="22"/>
    </row>
    <row r="352" spans="13:13" x14ac:dyDescent="0.25">
      <c r="M352" s="22"/>
    </row>
    <row r="353" spans="13:13" x14ac:dyDescent="0.25">
      <c r="M353" s="22"/>
    </row>
    <row r="354" spans="13:13" x14ac:dyDescent="0.25">
      <c r="M354" s="22"/>
    </row>
    <row r="355" spans="13:13" x14ac:dyDescent="0.25">
      <c r="M355" s="22"/>
    </row>
    <row r="356" spans="13:13" x14ac:dyDescent="0.25">
      <c r="M356" s="22"/>
    </row>
    <row r="357" spans="13:13" x14ac:dyDescent="0.25">
      <c r="M357" s="22"/>
    </row>
    <row r="358" spans="13:13" x14ac:dyDescent="0.25">
      <c r="M358" s="22"/>
    </row>
    <row r="359" spans="13:13" x14ac:dyDescent="0.25">
      <c r="M359" s="22"/>
    </row>
    <row r="360" spans="13:13" x14ac:dyDescent="0.25">
      <c r="M360" s="22"/>
    </row>
    <row r="361" spans="13:13" x14ac:dyDescent="0.25">
      <c r="M361" s="22"/>
    </row>
    <row r="362" spans="13:13" x14ac:dyDescent="0.25">
      <c r="M362" s="22"/>
    </row>
    <row r="363" spans="13:13" x14ac:dyDescent="0.25">
      <c r="M363" s="22"/>
    </row>
    <row r="364" spans="13:13" x14ac:dyDescent="0.25">
      <c r="M364" s="22"/>
    </row>
    <row r="365" spans="13:13" x14ac:dyDescent="0.25">
      <c r="M365" s="22"/>
    </row>
    <row r="366" spans="13:13" x14ac:dyDescent="0.25">
      <c r="M366" s="22"/>
    </row>
    <row r="367" spans="13:13" x14ac:dyDescent="0.25">
      <c r="M367" s="22"/>
    </row>
  </sheetData>
  <mergeCells count="24">
    <mergeCell ref="V1:V2"/>
    <mergeCell ref="A2:L2"/>
    <mergeCell ref="A4:A26"/>
    <mergeCell ref="A27:A46"/>
    <mergeCell ref="A47:A48"/>
    <mergeCell ref="R1:R2"/>
    <mergeCell ref="S1:S2"/>
    <mergeCell ref="T1:T2"/>
    <mergeCell ref="U1:U2"/>
    <mergeCell ref="M1:M2"/>
    <mergeCell ref="N1:N2"/>
    <mergeCell ref="O1:O2"/>
    <mergeCell ref="P1:P2"/>
    <mergeCell ref="Q1:Q2"/>
    <mergeCell ref="A1:C1"/>
    <mergeCell ref="D1:I1"/>
    <mergeCell ref="A51:A59"/>
    <mergeCell ref="B51:B59"/>
    <mergeCell ref="J1:L1"/>
    <mergeCell ref="B4:B26"/>
    <mergeCell ref="B27:B46"/>
    <mergeCell ref="B47:B48"/>
    <mergeCell ref="A49:A50"/>
    <mergeCell ref="B49:B50"/>
  </mergeCells>
  <conditionalFormatting sqref="O5:P47">
    <cfRule type="cellIs" dxfId="54" priority="13" stopIfTrue="1" operator="greaterThan">
      <formula>0</formula>
    </cfRule>
    <cfRule type="cellIs" dxfId="53" priority="14" stopIfTrue="1" operator="greaterThan">
      <formula>0</formula>
    </cfRule>
    <cfRule type="cellIs" dxfId="52" priority="15" stopIfTrue="1" operator="greaterThan">
      <formula>0</formula>
    </cfRule>
  </conditionalFormatting>
  <conditionalFormatting sqref="O4:P4">
    <cfRule type="cellIs" dxfId="51" priority="10" stopIfTrue="1" operator="greaterThan">
      <formula>0</formula>
    </cfRule>
    <cfRule type="cellIs" dxfId="50" priority="11" stopIfTrue="1" operator="greaterThan">
      <formula>0</formula>
    </cfRule>
    <cfRule type="cellIs" dxfId="49" priority="12" stopIfTrue="1" operator="greaterThan">
      <formula>0</formula>
    </cfRule>
  </conditionalFormatting>
  <conditionalFormatting sqref="M4:M47">
    <cfRule type="cellIs" dxfId="48" priority="7" stopIfTrue="1" operator="greaterThan">
      <formula>0</formula>
    </cfRule>
    <cfRule type="cellIs" dxfId="47" priority="8" stopIfTrue="1" operator="greaterThan">
      <formula>0</formula>
    </cfRule>
    <cfRule type="cellIs" dxfId="46" priority="9" stopIfTrue="1" operator="greaterThan">
      <formula>0</formula>
    </cfRule>
  </conditionalFormatting>
  <conditionalFormatting sqref="N5:N47">
    <cfRule type="cellIs" dxfId="45" priority="4" stopIfTrue="1" operator="greaterThan">
      <formula>0</formula>
    </cfRule>
    <cfRule type="cellIs" dxfId="44" priority="5" stopIfTrue="1" operator="greaterThan">
      <formula>0</formula>
    </cfRule>
    <cfRule type="cellIs" dxfId="43" priority="6" stopIfTrue="1" operator="greaterThan">
      <formula>0</formula>
    </cfRule>
  </conditionalFormatting>
  <conditionalFormatting sqref="N4">
    <cfRule type="cellIs" dxfId="42" priority="1" stopIfTrue="1" operator="greaterThan">
      <formula>0</formula>
    </cfRule>
    <cfRule type="cellIs" dxfId="41" priority="2" stopIfTrue="1" operator="greaterThan">
      <formula>0</formula>
    </cfRule>
    <cfRule type="cellIs" dxfId="4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7"/>
  <sheetViews>
    <sheetView topLeftCell="G48" zoomScale="84" zoomScaleNormal="84" workbookViewId="0">
      <selection activeCell="K4" sqref="K4:K59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7" customWidth="1"/>
    <col min="4" max="4" width="5.7109375" style="1" customWidth="1"/>
    <col min="5" max="5" width="34.2851562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8" bestFit="1" customWidth="1"/>
    <col min="10" max="10" width="11.28515625" style="42" customWidth="1"/>
    <col min="11" max="11" width="13.28515625" style="38" customWidth="1"/>
    <col min="12" max="12" width="12.5703125" style="17" customWidth="1"/>
    <col min="13" max="13" width="14.7109375" style="18" customWidth="1"/>
    <col min="14" max="14" width="13.7109375" style="18" customWidth="1"/>
    <col min="15" max="15" width="14.7109375" style="18" customWidth="1"/>
    <col min="16" max="16" width="17" style="18" customWidth="1"/>
    <col min="17" max="22" width="14.7109375" style="15" customWidth="1"/>
    <col min="23" max="16384" width="9.7109375" style="15"/>
  </cols>
  <sheetData>
    <row r="1" spans="1:22" ht="33" customHeight="1" x14ac:dyDescent="0.25">
      <c r="A1" s="167" t="s">
        <v>134</v>
      </c>
      <c r="B1" s="167"/>
      <c r="C1" s="167"/>
      <c r="D1" s="167" t="s">
        <v>75</v>
      </c>
      <c r="E1" s="167"/>
      <c r="F1" s="167"/>
      <c r="G1" s="167"/>
      <c r="H1" s="167"/>
      <c r="I1" s="167"/>
      <c r="J1" s="167" t="s">
        <v>135</v>
      </c>
      <c r="K1" s="167"/>
      <c r="L1" s="167"/>
      <c r="M1" s="166" t="s">
        <v>155</v>
      </c>
      <c r="N1" s="166" t="s">
        <v>156</v>
      </c>
      <c r="O1" s="166" t="s">
        <v>167</v>
      </c>
      <c r="P1" s="166" t="s">
        <v>168</v>
      </c>
      <c r="Q1" s="166" t="s">
        <v>169</v>
      </c>
      <c r="R1" s="166" t="s">
        <v>170</v>
      </c>
      <c r="S1" s="166" t="s">
        <v>171</v>
      </c>
      <c r="T1" s="166" t="s">
        <v>172</v>
      </c>
      <c r="U1" s="166" t="s">
        <v>118</v>
      </c>
      <c r="V1" s="166" t="s">
        <v>118</v>
      </c>
    </row>
    <row r="2" spans="1:22" ht="21.75" customHeight="1" x14ac:dyDescent="0.25">
      <c r="A2" s="167" t="s">
        <v>136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6"/>
      <c r="N2" s="166"/>
      <c r="O2" s="166"/>
      <c r="P2" s="166"/>
      <c r="Q2" s="166"/>
      <c r="R2" s="166"/>
      <c r="S2" s="166"/>
      <c r="T2" s="166"/>
      <c r="U2" s="166"/>
      <c r="V2" s="166"/>
    </row>
    <row r="3" spans="1:22" s="16" customFormat="1" ht="45" x14ac:dyDescent="0.2">
      <c r="A3" s="30" t="s">
        <v>5</v>
      </c>
      <c r="B3" s="30" t="s">
        <v>120</v>
      </c>
      <c r="C3" s="31" t="s">
        <v>121</v>
      </c>
      <c r="D3" s="31" t="s">
        <v>3</v>
      </c>
      <c r="E3" s="31" t="s">
        <v>87</v>
      </c>
      <c r="F3" s="31" t="s">
        <v>88</v>
      </c>
      <c r="G3" s="31" t="s">
        <v>122</v>
      </c>
      <c r="H3" s="31" t="s">
        <v>4</v>
      </c>
      <c r="I3" s="47" t="s">
        <v>1</v>
      </c>
      <c r="J3" s="33" t="s">
        <v>23</v>
      </c>
      <c r="K3" s="34" t="s">
        <v>0</v>
      </c>
      <c r="L3" s="30" t="s">
        <v>2</v>
      </c>
      <c r="M3" s="29">
        <v>43048</v>
      </c>
      <c r="N3" s="29">
        <v>43186</v>
      </c>
      <c r="O3" s="29">
        <v>43203</v>
      </c>
      <c r="P3" s="29">
        <v>43237</v>
      </c>
      <c r="Q3" s="29">
        <v>43290</v>
      </c>
      <c r="R3" s="29">
        <v>43304</v>
      </c>
      <c r="S3" s="29">
        <v>43340</v>
      </c>
      <c r="T3" s="29">
        <v>43340</v>
      </c>
      <c r="U3" s="29" t="s">
        <v>119</v>
      </c>
      <c r="V3" s="29" t="s">
        <v>119</v>
      </c>
    </row>
    <row r="4" spans="1:22" ht="30" customHeight="1" x14ac:dyDescent="0.25">
      <c r="A4" s="174" t="s">
        <v>123</v>
      </c>
      <c r="B4" s="172" t="s">
        <v>124</v>
      </c>
      <c r="C4" s="76" t="s">
        <v>125</v>
      </c>
      <c r="D4" s="77">
        <v>1</v>
      </c>
      <c r="E4" s="78" t="s">
        <v>27</v>
      </c>
      <c r="F4" s="77" t="s">
        <v>90</v>
      </c>
      <c r="G4" s="76" t="s">
        <v>78</v>
      </c>
      <c r="H4" s="76" t="s">
        <v>24</v>
      </c>
      <c r="I4" s="79">
        <v>25</v>
      </c>
      <c r="J4" s="85">
        <v>3</v>
      </c>
      <c r="K4" s="35">
        <f>J4-(SUM(M4:V4))</f>
        <v>3</v>
      </c>
      <c r="L4" s="36" t="str">
        <f>IF(K4&lt;0,"ATENÇÃO","OK")</f>
        <v>OK</v>
      </c>
      <c r="M4" s="56"/>
      <c r="N4" s="56"/>
      <c r="O4" s="56"/>
      <c r="P4" s="56"/>
      <c r="Q4" s="151"/>
      <c r="R4" s="57"/>
      <c r="S4" s="41"/>
      <c r="T4" s="41"/>
      <c r="U4" s="41"/>
      <c r="V4" s="41"/>
    </row>
    <row r="5" spans="1:22" ht="15" customHeight="1" x14ac:dyDescent="0.25">
      <c r="A5" s="174"/>
      <c r="B5" s="172"/>
      <c r="C5" s="76" t="s">
        <v>125</v>
      </c>
      <c r="D5" s="77">
        <v>2</v>
      </c>
      <c r="E5" s="78" t="s">
        <v>28</v>
      </c>
      <c r="F5" s="77" t="s">
        <v>91</v>
      </c>
      <c r="G5" s="76" t="s">
        <v>78</v>
      </c>
      <c r="H5" s="76" t="s">
        <v>24</v>
      </c>
      <c r="I5" s="79">
        <v>30</v>
      </c>
      <c r="J5" s="85">
        <v>30</v>
      </c>
      <c r="K5" s="35">
        <f t="shared" ref="K5:K59" si="0">J5-(SUM(M5:V5))</f>
        <v>27</v>
      </c>
      <c r="L5" s="36" t="str">
        <f t="shared" ref="L5:L59" si="1">IF(K5&lt;0,"ATENÇÃO","OK")</f>
        <v>OK</v>
      </c>
      <c r="M5" s="56">
        <v>1</v>
      </c>
      <c r="N5" s="56"/>
      <c r="O5" s="56"/>
      <c r="P5" s="56">
        <v>1</v>
      </c>
      <c r="Q5" s="152">
        <v>1</v>
      </c>
      <c r="R5" s="57"/>
      <c r="S5" s="41"/>
      <c r="T5" s="41"/>
      <c r="U5" s="41"/>
      <c r="V5" s="41"/>
    </row>
    <row r="6" spans="1:22" ht="15" customHeight="1" x14ac:dyDescent="0.25">
      <c r="A6" s="174"/>
      <c r="B6" s="172"/>
      <c r="C6" s="76" t="s">
        <v>125</v>
      </c>
      <c r="D6" s="77">
        <v>3</v>
      </c>
      <c r="E6" s="78" t="s">
        <v>29</v>
      </c>
      <c r="F6" s="77" t="s">
        <v>92</v>
      </c>
      <c r="G6" s="76" t="s">
        <v>78</v>
      </c>
      <c r="H6" s="76" t="s">
        <v>24</v>
      </c>
      <c r="I6" s="79">
        <v>32</v>
      </c>
      <c r="J6" s="85">
        <v>30</v>
      </c>
      <c r="K6" s="35">
        <f t="shared" si="0"/>
        <v>3</v>
      </c>
      <c r="L6" s="36" t="str">
        <f t="shared" si="1"/>
        <v>OK</v>
      </c>
      <c r="M6" s="56">
        <v>2</v>
      </c>
      <c r="N6" s="56">
        <v>1</v>
      </c>
      <c r="O6" s="56">
        <v>4</v>
      </c>
      <c r="P6" s="56">
        <v>11</v>
      </c>
      <c r="Q6" s="152">
        <v>2</v>
      </c>
      <c r="R6" s="153">
        <v>6</v>
      </c>
      <c r="S6" s="153">
        <v>1</v>
      </c>
      <c r="T6" s="41"/>
      <c r="U6" s="41"/>
      <c r="V6" s="41"/>
    </row>
    <row r="7" spans="1:22" ht="15" customHeight="1" x14ac:dyDescent="0.25">
      <c r="A7" s="174"/>
      <c r="B7" s="172"/>
      <c r="C7" s="76" t="s">
        <v>125</v>
      </c>
      <c r="D7" s="77">
        <v>4</v>
      </c>
      <c r="E7" s="78" t="s">
        <v>30</v>
      </c>
      <c r="F7" s="77" t="s">
        <v>93</v>
      </c>
      <c r="G7" s="76" t="s">
        <v>78</v>
      </c>
      <c r="H7" s="76" t="s">
        <v>24</v>
      </c>
      <c r="I7" s="79">
        <v>36</v>
      </c>
      <c r="J7" s="85">
        <v>20</v>
      </c>
      <c r="K7" s="35">
        <f t="shared" si="0"/>
        <v>9</v>
      </c>
      <c r="L7" s="36" t="str">
        <f t="shared" si="1"/>
        <v>OK</v>
      </c>
      <c r="M7" s="56">
        <v>1</v>
      </c>
      <c r="N7" s="56">
        <v>2</v>
      </c>
      <c r="O7" s="56">
        <v>3</v>
      </c>
      <c r="P7" s="56">
        <v>3</v>
      </c>
      <c r="Q7" s="152">
        <v>1</v>
      </c>
      <c r="R7" s="153">
        <v>1</v>
      </c>
      <c r="S7" s="41"/>
      <c r="T7" s="41"/>
      <c r="U7" s="41"/>
      <c r="V7" s="41"/>
    </row>
    <row r="8" spans="1:22" ht="46.5" customHeight="1" x14ac:dyDescent="0.25">
      <c r="A8" s="174"/>
      <c r="B8" s="172"/>
      <c r="C8" s="76" t="s">
        <v>125</v>
      </c>
      <c r="D8" s="77">
        <v>5</v>
      </c>
      <c r="E8" s="78" t="s">
        <v>31</v>
      </c>
      <c r="F8" s="77" t="s">
        <v>94</v>
      </c>
      <c r="G8" s="76" t="s">
        <v>78</v>
      </c>
      <c r="H8" s="76" t="s">
        <v>24</v>
      </c>
      <c r="I8" s="79">
        <v>55</v>
      </c>
      <c r="J8" s="85">
        <v>5</v>
      </c>
      <c r="K8" s="35">
        <f t="shared" si="0"/>
        <v>5</v>
      </c>
      <c r="L8" s="36" t="str">
        <f t="shared" si="1"/>
        <v>OK</v>
      </c>
      <c r="M8" s="56"/>
      <c r="N8" s="56"/>
      <c r="O8" s="56"/>
      <c r="P8" s="56"/>
      <c r="Q8" s="151"/>
      <c r="R8" s="57"/>
      <c r="S8" s="41"/>
      <c r="T8" s="41"/>
      <c r="U8" s="41"/>
      <c r="V8" s="41"/>
    </row>
    <row r="9" spans="1:22" ht="15" customHeight="1" x14ac:dyDescent="0.25">
      <c r="A9" s="174"/>
      <c r="B9" s="172"/>
      <c r="C9" s="76" t="s">
        <v>125</v>
      </c>
      <c r="D9" s="77">
        <v>6</v>
      </c>
      <c r="E9" s="78" t="s">
        <v>32</v>
      </c>
      <c r="F9" s="77" t="s">
        <v>95</v>
      </c>
      <c r="G9" s="76" t="s">
        <v>78</v>
      </c>
      <c r="H9" s="76" t="s">
        <v>24</v>
      </c>
      <c r="I9" s="79">
        <v>65</v>
      </c>
      <c r="J9" s="85">
        <v>5</v>
      </c>
      <c r="K9" s="35">
        <f t="shared" si="0"/>
        <v>3</v>
      </c>
      <c r="L9" s="36" t="str">
        <f t="shared" si="1"/>
        <v>OK</v>
      </c>
      <c r="M9" s="56"/>
      <c r="N9" s="56"/>
      <c r="O9" s="56"/>
      <c r="P9" s="56">
        <v>2</v>
      </c>
      <c r="Q9" s="151"/>
      <c r="R9" s="57"/>
      <c r="S9" s="41"/>
      <c r="T9" s="41"/>
      <c r="U9" s="41"/>
      <c r="V9" s="41"/>
    </row>
    <row r="10" spans="1:22" ht="15" customHeight="1" x14ac:dyDescent="0.25">
      <c r="A10" s="174"/>
      <c r="B10" s="172"/>
      <c r="C10" s="76" t="s">
        <v>125</v>
      </c>
      <c r="D10" s="77">
        <v>7</v>
      </c>
      <c r="E10" s="78" t="s">
        <v>33</v>
      </c>
      <c r="F10" s="77" t="s">
        <v>96</v>
      </c>
      <c r="G10" s="76" t="s">
        <v>78</v>
      </c>
      <c r="H10" s="76" t="s">
        <v>24</v>
      </c>
      <c r="I10" s="79">
        <v>55</v>
      </c>
      <c r="J10" s="85">
        <v>15</v>
      </c>
      <c r="K10" s="35">
        <f t="shared" si="0"/>
        <v>14</v>
      </c>
      <c r="L10" s="36" t="str">
        <f t="shared" si="1"/>
        <v>OK</v>
      </c>
      <c r="M10" s="56"/>
      <c r="N10" s="56"/>
      <c r="O10" s="56"/>
      <c r="P10" s="56">
        <v>1</v>
      </c>
      <c r="Q10" s="151"/>
      <c r="R10" s="57"/>
      <c r="S10" s="41"/>
      <c r="T10" s="41"/>
      <c r="U10" s="41"/>
      <c r="V10" s="41"/>
    </row>
    <row r="11" spans="1:22" ht="15" customHeight="1" x14ac:dyDescent="0.25">
      <c r="A11" s="174"/>
      <c r="B11" s="172"/>
      <c r="C11" s="76" t="s">
        <v>125</v>
      </c>
      <c r="D11" s="77">
        <v>8</v>
      </c>
      <c r="E11" s="80" t="s">
        <v>34</v>
      </c>
      <c r="F11" s="77" t="s">
        <v>97</v>
      </c>
      <c r="G11" s="81" t="s">
        <v>78</v>
      </c>
      <c r="H11" s="81" t="s">
        <v>76</v>
      </c>
      <c r="I11" s="79">
        <v>42</v>
      </c>
      <c r="J11" s="85"/>
      <c r="K11" s="35">
        <f t="shared" si="0"/>
        <v>0</v>
      </c>
      <c r="L11" s="36" t="str">
        <f t="shared" si="1"/>
        <v>OK</v>
      </c>
      <c r="M11" s="56"/>
      <c r="N11" s="56"/>
      <c r="O11" s="56"/>
      <c r="P11" s="56"/>
      <c r="Q11" s="151"/>
      <c r="R11" s="57"/>
      <c r="S11" s="41"/>
      <c r="T11" s="41"/>
      <c r="U11" s="41"/>
      <c r="V11" s="41"/>
    </row>
    <row r="12" spans="1:22" ht="15" customHeight="1" x14ac:dyDescent="0.25">
      <c r="A12" s="174"/>
      <c r="B12" s="172"/>
      <c r="C12" s="76" t="s">
        <v>125</v>
      </c>
      <c r="D12" s="77">
        <v>9</v>
      </c>
      <c r="E12" s="80" t="s">
        <v>35</v>
      </c>
      <c r="F12" s="77" t="s">
        <v>98</v>
      </c>
      <c r="G12" s="81" t="s">
        <v>78</v>
      </c>
      <c r="H12" s="81" t="s">
        <v>76</v>
      </c>
      <c r="I12" s="79">
        <v>50</v>
      </c>
      <c r="J12" s="85">
        <v>5</v>
      </c>
      <c r="K12" s="35">
        <f t="shared" si="0"/>
        <v>5</v>
      </c>
      <c r="L12" s="36" t="str">
        <f t="shared" si="1"/>
        <v>OK</v>
      </c>
      <c r="M12" s="56"/>
      <c r="N12" s="56"/>
      <c r="O12" s="56"/>
      <c r="P12" s="56"/>
      <c r="Q12" s="151"/>
      <c r="R12" s="57"/>
      <c r="S12" s="41"/>
      <c r="T12" s="41"/>
      <c r="U12" s="41"/>
      <c r="V12" s="41"/>
    </row>
    <row r="13" spans="1:22" ht="15" customHeight="1" x14ac:dyDescent="0.25">
      <c r="A13" s="174"/>
      <c r="B13" s="172"/>
      <c r="C13" s="76" t="s">
        <v>125</v>
      </c>
      <c r="D13" s="77">
        <v>10</v>
      </c>
      <c r="E13" s="80" t="s">
        <v>36</v>
      </c>
      <c r="F13" s="77" t="s">
        <v>98</v>
      </c>
      <c r="G13" s="81" t="s">
        <v>78</v>
      </c>
      <c r="H13" s="81" t="s">
        <v>24</v>
      </c>
      <c r="I13" s="79">
        <v>38</v>
      </c>
      <c r="J13" s="85">
        <v>3</v>
      </c>
      <c r="K13" s="35">
        <f t="shared" si="0"/>
        <v>3</v>
      </c>
      <c r="L13" s="36" t="str">
        <f t="shared" si="1"/>
        <v>OK</v>
      </c>
      <c r="M13" s="56"/>
      <c r="N13" s="56"/>
      <c r="O13" s="56"/>
      <c r="P13" s="56"/>
      <c r="Q13" s="151"/>
      <c r="R13" s="57"/>
      <c r="S13" s="41"/>
      <c r="T13" s="41"/>
      <c r="U13" s="41"/>
      <c r="V13" s="41"/>
    </row>
    <row r="14" spans="1:22" ht="15" customHeight="1" x14ac:dyDescent="0.25">
      <c r="A14" s="174"/>
      <c r="B14" s="172"/>
      <c r="C14" s="76" t="s">
        <v>125</v>
      </c>
      <c r="D14" s="77">
        <v>11</v>
      </c>
      <c r="E14" s="82" t="s">
        <v>37</v>
      </c>
      <c r="F14" s="77" t="s">
        <v>99</v>
      </c>
      <c r="G14" s="76" t="s">
        <v>78</v>
      </c>
      <c r="H14" s="76" t="s">
        <v>24</v>
      </c>
      <c r="I14" s="79">
        <v>10</v>
      </c>
      <c r="J14" s="85">
        <v>3</v>
      </c>
      <c r="K14" s="35">
        <f t="shared" si="0"/>
        <v>3</v>
      </c>
      <c r="L14" s="36" t="str">
        <f t="shared" si="1"/>
        <v>OK</v>
      </c>
      <c r="M14" s="56"/>
      <c r="N14" s="56"/>
      <c r="O14" s="56"/>
      <c r="P14" s="56"/>
      <c r="Q14" s="151"/>
      <c r="R14" s="57"/>
      <c r="S14" s="41"/>
      <c r="T14" s="41"/>
      <c r="U14" s="41"/>
      <c r="V14" s="41"/>
    </row>
    <row r="15" spans="1:22" ht="15" customHeight="1" x14ac:dyDescent="0.25">
      <c r="A15" s="174"/>
      <c r="B15" s="172"/>
      <c r="C15" s="76" t="s">
        <v>125</v>
      </c>
      <c r="D15" s="77">
        <v>12</v>
      </c>
      <c r="E15" s="82" t="s">
        <v>38</v>
      </c>
      <c r="F15" s="77" t="s">
        <v>99</v>
      </c>
      <c r="G15" s="76" t="s">
        <v>78</v>
      </c>
      <c r="H15" s="76" t="s">
        <v>24</v>
      </c>
      <c r="I15" s="79">
        <v>12</v>
      </c>
      <c r="J15" s="85">
        <v>10</v>
      </c>
      <c r="K15" s="35">
        <f t="shared" si="0"/>
        <v>5</v>
      </c>
      <c r="L15" s="36" t="str">
        <f t="shared" si="1"/>
        <v>OK</v>
      </c>
      <c r="M15" s="56"/>
      <c r="N15" s="56"/>
      <c r="O15" s="56"/>
      <c r="P15" s="56"/>
      <c r="Q15" s="151"/>
      <c r="R15" s="57"/>
      <c r="S15" s="153">
        <v>5</v>
      </c>
      <c r="T15" s="41"/>
      <c r="U15" s="41"/>
      <c r="V15" s="41"/>
    </row>
    <row r="16" spans="1:22" ht="15" customHeight="1" x14ac:dyDescent="0.25">
      <c r="A16" s="174"/>
      <c r="B16" s="172"/>
      <c r="C16" s="76" t="s">
        <v>125</v>
      </c>
      <c r="D16" s="77">
        <v>13</v>
      </c>
      <c r="E16" s="82" t="s">
        <v>39</v>
      </c>
      <c r="F16" s="77" t="s">
        <v>99</v>
      </c>
      <c r="G16" s="76" t="s">
        <v>78</v>
      </c>
      <c r="H16" s="76" t="s">
        <v>24</v>
      </c>
      <c r="I16" s="79">
        <v>13</v>
      </c>
      <c r="J16" s="85">
        <v>10</v>
      </c>
      <c r="K16" s="35">
        <f t="shared" si="0"/>
        <v>5</v>
      </c>
      <c r="L16" s="36" t="str">
        <f t="shared" si="1"/>
        <v>OK</v>
      </c>
      <c r="M16" s="56"/>
      <c r="N16" s="56"/>
      <c r="O16" s="56"/>
      <c r="P16" s="56"/>
      <c r="Q16" s="151"/>
      <c r="R16" s="57"/>
      <c r="S16" s="153">
        <v>5</v>
      </c>
      <c r="T16" s="41"/>
      <c r="U16" s="41"/>
      <c r="V16" s="41"/>
    </row>
    <row r="17" spans="1:22" ht="15" customHeight="1" x14ac:dyDescent="0.25">
      <c r="A17" s="174"/>
      <c r="B17" s="172"/>
      <c r="C17" s="76" t="s">
        <v>125</v>
      </c>
      <c r="D17" s="77">
        <v>14</v>
      </c>
      <c r="E17" s="82" t="s">
        <v>40</v>
      </c>
      <c r="F17" s="77" t="s">
        <v>99</v>
      </c>
      <c r="G17" s="76" t="s">
        <v>78</v>
      </c>
      <c r="H17" s="76" t="s">
        <v>24</v>
      </c>
      <c r="I17" s="79">
        <v>15</v>
      </c>
      <c r="J17" s="85">
        <v>7</v>
      </c>
      <c r="K17" s="35">
        <f t="shared" si="0"/>
        <v>7</v>
      </c>
      <c r="L17" s="36" t="str">
        <f t="shared" si="1"/>
        <v>OK</v>
      </c>
      <c r="M17" s="56"/>
      <c r="N17" s="56"/>
      <c r="O17" s="56"/>
      <c r="P17" s="56"/>
      <c r="Q17" s="151"/>
      <c r="R17" s="57"/>
      <c r="S17" s="41"/>
      <c r="T17" s="41"/>
      <c r="U17" s="41"/>
      <c r="V17" s="41"/>
    </row>
    <row r="18" spans="1:22" ht="15" customHeight="1" x14ac:dyDescent="0.25">
      <c r="A18" s="174"/>
      <c r="B18" s="172"/>
      <c r="C18" s="76" t="s">
        <v>125</v>
      </c>
      <c r="D18" s="77">
        <v>15</v>
      </c>
      <c r="E18" s="82" t="s">
        <v>41</v>
      </c>
      <c r="F18" s="77" t="s">
        <v>99</v>
      </c>
      <c r="G18" s="76" t="s">
        <v>78</v>
      </c>
      <c r="H18" s="76" t="s">
        <v>24</v>
      </c>
      <c r="I18" s="79">
        <v>18</v>
      </c>
      <c r="J18" s="85">
        <v>3</v>
      </c>
      <c r="K18" s="35">
        <f t="shared" si="0"/>
        <v>3</v>
      </c>
      <c r="L18" s="36" t="str">
        <f t="shared" si="1"/>
        <v>OK</v>
      </c>
      <c r="M18" s="56"/>
      <c r="N18" s="56"/>
      <c r="O18" s="56"/>
      <c r="P18" s="56"/>
      <c r="Q18" s="151"/>
      <c r="R18" s="57"/>
      <c r="S18" s="41"/>
      <c r="T18" s="41"/>
      <c r="U18" s="41"/>
      <c r="V18" s="41"/>
    </row>
    <row r="19" spans="1:22" ht="15" customHeight="1" x14ac:dyDescent="0.25">
      <c r="A19" s="174"/>
      <c r="B19" s="172"/>
      <c r="C19" s="76" t="s">
        <v>125</v>
      </c>
      <c r="D19" s="77">
        <v>16</v>
      </c>
      <c r="E19" s="82" t="s">
        <v>42</v>
      </c>
      <c r="F19" s="77" t="s">
        <v>99</v>
      </c>
      <c r="G19" s="76" t="s">
        <v>78</v>
      </c>
      <c r="H19" s="76" t="s">
        <v>24</v>
      </c>
      <c r="I19" s="79">
        <v>18</v>
      </c>
      <c r="J19" s="85">
        <v>3</v>
      </c>
      <c r="K19" s="35">
        <f t="shared" si="0"/>
        <v>3</v>
      </c>
      <c r="L19" s="36" t="str">
        <f t="shared" si="1"/>
        <v>OK</v>
      </c>
      <c r="M19" s="56"/>
      <c r="N19" s="56"/>
      <c r="O19" s="56"/>
      <c r="P19" s="56"/>
      <c r="Q19" s="151"/>
      <c r="R19" s="57"/>
      <c r="S19" s="41"/>
      <c r="T19" s="41"/>
      <c r="U19" s="41"/>
      <c r="V19" s="41"/>
    </row>
    <row r="20" spans="1:22" ht="15" customHeight="1" x14ac:dyDescent="0.25">
      <c r="A20" s="174"/>
      <c r="B20" s="172"/>
      <c r="C20" s="76" t="s">
        <v>125</v>
      </c>
      <c r="D20" s="77">
        <v>17</v>
      </c>
      <c r="E20" s="82" t="s">
        <v>43</v>
      </c>
      <c r="F20" s="77" t="s">
        <v>99</v>
      </c>
      <c r="G20" s="76" t="s">
        <v>78</v>
      </c>
      <c r="H20" s="76" t="s">
        <v>24</v>
      </c>
      <c r="I20" s="79">
        <v>18</v>
      </c>
      <c r="J20" s="85">
        <v>5</v>
      </c>
      <c r="K20" s="35">
        <f t="shared" si="0"/>
        <v>5</v>
      </c>
      <c r="L20" s="36" t="str">
        <f t="shared" si="1"/>
        <v>OK</v>
      </c>
      <c r="M20" s="56"/>
      <c r="N20" s="56"/>
      <c r="O20" s="56"/>
      <c r="P20" s="56"/>
      <c r="Q20" s="151"/>
      <c r="R20" s="57"/>
      <c r="S20" s="41"/>
      <c r="T20" s="41"/>
      <c r="U20" s="41"/>
      <c r="V20" s="41"/>
    </row>
    <row r="21" spans="1:22" ht="15" customHeight="1" x14ac:dyDescent="0.25">
      <c r="A21" s="174"/>
      <c r="B21" s="172"/>
      <c r="C21" s="76" t="s">
        <v>125</v>
      </c>
      <c r="D21" s="77">
        <v>18</v>
      </c>
      <c r="E21" s="83" t="s">
        <v>44</v>
      </c>
      <c r="F21" s="77" t="s">
        <v>99</v>
      </c>
      <c r="G21" s="76" t="s">
        <v>78</v>
      </c>
      <c r="H21" s="81" t="s">
        <v>24</v>
      </c>
      <c r="I21" s="79">
        <v>16</v>
      </c>
      <c r="J21" s="85"/>
      <c r="K21" s="35">
        <f t="shared" si="0"/>
        <v>0</v>
      </c>
      <c r="L21" s="36" t="str">
        <f t="shared" si="1"/>
        <v>OK</v>
      </c>
      <c r="M21" s="56"/>
      <c r="N21" s="56"/>
      <c r="O21" s="56"/>
      <c r="P21" s="56"/>
      <c r="Q21" s="151"/>
      <c r="R21" s="57"/>
      <c r="S21" s="41"/>
      <c r="T21" s="41"/>
      <c r="U21" s="41"/>
      <c r="V21" s="41"/>
    </row>
    <row r="22" spans="1:22" ht="15" customHeight="1" x14ac:dyDescent="0.25">
      <c r="A22" s="174"/>
      <c r="B22" s="172"/>
      <c r="C22" s="76" t="s">
        <v>125</v>
      </c>
      <c r="D22" s="77">
        <v>19</v>
      </c>
      <c r="E22" s="78" t="s">
        <v>45</v>
      </c>
      <c r="F22" s="77" t="s">
        <v>99</v>
      </c>
      <c r="G22" s="76" t="s">
        <v>78</v>
      </c>
      <c r="H22" s="76" t="s">
        <v>24</v>
      </c>
      <c r="I22" s="79">
        <v>2.7</v>
      </c>
      <c r="J22" s="85"/>
      <c r="K22" s="35">
        <f t="shared" si="0"/>
        <v>0</v>
      </c>
      <c r="L22" s="36" t="str">
        <f t="shared" si="1"/>
        <v>OK</v>
      </c>
      <c r="M22" s="56"/>
      <c r="N22" s="56"/>
      <c r="O22" s="56"/>
      <c r="P22" s="56"/>
      <c r="Q22" s="151"/>
      <c r="R22" s="57"/>
      <c r="S22" s="41"/>
      <c r="T22" s="41"/>
      <c r="U22" s="41"/>
      <c r="V22" s="41"/>
    </row>
    <row r="23" spans="1:22" ht="15" customHeight="1" x14ac:dyDescent="0.25">
      <c r="A23" s="174"/>
      <c r="B23" s="172"/>
      <c r="C23" s="76" t="s">
        <v>125</v>
      </c>
      <c r="D23" s="77">
        <v>20</v>
      </c>
      <c r="E23" s="78" t="s">
        <v>46</v>
      </c>
      <c r="F23" s="77" t="s">
        <v>100</v>
      </c>
      <c r="G23" s="76" t="s">
        <v>78</v>
      </c>
      <c r="H23" s="76" t="s">
        <v>24</v>
      </c>
      <c r="I23" s="79">
        <v>130</v>
      </c>
      <c r="J23" s="85">
        <v>3</v>
      </c>
      <c r="K23" s="35">
        <f t="shared" si="0"/>
        <v>1</v>
      </c>
      <c r="L23" s="36" t="str">
        <f t="shared" si="1"/>
        <v>OK</v>
      </c>
      <c r="M23" s="56"/>
      <c r="N23" s="56"/>
      <c r="O23" s="56"/>
      <c r="P23" s="56"/>
      <c r="Q23" s="151"/>
      <c r="R23" s="57"/>
      <c r="S23" s="41"/>
      <c r="T23" s="153">
        <v>2</v>
      </c>
      <c r="U23" s="41"/>
      <c r="V23" s="41"/>
    </row>
    <row r="24" spans="1:22" ht="15" customHeight="1" x14ac:dyDescent="0.25">
      <c r="A24" s="174"/>
      <c r="B24" s="172"/>
      <c r="C24" s="76" t="s">
        <v>125</v>
      </c>
      <c r="D24" s="77">
        <v>21</v>
      </c>
      <c r="E24" s="78" t="s">
        <v>101</v>
      </c>
      <c r="F24" s="77" t="s">
        <v>102</v>
      </c>
      <c r="G24" s="76" t="s">
        <v>78</v>
      </c>
      <c r="H24" s="76" t="s">
        <v>24</v>
      </c>
      <c r="I24" s="79">
        <v>160</v>
      </c>
      <c r="J24" s="85"/>
      <c r="K24" s="35">
        <f t="shared" si="0"/>
        <v>0</v>
      </c>
      <c r="L24" s="36" t="str">
        <f t="shared" si="1"/>
        <v>OK</v>
      </c>
      <c r="M24" s="56"/>
      <c r="N24" s="56"/>
      <c r="O24" s="56"/>
      <c r="P24" s="56"/>
      <c r="Q24" s="151"/>
      <c r="R24" s="57"/>
      <c r="S24" s="41"/>
      <c r="T24" s="41"/>
      <c r="U24" s="41"/>
      <c r="V24" s="41"/>
    </row>
    <row r="25" spans="1:22" ht="15" customHeight="1" x14ac:dyDescent="0.25">
      <c r="A25" s="174"/>
      <c r="B25" s="172"/>
      <c r="C25" s="76" t="s">
        <v>125</v>
      </c>
      <c r="D25" s="77">
        <v>22</v>
      </c>
      <c r="E25" s="78" t="s">
        <v>103</v>
      </c>
      <c r="F25" s="77" t="s">
        <v>102</v>
      </c>
      <c r="G25" s="76" t="s">
        <v>78</v>
      </c>
      <c r="H25" s="76" t="s">
        <v>24</v>
      </c>
      <c r="I25" s="79">
        <v>285</v>
      </c>
      <c r="J25" s="85">
        <v>1</v>
      </c>
      <c r="K25" s="35">
        <f t="shared" si="0"/>
        <v>1</v>
      </c>
      <c r="L25" s="36" t="str">
        <f t="shared" si="1"/>
        <v>OK</v>
      </c>
      <c r="M25" s="56"/>
      <c r="N25" s="56"/>
      <c r="O25" s="56"/>
      <c r="P25" s="56"/>
      <c r="Q25" s="151"/>
      <c r="R25" s="57"/>
      <c r="S25" s="41"/>
      <c r="T25" s="41"/>
      <c r="U25" s="41"/>
      <c r="V25" s="41"/>
    </row>
    <row r="26" spans="1:22" ht="15" customHeight="1" x14ac:dyDescent="0.25">
      <c r="A26" s="174"/>
      <c r="B26" s="172"/>
      <c r="C26" s="76" t="s">
        <v>125</v>
      </c>
      <c r="D26" s="77">
        <v>23</v>
      </c>
      <c r="E26" s="78" t="s">
        <v>104</v>
      </c>
      <c r="F26" s="77" t="s">
        <v>105</v>
      </c>
      <c r="G26" s="84" t="s">
        <v>78</v>
      </c>
      <c r="H26" s="76" t="s">
        <v>24</v>
      </c>
      <c r="I26" s="79">
        <v>445</v>
      </c>
      <c r="J26" s="85"/>
      <c r="K26" s="35">
        <f t="shared" si="0"/>
        <v>0</v>
      </c>
      <c r="L26" s="36" t="str">
        <f t="shared" si="1"/>
        <v>OK</v>
      </c>
      <c r="M26" s="56"/>
      <c r="N26" s="56"/>
      <c r="O26" s="56"/>
      <c r="P26" s="56"/>
      <c r="Q26" s="151"/>
      <c r="R26" s="57"/>
      <c r="S26" s="41"/>
      <c r="T26" s="41"/>
      <c r="U26" s="41"/>
      <c r="V26" s="41"/>
    </row>
    <row r="27" spans="1:22" ht="15" customHeight="1" x14ac:dyDescent="0.25">
      <c r="A27" s="175" t="s">
        <v>126</v>
      </c>
      <c r="B27" s="173" t="s">
        <v>124</v>
      </c>
      <c r="C27" s="100"/>
      <c r="D27" s="65">
        <v>24</v>
      </c>
      <c r="E27" s="66" t="s">
        <v>47</v>
      </c>
      <c r="F27" s="67" t="s">
        <v>106</v>
      </c>
      <c r="G27" s="67" t="s">
        <v>79</v>
      </c>
      <c r="H27" s="65" t="s">
        <v>77</v>
      </c>
      <c r="I27" s="68">
        <v>12.5</v>
      </c>
      <c r="J27" s="85"/>
      <c r="K27" s="35">
        <f t="shared" si="0"/>
        <v>0</v>
      </c>
      <c r="L27" s="36" t="str">
        <f t="shared" si="1"/>
        <v>OK</v>
      </c>
      <c r="M27" s="56"/>
      <c r="N27" s="56"/>
      <c r="O27" s="56"/>
      <c r="P27" s="56"/>
      <c r="Q27" s="151"/>
      <c r="R27" s="57"/>
      <c r="S27" s="41"/>
      <c r="T27" s="41"/>
      <c r="U27" s="41"/>
      <c r="V27" s="41"/>
    </row>
    <row r="28" spans="1:22" ht="15" customHeight="1" x14ac:dyDescent="0.25">
      <c r="A28" s="175"/>
      <c r="B28" s="173"/>
      <c r="C28" s="100"/>
      <c r="D28" s="65">
        <v>25</v>
      </c>
      <c r="E28" s="66" t="s">
        <v>48</v>
      </c>
      <c r="F28" s="67" t="s">
        <v>106</v>
      </c>
      <c r="G28" s="67" t="s">
        <v>79</v>
      </c>
      <c r="H28" s="65" t="s">
        <v>77</v>
      </c>
      <c r="I28" s="68">
        <v>55</v>
      </c>
      <c r="J28" s="85"/>
      <c r="K28" s="35">
        <f t="shared" si="0"/>
        <v>0</v>
      </c>
      <c r="L28" s="36" t="str">
        <f t="shared" si="1"/>
        <v>OK</v>
      </c>
      <c r="M28" s="56"/>
      <c r="N28" s="56"/>
      <c r="O28" s="56"/>
      <c r="P28" s="56"/>
      <c r="Q28" s="151"/>
      <c r="R28" s="57"/>
      <c r="S28" s="41"/>
      <c r="T28" s="41"/>
      <c r="U28" s="41"/>
      <c r="V28" s="41"/>
    </row>
    <row r="29" spans="1:22" ht="15" customHeight="1" x14ac:dyDescent="0.25">
      <c r="A29" s="175"/>
      <c r="B29" s="173"/>
      <c r="C29" s="100"/>
      <c r="D29" s="65">
        <v>26</v>
      </c>
      <c r="E29" s="66" t="s">
        <v>49</v>
      </c>
      <c r="F29" s="67" t="s">
        <v>106</v>
      </c>
      <c r="G29" s="67" t="s">
        <v>79</v>
      </c>
      <c r="H29" s="65" t="s">
        <v>77</v>
      </c>
      <c r="I29" s="68">
        <v>215</v>
      </c>
      <c r="J29" s="85"/>
      <c r="K29" s="35">
        <f t="shared" si="0"/>
        <v>0</v>
      </c>
      <c r="L29" s="36" t="str">
        <f t="shared" si="1"/>
        <v>OK</v>
      </c>
      <c r="M29" s="56"/>
      <c r="N29" s="56"/>
      <c r="O29" s="56"/>
      <c r="P29" s="56"/>
      <c r="Q29" s="151"/>
      <c r="R29" s="57"/>
      <c r="S29" s="41"/>
      <c r="T29" s="41"/>
      <c r="U29" s="41"/>
      <c r="V29" s="41"/>
    </row>
    <row r="30" spans="1:22" ht="15" customHeight="1" x14ac:dyDescent="0.25">
      <c r="A30" s="175"/>
      <c r="B30" s="173"/>
      <c r="C30" s="100"/>
      <c r="D30" s="65">
        <v>27</v>
      </c>
      <c r="E30" s="66" t="s">
        <v>50</v>
      </c>
      <c r="F30" s="67" t="s">
        <v>106</v>
      </c>
      <c r="G30" s="67" t="s">
        <v>79</v>
      </c>
      <c r="H30" s="65" t="s">
        <v>77</v>
      </c>
      <c r="I30" s="68">
        <v>275</v>
      </c>
      <c r="J30" s="85"/>
      <c r="K30" s="35">
        <f t="shared" si="0"/>
        <v>0</v>
      </c>
      <c r="L30" s="36" t="str">
        <f t="shared" si="1"/>
        <v>OK</v>
      </c>
      <c r="M30" s="56"/>
      <c r="N30" s="56"/>
      <c r="O30" s="56"/>
      <c r="P30" s="56"/>
      <c r="Q30" s="151"/>
      <c r="R30" s="57"/>
      <c r="S30" s="41"/>
      <c r="T30" s="41"/>
      <c r="U30" s="41"/>
      <c r="V30" s="41"/>
    </row>
    <row r="31" spans="1:22" ht="15" customHeight="1" x14ac:dyDescent="0.25">
      <c r="A31" s="175"/>
      <c r="B31" s="173"/>
      <c r="C31" s="100"/>
      <c r="D31" s="65">
        <v>28</v>
      </c>
      <c r="E31" s="66" t="s">
        <v>51</v>
      </c>
      <c r="F31" s="67"/>
      <c r="G31" s="67" t="s">
        <v>79</v>
      </c>
      <c r="H31" s="65" t="s">
        <v>77</v>
      </c>
      <c r="I31" s="68">
        <v>25</v>
      </c>
      <c r="J31" s="85"/>
      <c r="K31" s="35">
        <f t="shared" si="0"/>
        <v>0</v>
      </c>
      <c r="L31" s="36" t="str">
        <f t="shared" si="1"/>
        <v>OK</v>
      </c>
      <c r="M31" s="56"/>
      <c r="N31" s="56"/>
      <c r="O31" s="56"/>
      <c r="P31" s="56"/>
      <c r="Q31" s="151"/>
      <c r="R31" s="57"/>
      <c r="S31" s="41"/>
      <c r="T31" s="41"/>
      <c r="U31" s="41"/>
      <c r="V31" s="41"/>
    </row>
    <row r="32" spans="1:22" ht="30" customHeight="1" x14ac:dyDescent="0.25">
      <c r="A32" s="175"/>
      <c r="B32" s="173"/>
      <c r="C32" s="100"/>
      <c r="D32" s="65">
        <v>29</v>
      </c>
      <c r="E32" s="66" t="s">
        <v>52</v>
      </c>
      <c r="F32" s="67" t="s">
        <v>106</v>
      </c>
      <c r="G32" s="67" t="s">
        <v>79</v>
      </c>
      <c r="H32" s="65" t="s">
        <v>77</v>
      </c>
      <c r="I32" s="68">
        <v>75</v>
      </c>
      <c r="J32" s="86"/>
      <c r="K32" s="35">
        <f t="shared" si="0"/>
        <v>0</v>
      </c>
      <c r="L32" s="36" t="str">
        <f t="shared" si="1"/>
        <v>OK</v>
      </c>
      <c r="M32" s="56"/>
      <c r="N32" s="56"/>
      <c r="O32" s="56"/>
      <c r="P32" s="56"/>
      <c r="Q32" s="151"/>
      <c r="R32" s="57"/>
      <c r="S32" s="41"/>
      <c r="T32" s="41"/>
      <c r="U32" s="41"/>
      <c r="V32" s="41"/>
    </row>
    <row r="33" spans="1:22" ht="15" customHeight="1" x14ac:dyDescent="0.25">
      <c r="A33" s="175"/>
      <c r="B33" s="173"/>
      <c r="C33" s="100"/>
      <c r="D33" s="65">
        <v>30</v>
      </c>
      <c r="E33" s="66" t="s">
        <v>53</v>
      </c>
      <c r="F33" s="67" t="s">
        <v>106</v>
      </c>
      <c r="G33" s="67" t="s">
        <v>79</v>
      </c>
      <c r="H33" s="65" t="s">
        <v>77</v>
      </c>
      <c r="I33" s="68">
        <v>75</v>
      </c>
      <c r="J33" s="86"/>
      <c r="K33" s="35">
        <f t="shared" si="0"/>
        <v>0</v>
      </c>
      <c r="L33" s="36" t="str">
        <f t="shared" si="1"/>
        <v>OK</v>
      </c>
      <c r="M33" s="56"/>
      <c r="N33" s="56"/>
      <c r="O33" s="56"/>
      <c r="P33" s="56"/>
      <c r="Q33" s="151"/>
      <c r="R33" s="57"/>
      <c r="S33" s="41"/>
      <c r="T33" s="41"/>
      <c r="U33" s="41"/>
      <c r="V33" s="41"/>
    </row>
    <row r="34" spans="1:22" ht="15" customHeight="1" x14ac:dyDescent="0.25">
      <c r="A34" s="175"/>
      <c r="B34" s="173"/>
      <c r="C34" s="100"/>
      <c r="D34" s="65">
        <v>31</v>
      </c>
      <c r="E34" s="66" t="s">
        <v>54</v>
      </c>
      <c r="F34" s="67" t="s">
        <v>106</v>
      </c>
      <c r="G34" s="67" t="s">
        <v>79</v>
      </c>
      <c r="H34" s="65" t="s">
        <v>77</v>
      </c>
      <c r="I34" s="68">
        <v>100</v>
      </c>
      <c r="J34" s="86"/>
      <c r="K34" s="35">
        <f t="shared" si="0"/>
        <v>0</v>
      </c>
      <c r="L34" s="36" t="str">
        <f t="shared" si="1"/>
        <v>OK</v>
      </c>
      <c r="M34" s="56"/>
      <c r="N34" s="56"/>
      <c r="O34" s="56"/>
      <c r="P34" s="56"/>
      <c r="Q34" s="151"/>
      <c r="R34" s="57"/>
      <c r="S34" s="41"/>
      <c r="T34" s="41"/>
      <c r="U34" s="41"/>
      <c r="V34" s="41"/>
    </row>
    <row r="35" spans="1:22" ht="15" customHeight="1" x14ac:dyDescent="0.25">
      <c r="A35" s="175"/>
      <c r="B35" s="173"/>
      <c r="C35" s="100"/>
      <c r="D35" s="65">
        <v>32</v>
      </c>
      <c r="E35" s="66" t="s">
        <v>55</v>
      </c>
      <c r="F35" s="67" t="s">
        <v>106</v>
      </c>
      <c r="G35" s="67" t="s">
        <v>79</v>
      </c>
      <c r="H35" s="65" t="s">
        <v>77</v>
      </c>
      <c r="I35" s="68">
        <v>65</v>
      </c>
      <c r="J35" s="86"/>
      <c r="K35" s="35">
        <f t="shared" si="0"/>
        <v>0</v>
      </c>
      <c r="L35" s="36" t="str">
        <f t="shared" si="1"/>
        <v>OK</v>
      </c>
      <c r="M35" s="56"/>
      <c r="N35" s="56"/>
      <c r="O35" s="56"/>
      <c r="P35" s="56"/>
      <c r="Q35" s="151"/>
      <c r="R35" s="57"/>
      <c r="S35" s="41"/>
      <c r="T35" s="41"/>
      <c r="U35" s="41"/>
      <c r="V35" s="41"/>
    </row>
    <row r="36" spans="1:22" ht="15" customHeight="1" x14ac:dyDescent="0.25">
      <c r="A36" s="175"/>
      <c r="B36" s="173"/>
      <c r="C36" s="100"/>
      <c r="D36" s="65">
        <v>33</v>
      </c>
      <c r="E36" s="66" t="s">
        <v>56</v>
      </c>
      <c r="F36" s="67" t="s">
        <v>106</v>
      </c>
      <c r="G36" s="67" t="s">
        <v>79</v>
      </c>
      <c r="H36" s="65" t="s">
        <v>77</v>
      </c>
      <c r="I36" s="68">
        <v>80</v>
      </c>
      <c r="J36" s="86"/>
      <c r="K36" s="35">
        <f t="shared" si="0"/>
        <v>0</v>
      </c>
      <c r="L36" s="36" t="str">
        <f t="shared" si="1"/>
        <v>OK</v>
      </c>
      <c r="M36" s="56"/>
      <c r="N36" s="56"/>
      <c r="O36" s="56"/>
      <c r="P36" s="56"/>
      <c r="Q36" s="151"/>
      <c r="R36" s="57"/>
      <c r="S36" s="41"/>
      <c r="T36" s="41"/>
      <c r="U36" s="41"/>
      <c r="V36" s="41"/>
    </row>
    <row r="37" spans="1:22" ht="15" customHeight="1" x14ac:dyDescent="0.25">
      <c r="A37" s="175"/>
      <c r="B37" s="173"/>
      <c r="C37" s="100"/>
      <c r="D37" s="65">
        <v>34</v>
      </c>
      <c r="E37" s="69" t="s">
        <v>57</v>
      </c>
      <c r="F37" s="67" t="s">
        <v>106</v>
      </c>
      <c r="G37" s="67" t="s">
        <v>79</v>
      </c>
      <c r="H37" s="65" t="s">
        <v>77</v>
      </c>
      <c r="I37" s="68">
        <v>70</v>
      </c>
      <c r="J37" s="86"/>
      <c r="K37" s="35">
        <f t="shared" si="0"/>
        <v>0</v>
      </c>
      <c r="L37" s="36" t="str">
        <f t="shared" si="1"/>
        <v>OK</v>
      </c>
      <c r="M37" s="56"/>
      <c r="N37" s="56"/>
      <c r="O37" s="56"/>
      <c r="P37" s="56"/>
      <c r="Q37" s="151"/>
      <c r="R37" s="57"/>
      <c r="S37" s="41"/>
      <c r="T37" s="41"/>
      <c r="U37" s="41"/>
      <c r="V37" s="41"/>
    </row>
    <row r="38" spans="1:22" ht="15" customHeight="1" x14ac:dyDescent="0.25">
      <c r="A38" s="175"/>
      <c r="B38" s="173"/>
      <c r="C38" s="100"/>
      <c r="D38" s="65">
        <v>35</v>
      </c>
      <c r="E38" s="69" t="s">
        <v>58</v>
      </c>
      <c r="F38" s="67" t="s">
        <v>106</v>
      </c>
      <c r="G38" s="67" t="s">
        <v>79</v>
      </c>
      <c r="H38" s="65" t="s">
        <v>77</v>
      </c>
      <c r="I38" s="68">
        <v>270</v>
      </c>
      <c r="J38" s="86"/>
      <c r="K38" s="35">
        <f t="shared" si="0"/>
        <v>0</v>
      </c>
      <c r="L38" s="36" t="str">
        <f t="shared" si="1"/>
        <v>OK</v>
      </c>
      <c r="M38" s="56"/>
      <c r="N38" s="56"/>
      <c r="O38" s="56"/>
      <c r="P38" s="56"/>
      <c r="Q38" s="151"/>
      <c r="R38" s="57"/>
      <c r="S38" s="41"/>
      <c r="T38" s="41"/>
      <c r="U38" s="41"/>
      <c r="V38" s="41"/>
    </row>
    <row r="39" spans="1:22" ht="15" customHeight="1" x14ac:dyDescent="0.25">
      <c r="A39" s="175"/>
      <c r="B39" s="173"/>
      <c r="C39" s="100"/>
      <c r="D39" s="65">
        <v>36</v>
      </c>
      <c r="E39" s="69" t="s">
        <v>59</v>
      </c>
      <c r="F39" s="67" t="s">
        <v>106</v>
      </c>
      <c r="G39" s="67" t="s">
        <v>79</v>
      </c>
      <c r="H39" s="65" t="s">
        <v>77</v>
      </c>
      <c r="I39" s="68">
        <v>280</v>
      </c>
      <c r="J39" s="86"/>
      <c r="K39" s="35">
        <f t="shared" si="0"/>
        <v>0</v>
      </c>
      <c r="L39" s="36" t="str">
        <f t="shared" si="1"/>
        <v>OK</v>
      </c>
      <c r="M39" s="56"/>
      <c r="N39" s="56"/>
      <c r="O39" s="56"/>
      <c r="P39" s="56"/>
      <c r="Q39" s="151"/>
      <c r="R39" s="57"/>
      <c r="S39" s="41"/>
      <c r="T39" s="41"/>
      <c r="U39" s="41"/>
      <c r="V39" s="41"/>
    </row>
    <row r="40" spans="1:22" ht="15" customHeight="1" x14ac:dyDescent="0.25">
      <c r="A40" s="175"/>
      <c r="B40" s="173"/>
      <c r="C40" s="100"/>
      <c r="D40" s="65">
        <v>37</v>
      </c>
      <c r="E40" s="70" t="s">
        <v>60</v>
      </c>
      <c r="F40" s="71" t="s">
        <v>106</v>
      </c>
      <c r="G40" s="71" t="s">
        <v>80</v>
      </c>
      <c r="H40" s="65" t="s">
        <v>77</v>
      </c>
      <c r="I40" s="68">
        <v>75</v>
      </c>
      <c r="J40" s="86"/>
      <c r="K40" s="35">
        <f t="shared" si="0"/>
        <v>0</v>
      </c>
      <c r="L40" s="36" t="str">
        <f t="shared" si="1"/>
        <v>OK</v>
      </c>
      <c r="M40" s="56"/>
      <c r="N40" s="56"/>
      <c r="O40" s="56"/>
      <c r="P40" s="56"/>
      <c r="Q40" s="151"/>
      <c r="R40" s="57"/>
      <c r="S40" s="41"/>
      <c r="T40" s="41"/>
      <c r="U40" s="41"/>
      <c r="V40" s="41"/>
    </row>
    <row r="41" spans="1:22" ht="15" customHeight="1" x14ac:dyDescent="0.25">
      <c r="A41" s="175"/>
      <c r="B41" s="173"/>
      <c r="C41" s="100"/>
      <c r="D41" s="65">
        <v>38</v>
      </c>
      <c r="E41" s="70" t="s">
        <v>61</v>
      </c>
      <c r="F41" s="71" t="s">
        <v>106</v>
      </c>
      <c r="G41" s="71" t="s">
        <v>80</v>
      </c>
      <c r="H41" s="65" t="s">
        <v>77</v>
      </c>
      <c r="I41" s="68">
        <v>180</v>
      </c>
      <c r="J41" s="86"/>
      <c r="K41" s="35">
        <f t="shared" si="0"/>
        <v>0</v>
      </c>
      <c r="L41" s="36" t="str">
        <f t="shared" si="1"/>
        <v>OK</v>
      </c>
      <c r="M41" s="56"/>
      <c r="N41" s="56"/>
      <c r="O41" s="56"/>
      <c r="P41" s="56"/>
      <c r="Q41" s="151"/>
      <c r="R41" s="57"/>
      <c r="S41" s="41"/>
      <c r="T41" s="41"/>
      <c r="U41" s="41"/>
      <c r="V41" s="41"/>
    </row>
    <row r="42" spans="1:22" ht="15" customHeight="1" x14ac:dyDescent="0.25">
      <c r="A42" s="175"/>
      <c r="B42" s="173"/>
      <c r="C42" s="100"/>
      <c r="D42" s="65">
        <v>39</v>
      </c>
      <c r="E42" s="70" t="s">
        <v>62</v>
      </c>
      <c r="F42" s="71" t="s">
        <v>106</v>
      </c>
      <c r="G42" s="71" t="s">
        <v>80</v>
      </c>
      <c r="H42" s="65" t="s">
        <v>77</v>
      </c>
      <c r="I42" s="68">
        <v>70</v>
      </c>
      <c r="J42" s="87"/>
      <c r="K42" s="35">
        <f t="shared" si="0"/>
        <v>0</v>
      </c>
      <c r="L42" s="36" t="str">
        <f t="shared" si="1"/>
        <v>OK</v>
      </c>
      <c r="M42" s="56"/>
      <c r="N42" s="56"/>
      <c r="O42" s="56"/>
      <c r="P42" s="56"/>
      <c r="Q42" s="151"/>
      <c r="R42" s="57"/>
      <c r="S42" s="41"/>
      <c r="T42" s="41"/>
      <c r="U42" s="41"/>
      <c r="V42" s="41"/>
    </row>
    <row r="43" spans="1:22" ht="15" customHeight="1" x14ac:dyDescent="0.25">
      <c r="A43" s="175"/>
      <c r="B43" s="173"/>
      <c r="C43" s="100"/>
      <c r="D43" s="65">
        <v>40</v>
      </c>
      <c r="E43" s="70" t="s">
        <v>63</v>
      </c>
      <c r="F43" s="71" t="s">
        <v>106</v>
      </c>
      <c r="G43" s="71" t="s">
        <v>80</v>
      </c>
      <c r="H43" s="65" t="s">
        <v>77</v>
      </c>
      <c r="I43" s="68">
        <v>70</v>
      </c>
      <c r="J43" s="86"/>
      <c r="K43" s="35">
        <f t="shared" si="0"/>
        <v>0</v>
      </c>
      <c r="L43" s="36" t="str">
        <f t="shared" si="1"/>
        <v>OK</v>
      </c>
      <c r="M43" s="56"/>
      <c r="N43" s="56"/>
      <c r="O43" s="56"/>
      <c r="P43" s="56"/>
      <c r="Q43" s="151"/>
      <c r="R43" s="57"/>
      <c r="S43" s="41"/>
      <c r="T43" s="41"/>
      <c r="U43" s="41"/>
      <c r="V43" s="41"/>
    </row>
    <row r="44" spans="1:22" ht="15" customHeight="1" x14ac:dyDescent="0.25">
      <c r="A44" s="175"/>
      <c r="B44" s="173"/>
      <c r="C44" s="100"/>
      <c r="D44" s="65">
        <v>41</v>
      </c>
      <c r="E44" s="70" t="s">
        <v>64</v>
      </c>
      <c r="F44" s="71" t="s">
        <v>106</v>
      </c>
      <c r="G44" s="71" t="s">
        <v>80</v>
      </c>
      <c r="H44" s="65" t="s">
        <v>77</v>
      </c>
      <c r="I44" s="68">
        <v>85</v>
      </c>
      <c r="J44" s="86"/>
      <c r="K44" s="35">
        <f t="shared" si="0"/>
        <v>0</v>
      </c>
      <c r="L44" s="36" t="str">
        <f t="shared" si="1"/>
        <v>OK</v>
      </c>
      <c r="M44" s="56"/>
      <c r="N44" s="56"/>
      <c r="O44" s="56"/>
      <c r="P44" s="56"/>
      <c r="Q44" s="151"/>
      <c r="R44" s="57"/>
      <c r="S44" s="41"/>
      <c r="T44" s="41"/>
      <c r="U44" s="41"/>
      <c r="V44" s="41"/>
    </row>
    <row r="45" spans="1:22" ht="15" customHeight="1" x14ac:dyDescent="0.25">
      <c r="A45" s="175"/>
      <c r="B45" s="173"/>
      <c r="C45" s="100"/>
      <c r="D45" s="65">
        <v>42</v>
      </c>
      <c r="E45" s="70" t="s">
        <v>65</v>
      </c>
      <c r="F45" s="71" t="s">
        <v>106</v>
      </c>
      <c r="G45" s="71" t="s">
        <v>80</v>
      </c>
      <c r="H45" s="65" t="s">
        <v>77</v>
      </c>
      <c r="I45" s="68">
        <v>55</v>
      </c>
      <c r="J45" s="88"/>
      <c r="K45" s="35">
        <f t="shared" si="0"/>
        <v>0</v>
      </c>
      <c r="L45" s="36" t="str">
        <f t="shared" si="1"/>
        <v>OK</v>
      </c>
      <c r="M45" s="56"/>
      <c r="N45" s="56"/>
      <c r="O45" s="56"/>
      <c r="P45" s="56"/>
      <c r="Q45" s="151"/>
      <c r="R45" s="57"/>
      <c r="S45" s="41"/>
      <c r="T45" s="41"/>
      <c r="U45" s="41"/>
      <c r="V45" s="41"/>
    </row>
    <row r="46" spans="1:22" ht="15" customHeight="1" x14ac:dyDescent="0.25">
      <c r="A46" s="175"/>
      <c r="B46" s="173"/>
      <c r="C46" s="100"/>
      <c r="D46" s="65">
        <v>43</v>
      </c>
      <c r="E46" s="70" t="s">
        <v>66</v>
      </c>
      <c r="F46" s="71" t="s">
        <v>106</v>
      </c>
      <c r="G46" s="71" t="s">
        <v>80</v>
      </c>
      <c r="H46" s="65" t="s">
        <v>77</v>
      </c>
      <c r="I46" s="68">
        <v>180</v>
      </c>
      <c r="J46" s="88"/>
      <c r="K46" s="35">
        <f t="shared" si="0"/>
        <v>0</v>
      </c>
      <c r="L46" s="36" t="str">
        <f t="shared" si="1"/>
        <v>OK</v>
      </c>
      <c r="M46" s="56"/>
      <c r="N46" s="56"/>
      <c r="O46" s="56"/>
      <c r="P46" s="56"/>
      <c r="Q46" s="151"/>
      <c r="R46" s="57"/>
      <c r="S46" s="41"/>
      <c r="T46" s="41"/>
      <c r="U46" s="41"/>
      <c r="V46" s="41"/>
    </row>
    <row r="47" spans="1:22" ht="15" customHeight="1" x14ac:dyDescent="0.25">
      <c r="A47" s="176" t="s">
        <v>127</v>
      </c>
      <c r="B47" s="177" t="s">
        <v>124</v>
      </c>
      <c r="C47" s="101"/>
      <c r="D47" s="59">
        <v>53</v>
      </c>
      <c r="E47" s="60" t="s">
        <v>47</v>
      </c>
      <c r="F47" s="61" t="s">
        <v>106</v>
      </c>
      <c r="G47" s="61" t="s">
        <v>79</v>
      </c>
      <c r="H47" s="59" t="s">
        <v>77</v>
      </c>
      <c r="I47" s="62">
        <v>12.5</v>
      </c>
      <c r="J47" s="88"/>
      <c r="K47" s="35">
        <f t="shared" si="0"/>
        <v>0</v>
      </c>
      <c r="L47" s="36" t="str">
        <f t="shared" si="1"/>
        <v>OK</v>
      </c>
      <c r="M47" s="56"/>
      <c r="N47" s="56"/>
      <c r="O47" s="56"/>
      <c r="P47" s="56"/>
      <c r="Q47" s="151"/>
      <c r="R47" s="57"/>
      <c r="S47" s="41"/>
      <c r="T47" s="41"/>
      <c r="U47" s="41"/>
      <c r="V47" s="41"/>
    </row>
    <row r="48" spans="1:22" ht="45" x14ac:dyDescent="0.25">
      <c r="A48" s="176"/>
      <c r="B48" s="177"/>
      <c r="C48" s="101"/>
      <c r="D48" s="59">
        <v>54</v>
      </c>
      <c r="E48" s="60" t="s">
        <v>51</v>
      </c>
      <c r="F48" s="61" t="s">
        <v>106</v>
      </c>
      <c r="G48" s="61" t="s">
        <v>79</v>
      </c>
      <c r="H48" s="59" t="s">
        <v>77</v>
      </c>
      <c r="I48" s="102">
        <v>25</v>
      </c>
      <c r="J48" s="88"/>
      <c r="K48" s="35">
        <f t="shared" si="0"/>
        <v>0</v>
      </c>
      <c r="L48" s="36" t="str">
        <f t="shared" si="1"/>
        <v>OK</v>
      </c>
      <c r="M48" s="49"/>
      <c r="N48" s="49"/>
      <c r="O48" s="15"/>
      <c r="P48" s="15"/>
      <c r="Q48" s="154"/>
    </row>
    <row r="49" spans="1:17" ht="45" x14ac:dyDescent="0.25">
      <c r="A49" s="168" t="s">
        <v>128</v>
      </c>
      <c r="B49" s="169" t="s">
        <v>129</v>
      </c>
      <c r="C49" s="103"/>
      <c r="D49" s="90">
        <v>55</v>
      </c>
      <c r="E49" s="91" t="s">
        <v>47</v>
      </c>
      <c r="F49" s="92" t="s">
        <v>106</v>
      </c>
      <c r="G49" s="92" t="s">
        <v>79</v>
      </c>
      <c r="H49" s="90" t="s">
        <v>77</v>
      </c>
      <c r="I49" s="104">
        <v>12.5</v>
      </c>
      <c r="J49" s="88"/>
      <c r="K49" s="35">
        <f t="shared" si="0"/>
        <v>0</v>
      </c>
      <c r="L49" s="36" t="str">
        <f t="shared" si="1"/>
        <v>OK</v>
      </c>
      <c r="M49" s="17"/>
      <c r="Q49" s="154"/>
    </row>
    <row r="50" spans="1:17" ht="45" x14ac:dyDescent="0.25">
      <c r="A50" s="168"/>
      <c r="B50" s="169"/>
      <c r="C50" s="103"/>
      <c r="D50" s="90">
        <v>56</v>
      </c>
      <c r="E50" s="91" t="s">
        <v>51</v>
      </c>
      <c r="F50" s="92" t="s">
        <v>106</v>
      </c>
      <c r="G50" s="92" t="s">
        <v>79</v>
      </c>
      <c r="H50" s="90" t="s">
        <v>77</v>
      </c>
      <c r="I50" s="104">
        <v>25</v>
      </c>
      <c r="J50" s="88"/>
      <c r="K50" s="35">
        <f t="shared" si="0"/>
        <v>0</v>
      </c>
      <c r="L50" s="36" t="str">
        <f t="shared" si="1"/>
        <v>OK</v>
      </c>
      <c r="M50" s="21"/>
      <c r="N50" s="28"/>
      <c r="Q50" s="154"/>
    </row>
    <row r="51" spans="1:17" ht="26.25" x14ac:dyDescent="0.25">
      <c r="A51" s="170" t="s">
        <v>130</v>
      </c>
      <c r="B51" s="171" t="s">
        <v>131</v>
      </c>
      <c r="C51" s="98"/>
      <c r="D51" s="95">
        <v>57</v>
      </c>
      <c r="E51" s="96" t="s">
        <v>67</v>
      </c>
      <c r="F51" s="97" t="s">
        <v>107</v>
      </c>
      <c r="G51" s="97" t="s">
        <v>81</v>
      </c>
      <c r="H51" s="95" t="s">
        <v>24</v>
      </c>
      <c r="I51" s="99">
        <v>140</v>
      </c>
      <c r="J51" s="88"/>
      <c r="K51" s="35">
        <f t="shared" si="0"/>
        <v>0</v>
      </c>
      <c r="L51" s="36" t="str">
        <f t="shared" si="1"/>
        <v>OK</v>
      </c>
      <c r="M51" s="22"/>
      <c r="Q51" s="154"/>
    </row>
    <row r="52" spans="1:17" ht="26.25" x14ac:dyDescent="0.25">
      <c r="A52" s="170"/>
      <c r="B52" s="171"/>
      <c r="C52" s="98"/>
      <c r="D52" s="95">
        <v>58</v>
      </c>
      <c r="E52" s="96" t="s">
        <v>68</v>
      </c>
      <c r="F52" s="97" t="s">
        <v>108</v>
      </c>
      <c r="G52" s="97" t="s">
        <v>81</v>
      </c>
      <c r="H52" s="95" t="s">
        <v>24</v>
      </c>
      <c r="I52" s="99">
        <v>140</v>
      </c>
      <c r="J52" s="88"/>
      <c r="K52" s="35">
        <f t="shared" si="0"/>
        <v>0</v>
      </c>
      <c r="L52" s="36" t="str">
        <f t="shared" si="1"/>
        <v>OK</v>
      </c>
      <c r="M52" s="22"/>
      <c r="Q52" s="154"/>
    </row>
    <row r="53" spans="1:17" x14ac:dyDescent="0.25">
      <c r="A53" s="170"/>
      <c r="B53" s="171"/>
      <c r="C53" s="98"/>
      <c r="D53" s="95">
        <v>59</v>
      </c>
      <c r="E53" s="96" t="s">
        <v>69</v>
      </c>
      <c r="F53" s="97" t="s">
        <v>109</v>
      </c>
      <c r="G53" s="97" t="s">
        <v>81</v>
      </c>
      <c r="H53" s="95" t="s">
        <v>24</v>
      </c>
      <c r="I53" s="99">
        <v>140</v>
      </c>
      <c r="J53" s="88"/>
      <c r="K53" s="35">
        <f t="shared" si="0"/>
        <v>0</v>
      </c>
      <c r="L53" s="36" t="str">
        <f t="shared" si="1"/>
        <v>OK</v>
      </c>
      <c r="M53" s="22"/>
      <c r="Q53" s="154"/>
    </row>
    <row r="54" spans="1:17" ht="26.25" x14ac:dyDescent="0.25">
      <c r="A54" s="170"/>
      <c r="B54" s="171"/>
      <c r="C54" s="98"/>
      <c r="D54" s="95">
        <v>60</v>
      </c>
      <c r="E54" s="96" t="s">
        <v>132</v>
      </c>
      <c r="F54" s="97" t="s">
        <v>108</v>
      </c>
      <c r="G54" s="97" t="s">
        <v>81</v>
      </c>
      <c r="H54" s="95" t="s">
        <v>24</v>
      </c>
      <c r="I54" s="99">
        <v>10.85</v>
      </c>
      <c r="J54" s="88"/>
      <c r="K54" s="35">
        <f t="shared" si="0"/>
        <v>0</v>
      </c>
      <c r="L54" s="36" t="str">
        <f t="shared" si="1"/>
        <v>OK</v>
      </c>
      <c r="M54" s="22"/>
      <c r="Q54" s="154"/>
    </row>
    <row r="55" spans="1:17" ht="26.25" x14ac:dyDescent="0.25">
      <c r="A55" s="170"/>
      <c r="B55" s="171"/>
      <c r="C55" s="98"/>
      <c r="D55" s="95">
        <v>61</v>
      </c>
      <c r="E55" s="96" t="s">
        <v>70</v>
      </c>
      <c r="F55" s="97" t="s">
        <v>110</v>
      </c>
      <c r="G55" s="97" t="s">
        <v>81</v>
      </c>
      <c r="H55" s="95" t="s">
        <v>24</v>
      </c>
      <c r="I55" s="99">
        <v>375</v>
      </c>
      <c r="J55" s="88"/>
      <c r="K55" s="35">
        <f t="shared" si="0"/>
        <v>0</v>
      </c>
      <c r="L55" s="36" t="str">
        <f t="shared" si="1"/>
        <v>OK</v>
      </c>
      <c r="M55" s="22"/>
      <c r="Q55" s="154"/>
    </row>
    <row r="56" spans="1:17" ht="26.25" x14ac:dyDescent="0.25">
      <c r="A56" s="170"/>
      <c r="B56" s="171"/>
      <c r="C56" s="98"/>
      <c r="D56" s="95">
        <v>62</v>
      </c>
      <c r="E56" s="96" t="s">
        <v>71</v>
      </c>
      <c r="F56" s="97" t="s">
        <v>111</v>
      </c>
      <c r="G56" s="97" t="s">
        <v>81</v>
      </c>
      <c r="H56" s="95" t="s">
        <v>24</v>
      </c>
      <c r="I56" s="99">
        <v>60</v>
      </c>
      <c r="J56" s="88"/>
      <c r="K56" s="35">
        <f t="shared" si="0"/>
        <v>0</v>
      </c>
      <c r="L56" s="36" t="str">
        <f t="shared" si="1"/>
        <v>OK</v>
      </c>
      <c r="M56" s="22"/>
      <c r="Q56" s="154"/>
    </row>
    <row r="57" spans="1:17" ht="26.25" x14ac:dyDescent="0.25">
      <c r="A57" s="170"/>
      <c r="B57" s="171"/>
      <c r="C57" s="98"/>
      <c r="D57" s="95">
        <v>63</v>
      </c>
      <c r="E57" s="96" t="s">
        <v>72</v>
      </c>
      <c r="F57" s="97" t="s">
        <v>112</v>
      </c>
      <c r="G57" s="97" t="s">
        <v>81</v>
      </c>
      <c r="H57" s="95" t="s">
        <v>24</v>
      </c>
      <c r="I57" s="99">
        <v>30</v>
      </c>
      <c r="J57" s="88"/>
      <c r="K57" s="35">
        <f t="shared" si="0"/>
        <v>0</v>
      </c>
      <c r="L57" s="36" t="str">
        <f t="shared" si="1"/>
        <v>OK</v>
      </c>
      <c r="M57" s="22"/>
      <c r="Q57" s="154"/>
    </row>
    <row r="58" spans="1:17" ht="26.25" x14ac:dyDescent="0.25">
      <c r="A58" s="170"/>
      <c r="B58" s="171"/>
      <c r="C58" s="98"/>
      <c r="D58" s="95">
        <v>64</v>
      </c>
      <c r="E58" s="96" t="s">
        <v>73</v>
      </c>
      <c r="F58" s="97" t="s">
        <v>113</v>
      </c>
      <c r="G58" s="97" t="s">
        <v>81</v>
      </c>
      <c r="H58" s="95" t="s">
        <v>24</v>
      </c>
      <c r="I58" s="99">
        <v>35</v>
      </c>
      <c r="J58" s="88"/>
      <c r="K58" s="35">
        <f t="shared" si="0"/>
        <v>0</v>
      </c>
      <c r="L58" s="36" t="str">
        <f t="shared" si="1"/>
        <v>OK</v>
      </c>
      <c r="M58" s="22"/>
      <c r="Q58" s="154"/>
    </row>
    <row r="59" spans="1:17" ht="26.25" x14ac:dyDescent="0.25">
      <c r="A59" s="170"/>
      <c r="B59" s="171"/>
      <c r="C59" s="98"/>
      <c r="D59" s="95">
        <v>65</v>
      </c>
      <c r="E59" s="96" t="s">
        <v>74</v>
      </c>
      <c r="F59" s="97" t="s">
        <v>114</v>
      </c>
      <c r="G59" s="97" t="s">
        <v>81</v>
      </c>
      <c r="H59" s="95" t="s">
        <v>24</v>
      </c>
      <c r="I59" s="99">
        <v>45</v>
      </c>
      <c r="J59" s="88"/>
      <c r="K59" s="35">
        <f t="shared" si="0"/>
        <v>0</v>
      </c>
      <c r="L59" s="36" t="str">
        <f t="shared" si="1"/>
        <v>OK</v>
      </c>
      <c r="M59" s="22"/>
      <c r="Q59" s="154"/>
    </row>
    <row r="60" spans="1:17" x14ac:dyDescent="0.25">
      <c r="M60" s="22"/>
    </row>
    <row r="61" spans="1:17" x14ac:dyDescent="0.25">
      <c r="E61" s="1" t="s">
        <v>133</v>
      </c>
      <c r="M61" s="22"/>
    </row>
    <row r="62" spans="1:17" x14ac:dyDescent="0.25">
      <c r="M62" s="22"/>
    </row>
    <row r="63" spans="1:17" x14ac:dyDescent="0.25">
      <c r="M63" s="22"/>
    </row>
    <row r="64" spans="1:17" x14ac:dyDescent="0.25">
      <c r="M64" s="22"/>
    </row>
    <row r="65" spans="13:13" x14ac:dyDescent="0.25">
      <c r="M65" s="22"/>
    </row>
    <row r="66" spans="13:13" x14ac:dyDescent="0.25">
      <c r="M66" s="22"/>
    </row>
    <row r="67" spans="13:13" x14ac:dyDescent="0.25">
      <c r="M67" s="22"/>
    </row>
    <row r="68" spans="13:13" x14ac:dyDescent="0.25">
      <c r="M68" s="22"/>
    </row>
    <row r="69" spans="13:13" x14ac:dyDescent="0.25">
      <c r="M69" s="22"/>
    </row>
    <row r="70" spans="13:13" x14ac:dyDescent="0.25">
      <c r="M70" s="22"/>
    </row>
    <row r="71" spans="13:13" x14ac:dyDescent="0.25">
      <c r="M71" s="22"/>
    </row>
    <row r="72" spans="13:13" x14ac:dyDescent="0.25">
      <c r="M72" s="22"/>
    </row>
    <row r="73" spans="13:13" x14ac:dyDescent="0.25">
      <c r="M73" s="22"/>
    </row>
    <row r="74" spans="13:13" x14ac:dyDescent="0.25">
      <c r="M74" s="22"/>
    </row>
    <row r="75" spans="13:13" x14ac:dyDescent="0.25">
      <c r="M75" s="22"/>
    </row>
    <row r="76" spans="13:13" x14ac:dyDescent="0.25">
      <c r="M76" s="22"/>
    </row>
    <row r="77" spans="13:13" x14ac:dyDescent="0.25">
      <c r="M77" s="22"/>
    </row>
    <row r="78" spans="13:13" x14ac:dyDescent="0.25">
      <c r="M78" s="22"/>
    </row>
    <row r="79" spans="13:13" x14ac:dyDescent="0.25">
      <c r="M79" s="22"/>
    </row>
    <row r="80" spans="13:13" x14ac:dyDescent="0.25">
      <c r="M80" s="22"/>
    </row>
    <row r="81" spans="13:13" x14ac:dyDescent="0.25">
      <c r="M81" s="22"/>
    </row>
    <row r="82" spans="13:13" x14ac:dyDescent="0.25">
      <c r="M82" s="22"/>
    </row>
    <row r="83" spans="13:13" x14ac:dyDescent="0.25">
      <c r="M83" s="22"/>
    </row>
    <row r="84" spans="13:13" x14ac:dyDescent="0.25">
      <c r="M84" s="22"/>
    </row>
    <row r="85" spans="13:13" x14ac:dyDescent="0.25">
      <c r="M85" s="22"/>
    </row>
    <row r="86" spans="13:13" x14ac:dyDescent="0.25">
      <c r="M86" s="22"/>
    </row>
    <row r="87" spans="13:13" x14ac:dyDescent="0.25">
      <c r="M87" s="22"/>
    </row>
    <row r="88" spans="13:13" x14ac:dyDescent="0.25">
      <c r="M88" s="22"/>
    </row>
    <row r="89" spans="13:13" x14ac:dyDescent="0.25">
      <c r="M89" s="22"/>
    </row>
    <row r="90" spans="13:13" x14ac:dyDescent="0.25">
      <c r="M90" s="22"/>
    </row>
    <row r="91" spans="13:13" x14ac:dyDescent="0.25">
      <c r="M91" s="22"/>
    </row>
    <row r="92" spans="13:13" x14ac:dyDescent="0.25">
      <c r="M92" s="22"/>
    </row>
    <row r="93" spans="13:13" x14ac:dyDescent="0.25">
      <c r="M93" s="22"/>
    </row>
    <row r="94" spans="13:13" x14ac:dyDescent="0.25">
      <c r="M94" s="22"/>
    </row>
    <row r="95" spans="13:13" x14ac:dyDescent="0.25">
      <c r="M95" s="22"/>
    </row>
    <row r="96" spans="13:13" x14ac:dyDescent="0.25">
      <c r="M96" s="22"/>
    </row>
    <row r="97" spans="13:13" x14ac:dyDescent="0.25">
      <c r="M97" s="22"/>
    </row>
    <row r="98" spans="13:13" x14ac:dyDescent="0.25">
      <c r="M98" s="22"/>
    </row>
    <row r="99" spans="13:13" x14ac:dyDescent="0.25">
      <c r="M99" s="22"/>
    </row>
    <row r="100" spans="13:13" x14ac:dyDescent="0.25">
      <c r="M100" s="22"/>
    </row>
    <row r="101" spans="13:13" x14ac:dyDescent="0.25">
      <c r="M101" s="22"/>
    </row>
    <row r="102" spans="13:13" x14ac:dyDescent="0.25">
      <c r="M102" s="22"/>
    </row>
    <row r="103" spans="13:13" x14ac:dyDescent="0.25">
      <c r="M103" s="22"/>
    </row>
    <row r="104" spans="13:13" x14ac:dyDescent="0.25">
      <c r="M104" s="22"/>
    </row>
    <row r="105" spans="13:13" x14ac:dyDescent="0.25">
      <c r="M105" s="22"/>
    </row>
    <row r="106" spans="13:13" x14ac:dyDescent="0.25">
      <c r="M106" s="22"/>
    </row>
    <row r="107" spans="13:13" x14ac:dyDescent="0.25">
      <c r="M107" s="22"/>
    </row>
    <row r="108" spans="13:13" x14ac:dyDescent="0.25">
      <c r="M108" s="22"/>
    </row>
    <row r="109" spans="13:13" x14ac:dyDescent="0.25">
      <c r="M109" s="22"/>
    </row>
    <row r="110" spans="13:13" x14ac:dyDescent="0.25">
      <c r="M110" s="22"/>
    </row>
    <row r="111" spans="13:13" x14ac:dyDescent="0.25">
      <c r="M111" s="22"/>
    </row>
    <row r="112" spans="13:13" x14ac:dyDescent="0.25">
      <c r="M112" s="22"/>
    </row>
    <row r="113" spans="13:13" x14ac:dyDescent="0.25">
      <c r="M113" s="22"/>
    </row>
    <row r="114" spans="13:13" x14ac:dyDescent="0.25">
      <c r="M114" s="22"/>
    </row>
    <row r="115" spans="13:13" x14ac:dyDescent="0.25">
      <c r="M115" s="22"/>
    </row>
    <row r="116" spans="13:13" x14ac:dyDescent="0.25">
      <c r="M116" s="22"/>
    </row>
    <row r="117" spans="13:13" x14ac:dyDescent="0.25">
      <c r="M117" s="22"/>
    </row>
    <row r="118" spans="13:13" x14ac:dyDescent="0.25">
      <c r="M118" s="22"/>
    </row>
    <row r="119" spans="13:13" x14ac:dyDescent="0.25">
      <c r="M119" s="22"/>
    </row>
    <row r="120" spans="13:13" x14ac:dyDescent="0.25">
      <c r="M120" s="22"/>
    </row>
    <row r="121" spans="13:13" x14ac:dyDescent="0.25">
      <c r="M121" s="22"/>
    </row>
    <row r="122" spans="13:13" x14ac:dyDescent="0.25">
      <c r="M122" s="22"/>
    </row>
    <row r="123" spans="13:13" x14ac:dyDescent="0.25">
      <c r="M123" s="22"/>
    </row>
    <row r="124" spans="13:13" x14ac:dyDescent="0.25">
      <c r="M124" s="22"/>
    </row>
    <row r="125" spans="13:13" x14ac:dyDescent="0.25">
      <c r="M125" s="22"/>
    </row>
    <row r="126" spans="13:13" x14ac:dyDescent="0.25">
      <c r="M126" s="22"/>
    </row>
    <row r="127" spans="13:13" x14ac:dyDescent="0.25">
      <c r="M127" s="22"/>
    </row>
    <row r="128" spans="13:13" x14ac:dyDescent="0.25">
      <c r="M128" s="22"/>
    </row>
    <row r="129" spans="13:13" x14ac:dyDescent="0.25">
      <c r="M129" s="22"/>
    </row>
    <row r="130" spans="13:13" x14ac:dyDescent="0.25">
      <c r="M130" s="22"/>
    </row>
    <row r="131" spans="13:13" x14ac:dyDescent="0.25">
      <c r="M131" s="22"/>
    </row>
    <row r="132" spans="13:13" x14ac:dyDescent="0.25">
      <c r="M132" s="22"/>
    </row>
    <row r="133" spans="13:13" x14ac:dyDescent="0.25">
      <c r="M133" s="22"/>
    </row>
    <row r="134" spans="13:13" x14ac:dyDescent="0.25">
      <c r="M134" s="22"/>
    </row>
    <row r="135" spans="13:13" x14ac:dyDescent="0.25">
      <c r="M135" s="22"/>
    </row>
    <row r="136" spans="13:13" x14ac:dyDescent="0.25">
      <c r="M136" s="22"/>
    </row>
    <row r="137" spans="13:13" x14ac:dyDescent="0.25">
      <c r="M137" s="22"/>
    </row>
    <row r="138" spans="13:13" x14ac:dyDescent="0.25">
      <c r="M138" s="22"/>
    </row>
    <row r="139" spans="13:13" x14ac:dyDescent="0.25">
      <c r="M139" s="22"/>
    </row>
    <row r="140" spans="13:13" x14ac:dyDescent="0.25">
      <c r="M140" s="22"/>
    </row>
    <row r="141" spans="13:13" x14ac:dyDescent="0.25">
      <c r="M141" s="22"/>
    </row>
    <row r="142" spans="13:13" x14ac:dyDescent="0.25">
      <c r="M142" s="22"/>
    </row>
    <row r="143" spans="13:13" x14ac:dyDescent="0.25">
      <c r="M143" s="22"/>
    </row>
    <row r="144" spans="13:13" x14ac:dyDescent="0.25">
      <c r="M144" s="22"/>
    </row>
    <row r="145" spans="13:13" x14ac:dyDescent="0.25">
      <c r="M145" s="22"/>
    </row>
    <row r="146" spans="13:13" x14ac:dyDescent="0.25">
      <c r="M146" s="22"/>
    </row>
    <row r="147" spans="13:13" x14ac:dyDescent="0.25">
      <c r="M147" s="22"/>
    </row>
    <row r="148" spans="13:13" x14ac:dyDescent="0.25">
      <c r="M148" s="22"/>
    </row>
    <row r="149" spans="13:13" x14ac:dyDescent="0.25">
      <c r="M149" s="22"/>
    </row>
    <row r="150" spans="13:13" x14ac:dyDescent="0.25">
      <c r="M150" s="22"/>
    </row>
    <row r="151" spans="13:13" x14ac:dyDescent="0.25">
      <c r="M151" s="22"/>
    </row>
    <row r="152" spans="13:13" x14ac:dyDescent="0.25">
      <c r="M152" s="22"/>
    </row>
    <row r="153" spans="13:13" x14ac:dyDescent="0.25">
      <c r="M153" s="22"/>
    </row>
    <row r="154" spans="13:13" x14ac:dyDescent="0.25">
      <c r="M154" s="22"/>
    </row>
    <row r="155" spans="13:13" x14ac:dyDescent="0.25">
      <c r="M155" s="22"/>
    </row>
    <row r="156" spans="13:13" x14ac:dyDescent="0.25">
      <c r="M156" s="22"/>
    </row>
    <row r="157" spans="13:13" x14ac:dyDescent="0.25">
      <c r="M157" s="22"/>
    </row>
    <row r="158" spans="13:13" x14ac:dyDescent="0.25">
      <c r="M158" s="22"/>
    </row>
    <row r="159" spans="13:13" x14ac:dyDescent="0.25">
      <c r="M159" s="22"/>
    </row>
    <row r="160" spans="13:13" x14ac:dyDescent="0.25">
      <c r="M160" s="22"/>
    </row>
    <row r="161" spans="13:13" x14ac:dyDescent="0.25">
      <c r="M161" s="22"/>
    </row>
    <row r="162" spans="13:13" x14ac:dyDescent="0.25">
      <c r="M162" s="22"/>
    </row>
    <row r="163" spans="13:13" x14ac:dyDescent="0.25">
      <c r="M163" s="22"/>
    </row>
    <row r="164" spans="13:13" x14ac:dyDescent="0.25">
      <c r="M164" s="22"/>
    </row>
    <row r="165" spans="13:13" x14ac:dyDescent="0.25">
      <c r="M165" s="22"/>
    </row>
    <row r="166" spans="13:13" x14ac:dyDescent="0.25">
      <c r="M166" s="22"/>
    </row>
    <row r="167" spans="13:13" x14ac:dyDescent="0.25">
      <c r="M167" s="22"/>
    </row>
    <row r="168" spans="13:13" x14ac:dyDescent="0.25">
      <c r="M168" s="22"/>
    </row>
    <row r="169" spans="13:13" x14ac:dyDescent="0.25">
      <c r="M169" s="22"/>
    </row>
    <row r="170" spans="13:13" x14ac:dyDescent="0.25">
      <c r="M170" s="22"/>
    </row>
    <row r="171" spans="13:13" x14ac:dyDescent="0.25">
      <c r="M171" s="22"/>
    </row>
    <row r="172" spans="13:13" x14ac:dyDescent="0.25">
      <c r="M172" s="22"/>
    </row>
    <row r="173" spans="13:13" x14ac:dyDescent="0.25">
      <c r="M173" s="22"/>
    </row>
    <row r="174" spans="13:13" x14ac:dyDescent="0.25">
      <c r="M174" s="22"/>
    </row>
    <row r="175" spans="13:13" x14ac:dyDescent="0.25">
      <c r="M175" s="22"/>
    </row>
    <row r="176" spans="13:13" x14ac:dyDescent="0.25">
      <c r="M176" s="22"/>
    </row>
    <row r="177" spans="13:13" x14ac:dyDescent="0.25">
      <c r="M177" s="22"/>
    </row>
    <row r="178" spans="13:13" x14ac:dyDescent="0.25">
      <c r="M178" s="22"/>
    </row>
    <row r="179" spans="13:13" x14ac:dyDescent="0.25">
      <c r="M179" s="22"/>
    </row>
    <row r="180" spans="13:13" x14ac:dyDescent="0.25">
      <c r="M180" s="22"/>
    </row>
    <row r="181" spans="13:13" x14ac:dyDescent="0.25">
      <c r="M181" s="22"/>
    </row>
    <row r="182" spans="13:13" x14ac:dyDescent="0.25">
      <c r="M182" s="22"/>
    </row>
    <row r="183" spans="13:13" x14ac:dyDescent="0.25">
      <c r="M183" s="22"/>
    </row>
    <row r="184" spans="13:13" x14ac:dyDescent="0.25">
      <c r="M184" s="22"/>
    </row>
    <row r="185" spans="13:13" x14ac:dyDescent="0.25">
      <c r="M185" s="22"/>
    </row>
    <row r="186" spans="13:13" x14ac:dyDescent="0.25">
      <c r="M186" s="22"/>
    </row>
    <row r="187" spans="13:13" x14ac:dyDescent="0.25">
      <c r="M187" s="22"/>
    </row>
    <row r="188" spans="13:13" x14ac:dyDescent="0.25">
      <c r="M188" s="22"/>
    </row>
    <row r="189" spans="13:13" x14ac:dyDescent="0.25">
      <c r="M189" s="22"/>
    </row>
    <row r="190" spans="13:13" x14ac:dyDescent="0.25">
      <c r="M190" s="22"/>
    </row>
    <row r="191" spans="13:13" x14ac:dyDescent="0.25">
      <c r="M191" s="22"/>
    </row>
    <row r="192" spans="13:13" x14ac:dyDescent="0.25">
      <c r="M192" s="22"/>
    </row>
    <row r="193" spans="13:13" x14ac:dyDescent="0.25">
      <c r="M193" s="22"/>
    </row>
    <row r="194" spans="13:13" x14ac:dyDescent="0.25">
      <c r="M194" s="22"/>
    </row>
    <row r="195" spans="13:13" x14ac:dyDescent="0.25">
      <c r="M195" s="22"/>
    </row>
    <row r="196" spans="13:13" x14ac:dyDescent="0.25">
      <c r="M196" s="22"/>
    </row>
    <row r="197" spans="13:13" x14ac:dyDescent="0.25">
      <c r="M197" s="22"/>
    </row>
    <row r="198" spans="13:13" x14ac:dyDescent="0.25">
      <c r="M198" s="22"/>
    </row>
    <row r="199" spans="13:13" x14ac:dyDescent="0.25">
      <c r="M199" s="22"/>
    </row>
    <row r="200" spans="13:13" x14ac:dyDescent="0.25">
      <c r="M200" s="22"/>
    </row>
    <row r="201" spans="13:13" x14ac:dyDescent="0.25">
      <c r="M201" s="22"/>
    </row>
    <row r="202" spans="13:13" x14ac:dyDescent="0.25">
      <c r="M202" s="22"/>
    </row>
    <row r="203" spans="13:13" x14ac:dyDescent="0.25">
      <c r="M203" s="22"/>
    </row>
    <row r="204" spans="13:13" x14ac:dyDescent="0.25">
      <c r="M204" s="22"/>
    </row>
    <row r="205" spans="13:13" x14ac:dyDescent="0.25">
      <c r="M205" s="22"/>
    </row>
    <row r="206" spans="13:13" x14ac:dyDescent="0.25">
      <c r="M206" s="22"/>
    </row>
    <row r="207" spans="13:13" x14ac:dyDescent="0.25">
      <c r="M207" s="22"/>
    </row>
    <row r="208" spans="13:13" x14ac:dyDescent="0.25">
      <c r="M208" s="22"/>
    </row>
    <row r="209" spans="13:13" x14ac:dyDescent="0.25">
      <c r="M209" s="22"/>
    </row>
    <row r="210" spans="13:13" x14ac:dyDescent="0.25">
      <c r="M210" s="22"/>
    </row>
    <row r="211" spans="13:13" x14ac:dyDescent="0.25">
      <c r="M211" s="22"/>
    </row>
    <row r="212" spans="13:13" x14ac:dyDescent="0.25">
      <c r="M212" s="22"/>
    </row>
    <row r="213" spans="13:13" x14ac:dyDescent="0.25">
      <c r="M213" s="22"/>
    </row>
    <row r="214" spans="13:13" x14ac:dyDescent="0.25">
      <c r="M214" s="22"/>
    </row>
    <row r="215" spans="13:13" x14ac:dyDescent="0.25">
      <c r="M215" s="22"/>
    </row>
    <row r="216" spans="13:13" x14ac:dyDescent="0.25">
      <c r="M216" s="22"/>
    </row>
    <row r="217" spans="13:13" x14ac:dyDescent="0.25">
      <c r="M217" s="22"/>
    </row>
    <row r="218" spans="13:13" x14ac:dyDescent="0.25">
      <c r="M218" s="22"/>
    </row>
    <row r="219" spans="13:13" x14ac:dyDescent="0.25">
      <c r="M219" s="22"/>
    </row>
    <row r="220" spans="13:13" x14ac:dyDescent="0.25">
      <c r="M220" s="22"/>
    </row>
    <row r="221" spans="13:13" x14ac:dyDescent="0.25">
      <c r="M221" s="22"/>
    </row>
    <row r="222" spans="13:13" x14ac:dyDescent="0.25">
      <c r="M222" s="22"/>
    </row>
    <row r="223" spans="13:13" x14ac:dyDescent="0.25">
      <c r="M223" s="22"/>
    </row>
    <row r="224" spans="13:13" x14ac:dyDescent="0.25">
      <c r="M224" s="22"/>
    </row>
    <row r="225" spans="13:13" x14ac:dyDescent="0.25">
      <c r="M225" s="22"/>
    </row>
    <row r="226" spans="13:13" x14ac:dyDescent="0.25">
      <c r="M226" s="22"/>
    </row>
    <row r="227" spans="13:13" x14ac:dyDescent="0.25">
      <c r="M227" s="22"/>
    </row>
    <row r="228" spans="13:13" x14ac:dyDescent="0.25">
      <c r="M228" s="22"/>
    </row>
    <row r="229" spans="13:13" x14ac:dyDescent="0.25">
      <c r="M229" s="22"/>
    </row>
    <row r="230" spans="13:13" x14ac:dyDescent="0.25">
      <c r="M230" s="22"/>
    </row>
    <row r="231" spans="13:13" x14ac:dyDescent="0.25">
      <c r="M231" s="22"/>
    </row>
    <row r="232" spans="13:13" x14ac:dyDescent="0.25">
      <c r="M232" s="22"/>
    </row>
    <row r="233" spans="13:13" x14ac:dyDescent="0.25">
      <c r="M233" s="22"/>
    </row>
    <row r="234" spans="13:13" x14ac:dyDescent="0.25">
      <c r="M234" s="22"/>
    </row>
    <row r="235" spans="13:13" x14ac:dyDescent="0.25">
      <c r="M235" s="22"/>
    </row>
    <row r="236" spans="13:13" x14ac:dyDescent="0.25">
      <c r="M236" s="22"/>
    </row>
    <row r="237" spans="13:13" x14ac:dyDescent="0.25">
      <c r="M237" s="22"/>
    </row>
    <row r="238" spans="13:13" x14ac:dyDescent="0.25">
      <c r="M238" s="22"/>
    </row>
    <row r="239" spans="13:13" x14ac:dyDescent="0.25">
      <c r="M239" s="22"/>
    </row>
    <row r="240" spans="13:13" x14ac:dyDescent="0.25">
      <c r="M240" s="22"/>
    </row>
    <row r="241" spans="13:13" x14ac:dyDescent="0.25">
      <c r="M241" s="22"/>
    </row>
    <row r="242" spans="13:13" x14ac:dyDescent="0.25">
      <c r="M242" s="22"/>
    </row>
    <row r="243" spans="13:13" x14ac:dyDescent="0.25">
      <c r="M243" s="22"/>
    </row>
    <row r="244" spans="13:13" x14ac:dyDescent="0.25">
      <c r="M244" s="22"/>
    </row>
    <row r="245" spans="13:13" x14ac:dyDescent="0.25">
      <c r="M245" s="22"/>
    </row>
    <row r="246" spans="13:13" x14ac:dyDescent="0.25">
      <c r="M246" s="22"/>
    </row>
    <row r="247" spans="13:13" x14ac:dyDescent="0.25">
      <c r="M247" s="22"/>
    </row>
    <row r="248" spans="13:13" x14ac:dyDescent="0.25">
      <c r="M248" s="22"/>
    </row>
    <row r="249" spans="13:13" x14ac:dyDescent="0.25">
      <c r="M249" s="22"/>
    </row>
    <row r="250" spans="13:13" x14ac:dyDescent="0.25">
      <c r="M250" s="22"/>
    </row>
    <row r="251" spans="13:13" x14ac:dyDescent="0.25">
      <c r="M251" s="22"/>
    </row>
    <row r="252" spans="13:13" x14ac:dyDescent="0.25">
      <c r="M252" s="22"/>
    </row>
    <row r="253" spans="13:13" x14ac:dyDescent="0.25">
      <c r="M253" s="22"/>
    </row>
    <row r="254" spans="13:13" x14ac:dyDescent="0.25">
      <c r="M254" s="22"/>
    </row>
    <row r="255" spans="13:13" x14ac:dyDescent="0.25">
      <c r="M255" s="22"/>
    </row>
    <row r="256" spans="13:13" x14ac:dyDescent="0.25">
      <c r="M256" s="22"/>
    </row>
    <row r="257" spans="13:13" x14ac:dyDescent="0.25">
      <c r="M257" s="22"/>
    </row>
    <row r="258" spans="13:13" x14ac:dyDescent="0.25">
      <c r="M258" s="22"/>
    </row>
    <row r="259" spans="13:13" x14ac:dyDescent="0.25">
      <c r="M259" s="22"/>
    </row>
    <row r="260" spans="13:13" x14ac:dyDescent="0.25">
      <c r="M260" s="22"/>
    </row>
    <row r="261" spans="13:13" x14ac:dyDescent="0.25">
      <c r="M261" s="22"/>
    </row>
    <row r="262" spans="13:13" x14ac:dyDescent="0.25">
      <c r="M262" s="22"/>
    </row>
    <row r="263" spans="13:13" x14ac:dyDescent="0.25">
      <c r="M263" s="22"/>
    </row>
    <row r="264" spans="13:13" x14ac:dyDescent="0.25">
      <c r="M264" s="22"/>
    </row>
    <row r="265" spans="13:13" x14ac:dyDescent="0.25">
      <c r="M265" s="22"/>
    </row>
    <row r="266" spans="13:13" x14ac:dyDescent="0.25">
      <c r="M266" s="22"/>
    </row>
    <row r="267" spans="13:13" x14ac:dyDescent="0.25">
      <c r="M267" s="22"/>
    </row>
    <row r="268" spans="13:13" x14ac:dyDescent="0.25">
      <c r="M268" s="22"/>
    </row>
    <row r="269" spans="13:13" x14ac:dyDescent="0.25">
      <c r="M269" s="22"/>
    </row>
    <row r="270" spans="13:13" x14ac:dyDescent="0.25">
      <c r="M270" s="22"/>
    </row>
    <row r="271" spans="13:13" x14ac:dyDescent="0.25">
      <c r="M271" s="22"/>
    </row>
    <row r="272" spans="13:13" x14ac:dyDescent="0.25">
      <c r="M272" s="22"/>
    </row>
    <row r="273" spans="13:13" x14ac:dyDescent="0.25">
      <c r="M273" s="22"/>
    </row>
    <row r="274" spans="13:13" x14ac:dyDescent="0.25">
      <c r="M274" s="22"/>
    </row>
    <row r="275" spans="13:13" x14ac:dyDescent="0.25">
      <c r="M275" s="22"/>
    </row>
    <row r="276" spans="13:13" x14ac:dyDescent="0.25">
      <c r="M276" s="22"/>
    </row>
    <row r="277" spans="13:13" x14ac:dyDescent="0.25">
      <c r="M277" s="22"/>
    </row>
    <row r="278" spans="13:13" x14ac:dyDescent="0.25">
      <c r="M278" s="22"/>
    </row>
    <row r="279" spans="13:13" x14ac:dyDescent="0.25">
      <c r="M279" s="22"/>
    </row>
    <row r="280" spans="13:13" x14ac:dyDescent="0.25">
      <c r="M280" s="22"/>
    </row>
    <row r="281" spans="13:13" x14ac:dyDescent="0.25">
      <c r="M281" s="22"/>
    </row>
    <row r="282" spans="13:13" x14ac:dyDescent="0.25">
      <c r="M282" s="22"/>
    </row>
    <row r="283" spans="13:13" x14ac:dyDescent="0.25">
      <c r="M283" s="22"/>
    </row>
    <row r="284" spans="13:13" x14ac:dyDescent="0.25">
      <c r="M284" s="22"/>
    </row>
    <row r="285" spans="13:13" x14ac:dyDescent="0.25">
      <c r="M285" s="22"/>
    </row>
    <row r="286" spans="13:13" x14ac:dyDescent="0.25">
      <c r="M286" s="22"/>
    </row>
    <row r="287" spans="13:13" x14ac:dyDescent="0.25">
      <c r="M287" s="22"/>
    </row>
    <row r="288" spans="13:13" x14ac:dyDescent="0.25">
      <c r="M288" s="22"/>
    </row>
    <row r="289" spans="13:13" x14ac:dyDescent="0.25">
      <c r="M289" s="22"/>
    </row>
    <row r="290" spans="13:13" x14ac:dyDescent="0.25">
      <c r="M290" s="22"/>
    </row>
    <row r="291" spans="13:13" x14ac:dyDescent="0.25">
      <c r="M291" s="22"/>
    </row>
    <row r="292" spans="13:13" x14ac:dyDescent="0.25">
      <c r="M292" s="22"/>
    </row>
    <row r="293" spans="13:13" x14ac:dyDescent="0.25">
      <c r="M293" s="22"/>
    </row>
    <row r="294" spans="13:13" x14ac:dyDescent="0.25">
      <c r="M294" s="22"/>
    </row>
    <row r="295" spans="13:13" x14ac:dyDescent="0.25">
      <c r="M295" s="22"/>
    </row>
    <row r="296" spans="13:13" x14ac:dyDescent="0.25">
      <c r="M296" s="22"/>
    </row>
    <row r="297" spans="13:13" x14ac:dyDescent="0.25">
      <c r="M297" s="22"/>
    </row>
    <row r="298" spans="13:13" x14ac:dyDescent="0.25">
      <c r="M298" s="22"/>
    </row>
    <row r="299" spans="13:13" x14ac:dyDescent="0.25">
      <c r="M299" s="22"/>
    </row>
    <row r="300" spans="13:13" x14ac:dyDescent="0.25">
      <c r="M300" s="22"/>
    </row>
    <row r="301" spans="13:13" x14ac:dyDescent="0.25">
      <c r="M301" s="22"/>
    </row>
    <row r="302" spans="13:13" x14ac:dyDescent="0.25">
      <c r="M302" s="22"/>
    </row>
    <row r="303" spans="13:13" x14ac:dyDescent="0.25">
      <c r="M303" s="22"/>
    </row>
    <row r="304" spans="13:13" x14ac:dyDescent="0.25">
      <c r="M304" s="22"/>
    </row>
    <row r="305" spans="13:13" x14ac:dyDescent="0.25">
      <c r="M305" s="22"/>
    </row>
    <row r="306" spans="13:13" x14ac:dyDescent="0.25">
      <c r="M306" s="22"/>
    </row>
    <row r="307" spans="13:13" x14ac:dyDescent="0.25">
      <c r="M307" s="22"/>
    </row>
    <row r="308" spans="13:13" x14ac:dyDescent="0.25">
      <c r="M308" s="22"/>
    </row>
    <row r="309" spans="13:13" x14ac:dyDescent="0.25">
      <c r="M309" s="22"/>
    </row>
    <row r="310" spans="13:13" x14ac:dyDescent="0.25">
      <c r="M310" s="22"/>
    </row>
    <row r="311" spans="13:13" x14ac:dyDescent="0.25">
      <c r="M311" s="22"/>
    </row>
    <row r="312" spans="13:13" x14ac:dyDescent="0.25">
      <c r="M312" s="22"/>
    </row>
    <row r="313" spans="13:13" x14ac:dyDescent="0.25">
      <c r="M313" s="22"/>
    </row>
    <row r="314" spans="13:13" x14ac:dyDescent="0.25">
      <c r="M314" s="22"/>
    </row>
    <row r="315" spans="13:13" x14ac:dyDescent="0.25">
      <c r="M315" s="22"/>
    </row>
    <row r="316" spans="13:13" x14ac:dyDescent="0.25">
      <c r="M316" s="22"/>
    </row>
    <row r="317" spans="13:13" x14ac:dyDescent="0.25">
      <c r="M317" s="22"/>
    </row>
    <row r="318" spans="13:13" x14ac:dyDescent="0.25">
      <c r="M318" s="22"/>
    </row>
    <row r="319" spans="13:13" x14ac:dyDescent="0.25">
      <c r="M319" s="22"/>
    </row>
    <row r="320" spans="13:13" x14ac:dyDescent="0.25">
      <c r="M320" s="22"/>
    </row>
    <row r="321" spans="13:13" x14ac:dyDescent="0.25">
      <c r="M321" s="22"/>
    </row>
    <row r="322" spans="13:13" x14ac:dyDescent="0.25">
      <c r="M322" s="22"/>
    </row>
    <row r="323" spans="13:13" x14ac:dyDescent="0.25">
      <c r="M323" s="22"/>
    </row>
    <row r="324" spans="13:13" x14ac:dyDescent="0.25">
      <c r="M324" s="22"/>
    </row>
    <row r="325" spans="13:13" x14ac:dyDescent="0.25">
      <c r="M325" s="22"/>
    </row>
    <row r="326" spans="13:13" x14ac:dyDescent="0.25">
      <c r="M326" s="22"/>
    </row>
    <row r="327" spans="13:13" x14ac:dyDescent="0.25">
      <c r="M327" s="22"/>
    </row>
    <row r="328" spans="13:13" x14ac:dyDescent="0.25">
      <c r="M328" s="22"/>
    </row>
    <row r="329" spans="13:13" x14ac:dyDescent="0.25">
      <c r="M329" s="22"/>
    </row>
    <row r="330" spans="13:13" x14ac:dyDescent="0.25">
      <c r="M330" s="22"/>
    </row>
    <row r="331" spans="13:13" x14ac:dyDescent="0.25">
      <c r="M331" s="22"/>
    </row>
    <row r="332" spans="13:13" x14ac:dyDescent="0.25">
      <c r="M332" s="22"/>
    </row>
    <row r="333" spans="13:13" x14ac:dyDescent="0.25">
      <c r="M333" s="22"/>
    </row>
    <row r="334" spans="13:13" x14ac:dyDescent="0.25">
      <c r="M334" s="22"/>
    </row>
    <row r="335" spans="13:13" x14ac:dyDescent="0.25">
      <c r="M335" s="22"/>
    </row>
    <row r="336" spans="13:13" x14ac:dyDescent="0.25">
      <c r="M336" s="22"/>
    </row>
    <row r="337" spans="13:13" x14ac:dyDescent="0.25">
      <c r="M337" s="22"/>
    </row>
    <row r="338" spans="13:13" x14ac:dyDescent="0.25">
      <c r="M338" s="22"/>
    </row>
    <row r="339" spans="13:13" x14ac:dyDescent="0.25">
      <c r="M339" s="22"/>
    </row>
    <row r="340" spans="13:13" x14ac:dyDescent="0.25">
      <c r="M340" s="22"/>
    </row>
    <row r="341" spans="13:13" x14ac:dyDescent="0.25">
      <c r="M341" s="22"/>
    </row>
    <row r="342" spans="13:13" x14ac:dyDescent="0.25">
      <c r="M342" s="22"/>
    </row>
    <row r="343" spans="13:13" x14ac:dyDescent="0.25">
      <c r="M343" s="22"/>
    </row>
    <row r="344" spans="13:13" x14ac:dyDescent="0.25">
      <c r="M344" s="22"/>
    </row>
    <row r="345" spans="13:13" x14ac:dyDescent="0.25">
      <c r="M345" s="22"/>
    </row>
    <row r="346" spans="13:13" x14ac:dyDescent="0.25">
      <c r="M346" s="22"/>
    </row>
    <row r="347" spans="13:13" x14ac:dyDescent="0.25">
      <c r="M347" s="22"/>
    </row>
    <row r="348" spans="13:13" x14ac:dyDescent="0.25">
      <c r="M348" s="22"/>
    </row>
    <row r="349" spans="13:13" x14ac:dyDescent="0.25">
      <c r="M349" s="22"/>
    </row>
    <row r="350" spans="13:13" x14ac:dyDescent="0.25">
      <c r="M350" s="22"/>
    </row>
    <row r="351" spans="13:13" x14ac:dyDescent="0.25">
      <c r="M351" s="22"/>
    </row>
    <row r="352" spans="13:13" x14ac:dyDescent="0.25">
      <c r="M352" s="22"/>
    </row>
    <row r="353" spans="13:13" x14ac:dyDescent="0.25">
      <c r="M353" s="22"/>
    </row>
    <row r="354" spans="13:13" x14ac:dyDescent="0.25">
      <c r="M354" s="22"/>
    </row>
    <row r="355" spans="13:13" x14ac:dyDescent="0.25">
      <c r="M355" s="22"/>
    </row>
    <row r="356" spans="13:13" x14ac:dyDescent="0.25">
      <c r="M356" s="22"/>
    </row>
    <row r="357" spans="13:13" x14ac:dyDescent="0.25">
      <c r="M357" s="22"/>
    </row>
    <row r="358" spans="13:13" x14ac:dyDescent="0.25">
      <c r="M358" s="22"/>
    </row>
    <row r="359" spans="13:13" x14ac:dyDescent="0.25">
      <c r="M359" s="22"/>
    </row>
    <row r="360" spans="13:13" x14ac:dyDescent="0.25">
      <c r="M360" s="22"/>
    </row>
    <row r="361" spans="13:13" x14ac:dyDescent="0.25">
      <c r="M361" s="22"/>
    </row>
    <row r="362" spans="13:13" x14ac:dyDescent="0.25">
      <c r="M362" s="22"/>
    </row>
    <row r="363" spans="13:13" x14ac:dyDescent="0.25">
      <c r="M363" s="22"/>
    </row>
    <row r="364" spans="13:13" x14ac:dyDescent="0.25">
      <c r="M364" s="22"/>
    </row>
    <row r="365" spans="13:13" x14ac:dyDescent="0.25">
      <c r="M365" s="22"/>
    </row>
    <row r="366" spans="13:13" x14ac:dyDescent="0.25">
      <c r="M366" s="22"/>
    </row>
    <row r="367" spans="13:13" x14ac:dyDescent="0.25">
      <c r="M367" s="22"/>
    </row>
  </sheetData>
  <mergeCells count="24">
    <mergeCell ref="V1:V2"/>
    <mergeCell ref="A2:L2"/>
    <mergeCell ref="A4:A26"/>
    <mergeCell ref="A27:A46"/>
    <mergeCell ref="A47:A48"/>
    <mergeCell ref="B4:B26"/>
    <mergeCell ref="B27:B46"/>
    <mergeCell ref="B47:B48"/>
    <mergeCell ref="T1:T2"/>
    <mergeCell ref="U1:U2"/>
    <mergeCell ref="A49:A50"/>
    <mergeCell ref="B49:B50"/>
    <mergeCell ref="A51:A59"/>
    <mergeCell ref="B51:B59"/>
    <mergeCell ref="S1:S2"/>
    <mergeCell ref="P1:P2"/>
    <mergeCell ref="N1:N2"/>
    <mergeCell ref="O1:O2"/>
    <mergeCell ref="M1:M2"/>
    <mergeCell ref="A1:C1"/>
    <mergeCell ref="Q1:Q2"/>
    <mergeCell ref="R1:R2"/>
    <mergeCell ref="D1:I1"/>
    <mergeCell ref="J1:L1"/>
  </mergeCells>
  <conditionalFormatting sqref="M4 M5:N47">
    <cfRule type="cellIs" dxfId="39" priority="10" stopIfTrue="1" operator="greaterThan">
      <formula>0</formula>
    </cfRule>
    <cfRule type="cellIs" dxfId="38" priority="11" stopIfTrue="1" operator="greaterThan">
      <formula>0</formula>
    </cfRule>
    <cfRule type="cellIs" dxfId="37" priority="12" stopIfTrue="1" operator="greaterThan">
      <formula>0</formula>
    </cfRule>
  </conditionalFormatting>
  <conditionalFormatting sqref="N4">
    <cfRule type="cellIs" dxfId="36" priority="7" stopIfTrue="1" operator="greaterThan">
      <formula>0</formula>
    </cfRule>
    <cfRule type="cellIs" dxfId="35" priority="8" stopIfTrue="1" operator="greaterThan">
      <formula>0</formula>
    </cfRule>
    <cfRule type="cellIs" dxfId="34" priority="9" stopIfTrue="1" operator="greaterThan">
      <formula>0</formula>
    </cfRule>
  </conditionalFormatting>
  <conditionalFormatting sqref="O5:P47">
    <cfRule type="cellIs" dxfId="33" priority="4" stopIfTrue="1" operator="greaterThan">
      <formula>0</formula>
    </cfRule>
    <cfRule type="cellIs" dxfId="32" priority="5" stopIfTrue="1" operator="greaterThan">
      <formula>0</formula>
    </cfRule>
    <cfRule type="cellIs" dxfId="31" priority="6" stopIfTrue="1" operator="greaterThan">
      <formula>0</formula>
    </cfRule>
  </conditionalFormatting>
  <conditionalFormatting sqref="O4:P4">
    <cfRule type="cellIs" dxfId="30" priority="1" stopIfTrue="1" operator="greaterThan">
      <formula>0</formula>
    </cfRule>
    <cfRule type="cellIs" dxfId="29" priority="2" stopIfTrue="1" operator="greaterThan">
      <formula>0</formula>
    </cfRule>
    <cfRule type="cellIs" dxfId="28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7"/>
  <sheetViews>
    <sheetView topLeftCell="A58" zoomScale="84" zoomScaleNormal="84" workbookViewId="0">
      <selection activeCell="K4" sqref="K4:K59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7" customWidth="1"/>
    <col min="4" max="4" width="5.7109375" style="1" customWidth="1"/>
    <col min="5" max="5" width="34.2851562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8" bestFit="1" customWidth="1"/>
    <col min="10" max="10" width="11.28515625" style="42" customWidth="1"/>
    <col min="11" max="11" width="13.28515625" style="38" customWidth="1"/>
    <col min="12" max="12" width="12.5703125" style="17" customWidth="1"/>
    <col min="13" max="13" width="14.7109375" style="18" customWidth="1"/>
    <col min="14" max="14" width="13.7109375" style="18" customWidth="1"/>
    <col min="15" max="15" width="14.7109375" style="18" customWidth="1"/>
    <col min="16" max="16" width="17" style="18" customWidth="1"/>
    <col min="17" max="22" width="14.7109375" style="15" customWidth="1"/>
    <col min="23" max="23" width="14.42578125" style="15" customWidth="1"/>
    <col min="24" max="16384" width="9.7109375" style="15"/>
  </cols>
  <sheetData>
    <row r="1" spans="1:23" ht="33" customHeight="1" x14ac:dyDescent="0.25">
      <c r="A1" s="167" t="s">
        <v>134</v>
      </c>
      <c r="B1" s="167"/>
      <c r="C1" s="167"/>
      <c r="D1" s="167" t="s">
        <v>75</v>
      </c>
      <c r="E1" s="167"/>
      <c r="F1" s="167"/>
      <c r="G1" s="167"/>
      <c r="H1" s="167"/>
      <c r="I1" s="167"/>
      <c r="J1" s="167" t="s">
        <v>135</v>
      </c>
      <c r="K1" s="167"/>
      <c r="L1" s="167"/>
      <c r="M1" s="166" t="s">
        <v>150</v>
      </c>
      <c r="N1" s="166" t="s">
        <v>151</v>
      </c>
      <c r="O1" s="166" t="s">
        <v>152</v>
      </c>
      <c r="P1" s="166" t="s">
        <v>153</v>
      </c>
      <c r="Q1" s="166" t="s">
        <v>154</v>
      </c>
      <c r="R1" s="166" t="s">
        <v>161</v>
      </c>
      <c r="S1" s="166" t="s">
        <v>162</v>
      </c>
      <c r="T1" s="166" t="s">
        <v>163</v>
      </c>
      <c r="U1" s="166" t="s">
        <v>164</v>
      </c>
      <c r="V1" s="166" t="s">
        <v>165</v>
      </c>
      <c r="W1" s="166" t="s">
        <v>166</v>
      </c>
    </row>
    <row r="2" spans="1:23" ht="21.75" customHeight="1" x14ac:dyDescent="0.25">
      <c r="A2" s="167" t="s">
        <v>136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</row>
    <row r="3" spans="1:23" s="16" customFormat="1" ht="45" x14ac:dyDescent="0.2">
      <c r="A3" s="30" t="s">
        <v>5</v>
      </c>
      <c r="B3" s="30" t="s">
        <v>120</v>
      </c>
      <c r="C3" s="31" t="s">
        <v>121</v>
      </c>
      <c r="D3" s="31" t="s">
        <v>3</v>
      </c>
      <c r="E3" s="31" t="s">
        <v>87</v>
      </c>
      <c r="F3" s="31" t="s">
        <v>88</v>
      </c>
      <c r="G3" s="31" t="s">
        <v>122</v>
      </c>
      <c r="H3" s="31" t="s">
        <v>4</v>
      </c>
      <c r="I3" s="47" t="s">
        <v>1</v>
      </c>
      <c r="J3" s="33" t="s">
        <v>23</v>
      </c>
      <c r="K3" s="34" t="s">
        <v>0</v>
      </c>
      <c r="L3" s="30" t="s">
        <v>2</v>
      </c>
      <c r="M3" s="29">
        <v>43012</v>
      </c>
      <c r="N3" s="29">
        <v>43052</v>
      </c>
      <c r="O3" s="29">
        <v>43062</v>
      </c>
      <c r="P3" s="29">
        <v>43430</v>
      </c>
      <c r="Q3" s="29">
        <v>43173</v>
      </c>
      <c r="R3" s="29">
        <v>43217</v>
      </c>
      <c r="S3" s="29">
        <v>43279</v>
      </c>
      <c r="T3" s="29">
        <v>43284</v>
      </c>
      <c r="U3" s="29">
        <v>43308</v>
      </c>
      <c r="V3" s="29">
        <v>43343</v>
      </c>
      <c r="W3" s="29">
        <v>43343</v>
      </c>
    </row>
    <row r="4" spans="1:23" ht="30" customHeight="1" x14ac:dyDescent="0.25">
      <c r="A4" s="174" t="s">
        <v>123</v>
      </c>
      <c r="B4" s="172" t="s">
        <v>124</v>
      </c>
      <c r="C4" s="76" t="s">
        <v>125</v>
      </c>
      <c r="D4" s="77">
        <v>1</v>
      </c>
      <c r="E4" s="78" t="s">
        <v>27</v>
      </c>
      <c r="F4" s="77" t="s">
        <v>90</v>
      </c>
      <c r="G4" s="76" t="s">
        <v>78</v>
      </c>
      <c r="H4" s="76" t="s">
        <v>24</v>
      </c>
      <c r="I4" s="79">
        <v>25</v>
      </c>
      <c r="J4" s="85">
        <v>5</v>
      </c>
      <c r="K4" s="35">
        <f>J4-(SUM(M4:W4))</f>
        <v>5</v>
      </c>
      <c r="L4" s="36" t="str">
        <f>IF(K4&lt;0,"ATENÇÃO","OK")</f>
        <v>OK</v>
      </c>
      <c r="M4" s="56"/>
      <c r="N4" s="56"/>
      <c r="O4" s="56"/>
      <c r="P4" s="56"/>
      <c r="Q4" s="57"/>
      <c r="R4" s="57"/>
      <c r="S4" s="149"/>
      <c r="T4" s="149"/>
      <c r="U4" s="149"/>
      <c r="V4" s="149"/>
      <c r="W4" s="149"/>
    </row>
    <row r="5" spans="1:23" ht="15" customHeight="1" x14ac:dyDescent="0.25">
      <c r="A5" s="174"/>
      <c r="B5" s="172"/>
      <c r="C5" s="76" t="s">
        <v>125</v>
      </c>
      <c r="D5" s="77">
        <v>2</v>
      </c>
      <c r="E5" s="78" t="s">
        <v>28</v>
      </c>
      <c r="F5" s="77" t="s">
        <v>91</v>
      </c>
      <c r="G5" s="76" t="s">
        <v>78</v>
      </c>
      <c r="H5" s="76" t="s">
        <v>24</v>
      </c>
      <c r="I5" s="79">
        <v>30</v>
      </c>
      <c r="J5" s="85">
        <v>8</v>
      </c>
      <c r="K5" s="35">
        <f t="shared" ref="K5:K59" si="0">J5-(SUM(M5:W5))</f>
        <v>7</v>
      </c>
      <c r="L5" s="36" t="str">
        <f t="shared" ref="L5:L59" si="1">IF(K5&lt;0,"ATENÇÃO","OK")</f>
        <v>OK</v>
      </c>
      <c r="M5" s="56"/>
      <c r="N5" s="56"/>
      <c r="O5" s="56">
        <v>1</v>
      </c>
      <c r="P5" s="56"/>
      <c r="Q5" s="57"/>
      <c r="R5" s="57"/>
      <c r="S5" s="149"/>
      <c r="T5" s="149"/>
      <c r="U5" s="149"/>
      <c r="V5" s="149"/>
      <c r="W5" s="149"/>
    </row>
    <row r="6" spans="1:23" ht="15" customHeight="1" x14ac:dyDescent="0.25">
      <c r="A6" s="174"/>
      <c r="B6" s="172"/>
      <c r="C6" s="76" t="s">
        <v>125</v>
      </c>
      <c r="D6" s="77">
        <v>3</v>
      </c>
      <c r="E6" s="78" t="s">
        <v>29</v>
      </c>
      <c r="F6" s="77" t="s">
        <v>92</v>
      </c>
      <c r="G6" s="76" t="s">
        <v>78</v>
      </c>
      <c r="H6" s="76" t="s">
        <v>24</v>
      </c>
      <c r="I6" s="79">
        <v>32</v>
      </c>
      <c r="J6" s="85">
        <v>35</v>
      </c>
      <c r="K6" s="35">
        <f t="shared" si="0"/>
        <v>19</v>
      </c>
      <c r="L6" s="36" t="str">
        <f t="shared" si="1"/>
        <v>OK</v>
      </c>
      <c r="M6" s="56">
        <v>4</v>
      </c>
      <c r="N6" s="56">
        <v>2</v>
      </c>
      <c r="O6" s="56"/>
      <c r="P6" s="56">
        <v>1</v>
      </c>
      <c r="Q6" s="57"/>
      <c r="R6" s="150">
        <v>3</v>
      </c>
      <c r="S6" s="149"/>
      <c r="T6" s="149">
        <v>4</v>
      </c>
      <c r="U6" s="149"/>
      <c r="V6" s="149">
        <v>2</v>
      </c>
      <c r="W6" s="149"/>
    </row>
    <row r="7" spans="1:23" ht="15" customHeight="1" x14ac:dyDescent="0.25">
      <c r="A7" s="174"/>
      <c r="B7" s="172"/>
      <c r="C7" s="76" t="s">
        <v>125</v>
      </c>
      <c r="D7" s="77">
        <v>4</v>
      </c>
      <c r="E7" s="78" t="s">
        <v>30</v>
      </c>
      <c r="F7" s="77" t="s">
        <v>93</v>
      </c>
      <c r="G7" s="76" t="s">
        <v>78</v>
      </c>
      <c r="H7" s="76" t="s">
        <v>24</v>
      </c>
      <c r="I7" s="79">
        <v>36</v>
      </c>
      <c r="J7" s="85">
        <v>30</v>
      </c>
      <c r="K7" s="35">
        <f t="shared" si="0"/>
        <v>30</v>
      </c>
      <c r="L7" s="36" t="str">
        <f t="shared" si="1"/>
        <v>OK</v>
      </c>
      <c r="M7" s="56"/>
      <c r="N7" s="56"/>
      <c r="O7" s="56"/>
      <c r="P7" s="56"/>
      <c r="Q7" s="57"/>
      <c r="R7" s="57"/>
      <c r="S7" s="149"/>
      <c r="T7" s="149"/>
      <c r="U7" s="149"/>
      <c r="V7" s="149"/>
      <c r="W7" s="149"/>
    </row>
    <row r="8" spans="1:23" ht="46.5" customHeight="1" x14ac:dyDescent="0.25">
      <c r="A8" s="174"/>
      <c r="B8" s="172"/>
      <c r="C8" s="76" t="s">
        <v>125</v>
      </c>
      <c r="D8" s="77">
        <v>5</v>
      </c>
      <c r="E8" s="78" t="s">
        <v>31</v>
      </c>
      <c r="F8" s="77" t="s">
        <v>94</v>
      </c>
      <c r="G8" s="76" t="s">
        <v>78</v>
      </c>
      <c r="H8" s="76" t="s">
        <v>24</v>
      </c>
      <c r="I8" s="79">
        <v>55</v>
      </c>
      <c r="J8" s="85">
        <v>5</v>
      </c>
      <c r="K8" s="35">
        <f t="shared" si="0"/>
        <v>0</v>
      </c>
      <c r="L8" s="36" t="str">
        <f t="shared" si="1"/>
        <v>OK</v>
      </c>
      <c r="M8" s="56">
        <v>2</v>
      </c>
      <c r="N8" s="56">
        <v>1</v>
      </c>
      <c r="O8" s="56">
        <v>1</v>
      </c>
      <c r="P8" s="56"/>
      <c r="Q8" s="57"/>
      <c r="R8" s="57"/>
      <c r="S8" s="149"/>
      <c r="T8" s="149"/>
      <c r="U8" s="149"/>
      <c r="V8" s="149"/>
      <c r="W8" s="149">
        <v>1</v>
      </c>
    </row>
    <row r="9" spans="1:23" ht="15" customHeight="1" x14ac:dyDescent="0.25">
      <c r="A9" s="174"/>
      <c r="B9" s="172"/>
      <c r="C9" s="76" t="s">
        <v>125</v>
      </c>
      <c r="D9" s="77">
        <v>6</v>
      </c>
      <c r="E9" s="78" t="s">
        <v>32</v>
      </c>
      <c r="F9" s="77" t="s">
        <v>95</v>
      </c>
      <c r="G9" s="76" t="s">
        <v>78</v>
      </c>
      <c r="H9" s="76" t="s">
        <v>24</v>
      </c>
      <c r="I9" s="79">
        <v>65</v>
      </c>
      <c r="J9" s="85">
        <v>5</v>
      </c>
      <c r="K9" s="35">
        <f t="shared" si="0"/>
        <v>3</v>
      </c>
      <c r="L9" s="36" t="str">
        <f t="shared" si="1"/>
        <v>OK</v>
      </c>
      <c r="M9" s="56">
        <v>1</v>
      </c>
      <c r="N9" s="56"/>
      <c r="O9" s="56">
        <v>1</v>
      </c>
      <c r="P9" s="56"/>
      <c r="Q9" s="57"/>
      <c r="R9" s="57"/>
      <c r="S9" s="149"/>
      <c r="T9" s="149"/>
      <c r="U9" s="149"/>
      <c r="V9" s="149"/>
      <c r="W9" s="149"/>
    </row>
    <row r="10" spans="1:23" ht="15" customHeight="1" x14ac:dyDescent="0.25">
      <c r="A10" s="174"/>
      <c r="B10" s="172"/>
      <c r="C10" s="76" t="s">
        <v>125</v>
      </c>
      <c r="D10" s="77">
        <v>7</v>
      </c>
      <c r="E10" s="78" t="s">
        <v>33</v>
      </c>
      <c r="F10" s="77" t="s">
        <v>96</v>
      </c>
      <c r="G10" s="76" t="s">
        <v>78</v>
      </c>
      <c r="H10" s="76" t="s">
        <v>24</v>
      </c>
      <c r="I10" s="79">
        <v>55</v>
      </c>
      <c r="J10" s="85">
        <v>15</v>
      </c>
      <c r="K10" s="35">
        <f t="shared" si="0"/>
        <v>4</v>
      </c>
      <c r="L10" s="36" t="str">
        <f t="shared" si="1"/>
        <v>OK</v>
      </c>
      <c r="M10" s="56"/>
      <c r="N10" s="56"/>
      <c r="O10" s="56"/>
      <c r="P10" s="56">
        <v>1</v>
      </c>
      <c r="Q10" s="57"/>
      <c r="R10" s="57"/>
      <c r="S10" s="149">
        <v>7</v>
      </c>
      <c r="T10" s="149">
        <v>2</v>
      </c>
      <c r="U10" s="149">
        <v>1</v>
      </c>
      <c r="V10" s="149"/>
      <c r="W10" s="149"/>
    </row>
    <row r="11" spans="1:23" ht="15" customHeight="1" x14ac:dyDescent="0.25">
      <c r="A11" s="174"/>
      <c r="B11" s="172"/>
      <c r="C11" s="76" t="s">
        <v>125</v>
      </c>
      <c r="D11" s="77">
        <v>8</v>
      </c>
      <c r="E11" s="80" t="s">
        <v>34</v>
      </c>
      <c r="F11" s="77" t="s">
        <v>97</v>
      </c>
      <c r="G11" s="81" t="s">
        <v>78</v>
      </c>
      <c r="H11" s="81" t="s">
        <v>76</v>
      </c>
      <c r="I11" s="79">
        <v>42</v>
      </c>
      <c r="J11" s="85">
        <v>8</v>
      </c>
      <c r="K11" s="35">
        <f t="shared" si="0"/>
        <v>8</v>
      </c>
      <c r="L11" s="36" t="str">
        <f t="shared" si="1"/>
        <v>OK</v>
      </c>
      <c r="M11" s="56"/>
      <c r="N11" s="56"/>
      <c r="O11" s="56"/>
      <c r="P11" s="56"/>
      <c r="Q11" s="57"/>
      <c r="R11" s="57"/>
      <c r="S11" s="149"/>
      <c r="T11" s="149"/>
      <c r="U11" s="149"/>
      <c r="V11" s="149"/>
      <c r="W11" s="149"/>
    </row>
    <row r="12" spans="1:23" ht="15" customHeight="1" x14ac:dyDescent="0.25">
      <c r="A12" s="174"/>
      <c r="B12" s="172"/>
      <c r="C12" s="76" t="s">
        <v>125</v>
      </c>
      <c r="D12" s="77">
        <v>9</v>
      </c>
      <c r="E12" s="80" t="s">
        <v>35</v>
      </c>
      <c r="F12" s="77" t="s">
        <v>98</v>
      </c>
      <c r="G12" s="81" t="s">
        <v>78</v>
      </c>
      <c r="H12" s="81" t="s">
        <v>76</v>
      </c>
      <c r="I12" s="79">
        <v>50</v>
      </c>
      <c r="J12" s="85">
        <v>8</v>
      </c>
      <c r="K12" s="35">
        <f t="shared" si="0"/>
        <v>8</v>
      </c>
      <c r="L12" s="36" t="str">
        <f t="shared" si="1"/>
        <v>OK</v>
      </c>
      <c r="M12" s="56"/>
      <c r="N12" s="56"/>
      <c r="O12" s="56"/>
      <c r="P12" s="56"/>
      <c r="Q12" s="57"/>
      <c r="R12" s="57"/>
      <c r="S12" s="149"/>
      <c r="T12" s="149"/>
      <c r="U12" s="149"/>
      <c r="V12" s="149"/>
      <c r="W12" s="149"/>
    </row>
    <row r="13" spans="1:23" ht="15" customHeight="1" x14ac:dyDescent="0.25">
      <c r="A13" s="174"/>
      <c r="B13" s="172"/>
      <c r="C13" s="76" t="s">
        <v>125</v>
      </c>
      <c r="D13" s="77">
        <v>10</v>
      </c>
      <c r="E13" s="80" t="s">
        <v>36</v>
      </c>
      <c r="F13" s="77" t="s">
        <v>98</v>
      </c>
      <c r="G13" s="81" t="s">
        <v>78</v>
      </c>
      <c r="H13" s="81" t="s">
        <v>24</v>
      </c>
      <c r="I13" s="79">
        <v>38</v>
      </c>
      <c r="J13" s="85">
        <v>8</v>
      </c>
      <c r="K13" s="35">
        <f t="shared" si="0"/>
        <v>3</v>
      </c>
      <c r="L13" s="36" t="str">
        <f t="shared" si="1"/>
        <v>OK</v>
      </c>
      <c r="M13" s="56">
        <v>2</v>
      </c>
      <c r="N13" s="56"/>
      <c r="O13" s="56"/>
      <c r="P13" s="56">
        <v>1</v>
      </c>
      <c r="Q13" s="57"/>
      <c r="R13" s="57"/>
      <c r="S13" s="149"/>
      <c r="T13" s="149"/>
      <c r="U13" s="149">
        <v>1</v>
      </c>
      <c r="V13" s="149"/>
      <c r="W13" s="149">
        <v>1</v>
      </c>
    </row>
    <row r="14" spans="1:23" ht="15" customHeight="1" x14ac:dyDescent="0.25">
      <c r="A14" s="174"/>
      <c r="B14" s="172"/>
      <c r="C14" s="76" t="s">
        <v>125</v>
      </c>
      <c r="D14" s="77">
        <v>11</v>
      </c>
      <c r="E14" s="82" t="s">
        <v>37</v>
      </c>
      <c r="F14" s="77" t="s">
        <v>99</v>
      </c>
      <c r="G14" s="76" t="s">
        <v>78</v>
      </c>
      <c r="H14" s="76" t="s">
        <v>24</v>
      </c>
      <c r="I14" s="79">
        <v>10</v>
      </c>
      <c r="J14" s="85">
        <v>15</v>
      </c>
      <c r="K14" s="35">
        <f t="shared" si="0"/>
        <v>15</v>
      </c>
      <c r="L14" s="36" t="str">
        <f t="shared" si="1"/>
        <v>OK</v>
      </c>
      <c r="M14" s="56"/>
      <c r="N14" s="56"/>
      <c r="O14" s="56"/>
      <c r="P14" s="56"/>
      <c r="Q14" s="57"/>
      <c r="R14" s="57"/>
      <c r="S14" s="149"/>
      <c r="T14" s="149"/>
      <c r="U14" s="149"/>
      <c r="V14" s="149"/>
      <c r="W14" s="149"/>
    </row>
    <row r="15" spans="1:23" ht="15" customHeight="1" x14ac:dyDescent="0.25">
      <c r="A15" s="174"/>
      <c r="B15" s="172"/>
      <c r="C15" s="76" t="s">
        <v>125</v>
      </c>
      <c r="D15" s="77">
        <v>12</v>
      </c>
      <c r="E15" s="82" t="s">
        <v>38</v>
      </c>
      <c r="F15" s="77" t="s">
        <v>99</v>
      </c>
      <c r="G15" s="76" t="s">
        <v>78</v>
      </c>
      <c r="H15" s="76" t="s">
        <v>24</v>
      </c>
      <c r="I15" s="79">
        <v>12</v>
      </c>
      <c r="J15" s="85">
        <v>30</v>
      </c>
      <c r="K15" s="35">
        <f t="shared" si="0"/>
        <v>30</v>
      </c>
      <c r="L15" s="36" t="str">
        <f t="shared" si="1"/>
        <v>OK</v>
      </c>
      <c r="M15" s="56"/>
      <c r="N15" s="56"/>
      <c r="O15" s="56"/>
      <c r="P15" s="56"/>
      <c r="Q15" s="57"/>
      <c r="R15" s="57"/>
      <c r="S15" s="149"/>
      <c r="T15" s="149"/>
      <c r="U15" s="149"/>
      <c r="V15" s="149"/>
      <c r="W15" s="149"/>
    </row>
    <row r="16" spans="1:23" ht="15" customHeight="1" x14ac:dyDescent="0.25">
      <c r="A16" s="174"/>
      <c r="B16" s="172"/>
      <c r="C16" s="76" t="s">
        <v>125</v>
      </c>
      <c r="D16" s="77">
        <v>13</v>
      </c>
      <c r="E16" s="82" t="s">
        <v>39</v>
      </c>
      <c r="F16" s="77" t="s">
        <v>99</v>
      </c>
      <c r="G16" s="76" t="s">
        <v>78</v>
      </c>
      <c r="H16" s="76" t="s">
        <v>24</v>
      </c>
      <c r="I16" s="79">
        <v>13</v>
      </c>
      <c r="J16" s="85">
        <v>15</v>
      </c>
      <c r="K16" s="35">
        <f t="shared" si="0"/>
        <v>12</v>
      </c>
      <c r="L16" s="36" t="str">
        <f t="shared" si="1"/>
        <v>OK</v>
      </c>
      <c r="M16" s="56"/>
      <c r="N16" s="56"/>
      <c r="O16" s="56">
        <v>2</v>
      </c>
      <c r="P16" s="56"/>
      <c r="Q16" s="57"/>
      <c r="R16" s="57"/>
      <c r="S16" s="149"/>
      <c r="T16" s="149"/>
      <c r="U16" s="149">
        <v>1</v>
      </c>
      <c r="V16" s="149"/>
      <c r="W16" s="149"/>
    </row>
    <row r="17" spans="1:23" ht="15" customHeight="1" x14ac:dyDescent="0.25">
      <c r="A17" s="174"/>
      <c r="B17" s="172"/>
      <c r="C17" s="76" t="s">
        <v>125</v>
      </c>
      <c r="D17" s="77">
        <v>14</v>
      </c>
      <c r="E17" s="82" t="s">
        <v>40</v>
      </c>
      <c r="F17" s="77" t="s">
        <v>99</v>
      </c>
      <c r="G17" s="76" t="s">
        <v>78</v>
      </c>
      <c r="H17" s="76" t="s">
        <v>24</v>
      </c>
      <c r="I17" s="79">
        <v>15</v>
      </c>
      <c r="J17" s="85">
        <v>15</v>
      </c>
      <c r="K17" s="35">
        <f t="shared" si="0"/>
        <v>15</v>
      </c>
      <c r="L17" s="36" t="str">
        <f t="shared" si="1"/>
        <v>OK</v>
      </c>
      <c r="M17" s="56"/>
      <c r="N17" s="56"/>
      <c r="O17" s="56"/>
      <c r="P17" s="56"/>
      <c r="Q17" s="57"/>
      <c r="R17" s="57"/>
      <c r="S17" s="149"/>
      <c r="T17" s="149"/>
      <c r="U17" s="149"/>
      <c r="V17" s="149"/>
      <c r="W17" s="149"/>
    </row>
    <row r="18" spans="1:23" ht="15" customHeight="1" x14ac:dyDescent="0.25">
      <c r="A18" s="174"/>
      <c r="B18" s="172"/>
      <c r="C18" s="76" t="s">
        <v>125</v>
      </c>
      <c r="D18" s="77">
        <v>15</v>
      </c>
      <c r="E18" s="82" t="s">
        <v>41</v>
      </c>
      <c r="F18" s="77" t="s">
        <v>99</v>
      </c>
      <c r="G18" s="76" t="s">
        <v>78</v>
      </c>
      <c r="H18" s="76" t="s">
        <v>24</v>
      </c>
      <c r="I18" s="79">
        <v>18</v>
      </c>
      <c r="J18" s="85">
        <v>15</v>
      </c>
      <c r="K18" s="35">
        <f t="shared" si="0"/>
        <v>15</v>
      </c>
      <c r="L18" s="36" t="str">
        <f t="shared" si="1"/>
        <v>OK</v>
      </c>
      <c r="M18" s="56"/>
      <c r="N18" s="56"/>
      <c r="O18" s="56"/>
      <c r="P18" s="56"/>
      <c r="Q18" s="57"/>
      <c r="R18" s="57"/>
      <c r="S18" s="149"/>
      <c r="T18" s="149"/>
      <c r="U18" s="149"/>
      <c r="V18" s="149"/>
      <c r="W18" s="149"/>
    </row>
    <row r="19" spans="1:23" ht="15" customHeight="1" x14ac:dyDescent="0.25">
      <c r="A19" s="174"/>
      <c r="B19" s="172"/>
      <c r="C19" s="76" t="s">
        <v>125</v>
      </c>
      <c r="D19" s="77">
        <v>16</v>
      </c>
      <c r="E19" s="82" t="s">
        <v>42</v>
      </c>
      <c r="F19" s="77" t="s">
        <v>99</v>
      </c>
      <c r="G19" s="76" t="s">
        <v>78</v>
      </c>
      <c r="H19" s="76" t="s">
        <v>24</v>
      </c>
      <c r="I19" s="79">
        <v>18</v>
      </c>
      <c r="J19" s="85">
        <v>15</v>
      </c>
      <c r="K19" s="35">
        <f t="shared" si="0"/>
        <v>15</v>
      </c>
      <c r="L19" s="36" t="str">
        <f t="shared" si="1"/>
        <v>OK</v>
      </c>
      <c r="M19" s="56"/>
      <c r="N19" s="56"/>
      <c r="O19" s="56"/>
      <c r="P19" s="56"/>
      <c r="Q19" s="57"/>
      <c r="R19" s="57"/>
      <c r="S19" s="149"/>
      <c r="T19" s="149"/>
      <c r="U19" s="149"/>
      <c r="V19" s="149"/>
      <c r="W19" s="149"/>
    </row>
    <row r="20" spans="1:23" ht="15" customHeight="1" x14ac:dyDescent="0.25">
      <c r="A20" s="174"/>
      <c r="B20" s="172"/>
      <c r="C20" s="76" t="s">
        <v>125</v>
      </c>
      <c r="D20" s="77">
        <v>17</v>
      </c>
      <c r="E20" s="82" t="s">
        <v>43</v>
      </c>
      <c r="F20" s="77" t="s">
        <v>99</v>
      </c>
      <c r="G20" s="76" t="s">
        <v>78</v>
      </c>
      <c r="H20" s="76" t="s">
        <v>24</v>
      </c>
      <c r="I20" s="79">
        <v>18</v>
      </c>
      <c r="J20" s="85">
        <v>15</v>
      </c>
      <c r="K20" s="35">
        <f t="shared" si="0"/>
        <v>15</v>
      </c>
      <c r="L20" s="36" t="str">
        <f t="shared" si="1"/>
        <v>OK</v>
      </c>
      <c r="M20" s="56"/>
      <c r="N20" s="56"/>
      <c r="O20" s="56"/>
      <c r="P20" s="56"/>
      <c r="Q20" s="57"/>
      <c r="R20" s="57"/>
      <c r="S20" s="149"/>
      <c r="T20" s="149"/>
      <c r="U20" s="149"/>
      <c r="V20" s="149"/>
      <c r="W20" s="149"/>
    </row>
    <row r="21" spans="1:23" ht="15" customHeight="1" x14ac:dyDescent="0.25">
      <c r="A21" s="174"/>
      <c r="B21" s="172"/>
      <c r="C21" s="76" t="s">
        <v>125</v>
      </c>
      <c r="D21" s="77">
        <v>18</v>
      </c>
      <c r="E21" s="83" t="s">
        <v>44</v>
      </c>
      <c r="F21" s="77" t="s">
        <v>99</v>
      </c>
      <c r="G21" s="76" t="s">
        <v>78</v>
      </c>
      <c r="H21" s="81" t="s">
        <v>24</v>
      </c>
      <c r="I21" s="79">
        <v>16</v>
      </c>
      <c r="J21" s="85">
        <v>15</v>
      </c>
      <c r="K21" s="35">
        <f t="shared" si="0"/>
        <v>15</v>
      </c>
      <c r="L21" s="36" t="str">
        <f t="shared" si="1"/>
        <v>OK</v>
      </c>
      <c r="M21" s="56"/>
      <c r="N21" s="56"/>
      <c r="O21" s="56"/>
      <c r="P21" s="56"/>
      <c r="Q21" s="57"/>
      <c r="R21" s="57"/>
      <c r="S21" s="149"/>
      <c r="T21" s="149"/>
      <c r="U21" s="149"/>
      <c r="V21" s="149"/>
      <c r="W21" s="149"/>
    </row>
    <row r="22" spans="1:23" ht="15" customHeight="1" x14ac:dyDescent="0.25">
      <c r="A22" s="174"/>
      <c r="B22" s="172"/>
      <c r="C22" s="76" t="s">
        <v>125</v>
      </c>
      <c r="D22" s="77">
        <v>19</v>
      </c>
      <c r="E22" s="78" t="s">
        <v>45</v>
      </c>
      <c r="F22" s="77" t="s">
        <v>99</v>
      </c>
      <c r="G22" s="76" t="s">
        <v>78</v>
      </c>
      <c r="H22" s="76" t="s">
        <v>24</v>
      </c>
      <c r="I22" s="79">
        <v>2.7</v>
      </c>
      <c r="J22" s="85">
        <v>300</v>
      </c>
      <c r="K22" s="35">
        <f t="shared" si="0"/>
        <v>216.86</v>
      </c>
      <c r="L22" s="36" t="str">
        <f t="shared" si="1"/>
        <v>OK</v>
      </c>
      <c r="M22" s="56"/>
      <c r="N22" s="56"/>
      <c r="O22" s="56">
        <v>16.920000000000002</v>
      </c>
      <c r="P22" s="56"/>
      <c r="Q22" s="57">
        <v>59.22</v>
      </c>
      <c r="R22" s="57"/>
      <c r="S22" s="149">
        <v>7</v>
      </c>
      <c r="T22" s="149"/>
      <c r="U22" s="149"/>
      <c r="V22" s="149"/>
      <c r="W22" s="149"/>
    </row>
    <row r="23" spans="1:23" ht="15" customHeight="1" x14ac:dyDescent="0.25">
      <c r="A23" s="174"/>
      <c r="B23" s="172"/>
      <c r="C23" s="76" t="s">
        <v>125</v>
      </c>
      <c r="D23" s="77">
        <v>20</v>
      </c>
      <c r="E23" s="78" t="s">
        <v>46</v>
      </c>
      <c r="F23" s="77" t="s">
        <v>100</v>
      </c>
      <c r="G23" s="76" t="s">
        <v>78</v>
      </c>
      <c r="H23" s="76" t="s">
        <v>24</v>
      </c>
      <c r="I23" s="79">
        <v>130</v>
      </c>
      <c r="J23" s="85">
        <v>3</v>
      </c>
      <c r="K23" s="35">
        <f t="shared" si="0"/>
        <v>3</v>
      </c>
      <c r="L23" s="36" t="str">
        <f t="shared" si="1"/>
        <v>OK</v>
      </c>
      <c r="M23" s="56"/>
      <c r="N23" s="56"/>
      <c r="O23" s="56"/>
      <c r="P23" s="56"/>
      <c r="Q23" s="57"/>
      <c r="R23" s="57"/>
      <c r="S23" s="149"/>
      <c r="T23" s="149"/>
      <c r="U23" s="149"/>
      <c r="V23" s="149"/>
      <c r="W23" s="149"/>
    </row>
    <row r="24" spans="1:23" ht="15" customHeight="1" x14ac:dyDescent="0.25">
      <c r="A24" s="174"/>
      <c r="B24" s="172"/>
      <c r="C24" s="76" t="s">
        <v>125</v>
      </c>
      <c r="D24" s="77">
        <v>21</v>
      </c>
      <c r="E24" s="78" t="s">
        <v>101</v>
      </c>
      <c r="F24" s="77" t="s">
        <v>102</v>
      </c>
      <c r="G24" s="76" t="s">
        <v>78</v>
      </c>
      <c r="H24" s="76" t="s">
        <v>24</v>
      </c>
      <c r="I24" s="79">
        <v>160</v>
      </c>
      <c r="J24" s="85">
        <v>3</v>
      </c>
      <c r="K24" s="35">
        <f t="shared" si="0"/>
        <v>3</v>
      </c>
      <c r="L24" s="36" t="str">
        <f t="shared" si="1"/>
        <v>OK</v>
      </c>
      <c r="M24" s="56"/>
      <c r="N24" s="56"/>
      <c r="O24" s="56"/>
      <c r="P24" s="56"/>
      <c r="Q24" s="57"/>
      <c r="R24" s="57"/>
      <c r="S24" s="149"/>
      <c r="T24" s="149"/>
      <c r="U24" s="149"/>
      <c r="V24" s="149"/>
      <c r="W24" s="149"/>
    </row>
    <row r="25" spans="1:23" ht="15" customHeight="1" x14ac:dyDescent="0.25">
      <c r="A25" s="174"/>
      <c r="B25" s="172"/>
      <c r="C25" s="76" t="s">
        <v>125</v>
      </c>
      <c r="D25" s="77">
        <v>22</v>
      </c>
      <c r="E25" s="78" t="s">
        <v>103</v>
      </c>
      <c r="F25" s="77" t="s">
        <v>102</v>
      </c>
      <c r="G25" s="76" t="s">
        <v>78</v>
      </c>
      <c r="H25" s="76" t="s">
        <v>24</v>
      </c>
      <c r="I25" s="79">
        <v>285</v>
      </c>
      <c r="J25" s="85">
        <v>3</v>
      </c>
      <c r="K25" s="35">
        <f t="shared" si="0"/>
        <v>3</v>
      </c>
      <c r="L25" s="36" t="str">
        <f t="shared" si="1"/>
        <v>OK</v>
      </c>
      <c r="M25" s="56"/>
      <c r="N25" s="56"/>
      <c r="O25" s="56"/>
      <c r="P25" s="56"/>
      <c r="Q25" s="57"/>
      <c r="R25" s="57"/>
      <c r="S25" s="149"/>
      <c r="T25" s="149"/>
      <c r="U25" s="149"/>
      <c r="V25" s="149"/>
      <c r="W25" s="149"/>
    </row>
    <row r="26" spans="1:23" ht="15" customHeight="1" x14ac:dyDescent="0.25">
      <c r="A26" s="174"/>
      <c r="B26" s="172"/>
      <c r="C26" s="76" t="s">
        <v>125</v>
      </c>
      <c r="D26" s="77">
        <v>23</v>
      </c>
      <c r="E26" s="78" t="s">
        <v>104</v>
      </c>
      <c r="F26" s="77" t="s">
        <v>105</v>
      </c>
      <c r="G26" s="84" t="s">
        <v>78</v>
      </c>
      <c r="H26" s="76" t="s">
        <v>24</v>
      </c>
      <c r="I26" s="79">
        <v>445</v>
      </c>
      <c r="J26" s="85">
        <v>3</v>
      </c>
      <c r="K26" s="35">
        <f t="shared" si="0"/>
        <v>3</v>
      </c>
      <c r="L26" s="36" t="str">
        <f t="shared" si="1"/>
        <v>OK</v>
      </c>
      <c r="M26" s="56"/>
      <c r="N26" s="56"/>
      <c r="O26" s="56"/>
      <c r="P26" s="56"/>
      <c r="Q26" s="57"/>
      <c r="R26" s="57"/>
      <c r="S26" s="149"/>
      <c r="T26" s="149"/>
      <c r="U26" s="149"/>
      <c r="V26" s="149"/>
      <c r="W26" s="149"/>
    </row>
    <row r="27" spans="1:23" ht="15" customHeight="1" x14ac:dyDescent="0.25">
      <c r="A27" s="175" t="s">
        <v>126</v>
      </c>
      <c r="B27" s="173" t="s">
        <v>124</v>
      </c>
      <c r="C27" s="100"/>
      <c r="D27" s="65">
        <v>24</v>
      </c>
      <c r="E27" s="66" t="s">
        <v>47</v>
      </c>
      <c r="F27" s="67" t="s">
        <v>106</v>
      </c>
      <c r="G27" s="67" t="s">
        <v>79</v>
      </c>
      <c r="H27" s="65" t="s">
        <v>77</v>
      </c>
      <c r="I27" s="68">
        <v>12.5</v>
      </c>
      <c r="J27" s="85"/>
      <c r="K27" s="35">
        <f t="shared" si="0"/>
        <v>0</v>
      </c>
      <c r="L27" s="36" t="str">
        <f t="shared" si="1"/>
        <v>OK</v>
      </c>
      <c r="M27" s="56"/>
      <c r="N27" s="56"/>
      <c r="O27" s="56"/>
      <c r="P27" s="56"/>
      <c r="Q27" s="57"/>
      <c r="R27" s="57"/>
      <c r="S27" s="149"/>
      <c r="T27" s="149"/>
      <c r="U27" s="149"/>
      <c r="V27" s="149"/>
      <c r="W27" s="149"/>
    </row>
    <row r="28" spans="1:23" ht="15" customHeight="1" x14ac:dyDescent="0.25">
      <c r="A28" s="175"/>
      <c r="B28" s="173"/>
      <c r="C28" s="100"/>
      <c r="D28" s="65">
        <v>25</v>
      </c>
      <c r="E28" s="66" t="s">
        <v>48</v>
      </c>
      <c r="F28" s="67" t="s">
        <v>106</v>
      </c>
      <c r="G28" s="67" t="s">
        <v>79</v>
      </c>
      <c r="H28" s="65" t="s">
        <v>77</v>
      </c>
      <c r="I28" s="68">
        <v>55</v>
      </c>
      <c r="J28" s="85"/>
      <c r="K28" s="35">
        <f t="shared" si="0"/>
        <v>0</v>
      </c>
      <c r="L28" s="36" t="str">
        <f t="shared" si="1"/>
        <v>OK</v>
      </c>
      <c r="M28" s="56"/>
      <c r="N28" s="56"/>
      <c r="O28" s="56"/>
      <c r="P28" s="56"/>
      <c r="Q28" s="57"/>
      <c r="R28" s="57"/>
      <c r="S28" s="149"/>
      <c r="T28" s="149"/>
      <c r="U28" s="149"/>
      <c r="V28" s="149"/>
      <c r="W28" s="149"/>
    </row>
    <row r="29" spans="1:23" ht="15" customHeight="1" x14ac:dyDescent="0.25">
      <c r="A29" s="175"/>
      <c r="B29" s="173"/>
      <c r="C29" s="100"/>
      <c r="D29" s="65">
        <v>26</v>
      </c>
      <c r="E29" s="66" t="s">
        <v>49</v>
      </c>
      <c r="F29" s="67" t="s">
        <v>106</v>
      </c>
      <c r="G29" s="67" t="s">
        <v>79</v>
      </c>
      <c r="H29" s="65" t="s">
        <v>77</v>
      </c>
      <c r="I29" s="68">
        <v>215</v>
      </c>
      <c r="J29" s="85"/>
      <c r="K29" s="35">
        <f t="shared" si="0"/>
        <v>0</v>
      </c>
      <c r="L29" s="36" t="str">
        <f t="shared" si="1"/>
        <v>OK</v>
      </c>
      <c r="M29" s="56"/>
      <c r="N29" s="56"/>
      <c r="O29" s="56"/>
      <c r="P29" s="56"/>
      <c r="Q29" s="57"/>
      <c r="R29" s="57"/>
      <c r="S29" s="149"/>
      <c r="T29" s="149"/>
      <c r="U29" s="149"/>
      <c r="V29" s="149"/>
      <c r="W29" s="149"/>
    </row>
    <row r="30" spans="1:23" ht="15" customHeight="1" x14ac:dyDescent="0.25">
      <c r="A30" s="175"/>
      <c r="B30" s="173"/>
      <c r="C30" s="100"/>
      <c r="D30" s="65">
        <v>27</v>
      </c>
      <c r="E30" s="66" t="s">
        <v>50</v>
      </c>
      <c r="F30" s="67" t="s">
        <v>106</v>
      </c>
      <c r="G30" s="67" t="s">
        <v>79</v>
      </c>
      <c r="H30" s="65" t="s">
        <v>77</v>
      </c>
      <c r="I30" s="68">
        <v>275</v>
      </c>
      <c r="J30" s="85"/>
      <c r="K30" s="35">
        <f t="shared" si="0"/>
        <v>0</v>
      </c>
      <c r="L30" s="36" t="str">
        <f t="shared" si="1"/>
        <v>OK</v>
      </c>
      <c r="M30" s="56"/>
      <c r="N30" s="56"/>
      <c r="O30" s="56"/>
      <c r="P30" s="56"/>
      <c r="Q30" s="57"/>
      <c r="R30" s="57"/>
      <c r="S30" s="149"/>
      <c r="T30" s="149"/>
      <c r="U30" s="149"/>
      <c r="V30" s="149"/>
      <c r="W30" s="149"/>
    </row>
    <row r="31" spans="1:23" ht="15" customHeight="1" x14ac:dyDescent="0.25">
      <c r="A31" s="175"/>
      <c r="B31" s="173"/>
      <c r="C31" s="100"/>
      <c r="D31" s="65">
        <v>28</v>
      </c>
      <c r="E31" s="66" t="s">
        <v>51</v>
      </c>
      <c r="F31" s="67"/>
      <c r="G31" s="67" t="s">
        <v>79</v>
      </c>
      <c r="H31" s="65" t="s">
        <v>77</v>
      </c>
      <c r="I31" s="68">
        <v>25</v>
      </c>
      <c r="J31" s="85"/>
      <c r="K31" s="35">
        <f t="shared" si="0"/>
        <v>0</v>
      </c>
      <c r="L31" s="36" t="str">
        <f t="shared" si="1"/>
        <v>OK</v>
      </c>
      <c r="M31" s="56"/>
      <c r="N31" s="56"/>
      <c r="O31" s="56"/>
      <c r="P31" s="56"/>
      <c r="Q31" s="57"/>
      <c r="R31" s="57"/>
      <c r="S31" s="149"/>
      <c r="T31" s="149"/>
      <c r="U31" s="149"/>
      <c r="V31" s="149"/>
      <c r="W31" s="149"/>
    </row>
    <row r="32" spans="1:23" ht="30" customHeight="1" x14ac:dyDescent="0.25">
      <c r="A32" s="175"/>
      <c r="B32" s="173"/>
      <c r="C32" s="100"/>
      <c r="D32" s="65">
        <v>29</v>
      </c>
      <c r="E32" s="66" t="s">
        <v>52</v>
      </c>
      <c r="F32" s="67" t="s">
        <v>106</v>
      </c>
      <c r="G32" s="67" t="s">
        <v>79</v>
      </c>
      <c r="H32" s="65" t="s">
        <v>77</v>
      </c>
      <c r="I32" s="68">
        <v>75</v>
      </c>
      <c r="J32" s="86"/>
      <c r="K32" s="35">
        <f t="shared" si="0"/>
        <v>0</v>
      </c>
      <c r="L32" s="36" t="str">
        <f t="shared" si="1"/>
        <v>OK</v>
      </c>
      <c r="M32" s="56"/>
      <c r="N32" s="56"/>
      <c r="O32" s="56"/>
      <c r="P32" s="56"/>
      <c r="Q32" s="57"/>
      <c r="R32" s="57"/>
      <c r="S32" s="149"/>
      <c r="T32" s="149"/>
      <c r="U32" s="149"/>
      <c r="V32" s="149"/>
      <c r="W32" s="149"/>
    </row>
    <row r="33" spans="1:23" ht="15" customHeight="1" x14ac:dyDescent="0.25">
      <c r="A33" s="175"/>
      <c r="B33" s="173"/>
      <c r="C33" s="100"/>
      <c r="D33" s="65">
        <v>30</v>
      </c>
      <c r="E33" s="66" t="s">
        <v>53</v>
      </c>
      <c r="F33" s="67" t="s">
        <v>106</v>
      </c>
      <c r="G33" s="67" t="s">
        <v>79</v>
      </c>
      <c r="H33" s="65" t="s">
        <v>77</v>
      </c>
      <c r="I33" s="68">
        <v>75</v>
      </c>
      <c r="J33" s="86"/>
      <c r="K33" s="35">
        <f t="shared" si="0"/>
        <v>0</v>
      </c>
      <c r="L33" s="36" t="str">
        <f t="shared" si="1"/>
        <v>OK</v>
      </c>
      <c r="M33" s="56"/>
      <c r="N33" s="56"/>
      <c r="O33" s="56"/>
      <c r="P33" s="56"/>
      <c r="Q33" s="57"/>
      <c r="R33" s="57"/>
      <c r="S33" s="149"/>
      <c r="T33" s="149"/>
      <c r="U33" s="149"/>
      <c r="V33" s="149"/>
      <c r="W33" s="149"/>
    </row>
    <row r="34" spans="1:23" ht="15" customHeight="1" x14ac:dyDescent="0.25">
      <c r="A34" s="175"/>
      <c r="B34" s="173"/>
      <c r="C34" s="100"/>
      <c r="D34" s="65">
        <v>31</v>
      </c>
      <c r="E34" s="66" t="s">
        <v>54</v>
      </c>
      <c r="F34" s="67" t="s">
        <v>106</v>
      </c>
      <c r="G34" s="67" t="s">
        <v>79</v>
      </c>
      <c r="H34" s="65" t="s">
        <v>77</v>
      </c>
      <c r="I34" s="68">
        <v>100</v>
      </c>
      <c r="J34" s="86"/>
      <c r="K34" s="35">
        <f t="shared" si="0"/>
        <v>0</v>
      </c>
      <c r="L34" s="36" t="str">
        <f t="shared" si="1"/>
        <v>OK</v>
      </c>
      <c r="M34" s="56"/>
      <c r="N34" s="56"/>
      <c r="O34" s="56"/>
      <c r="P34" s="56"/>
      <c r="Q34" s="57"/>
      <c r="R34" s="57"/>
      <c r="S34" s="149"/>
      <c r="T34" s="149"/>
      <c r="U34" s="149"/>
      <c r="V34" s="149"/>
      <c r="W34" s="149"/>
    </row>
    <row r="35" spans="1:23" ht="15" customHeight="1" x14ac:dyDescent="0.25">
      <c r="A35" s="175"/>
      <c r="B35" s="173"/>
      <c r="C35" s="100"/>
      <c r="D35" s="65">
        <v>32</v>
      </c>
      <c r="E35" s="66" t="s">
        <v>55</v>
      </c>
      <c r="F35" s="67" t="s">
        <v>106</v>
      </c>
      <c r="G35" s="67" t="s">
        <v>79</v>
      </c>
      <c r="H35" s="65" t="s">
        <v>77</v>
      </c>
      <c r="I35" s="68">
        <v>65</v>
      </c>
      <c r="J35" s="86"/>
      <c r="K35" s="35">
        <f t="shared" si="0"/>
        <v>0</v>
      </c>
      <c r="L35" s="36" t="str">
        <f t="shared" si="1"/>
        <v>OK</v>
      </c>
      <c r="M35" s="56"/>
      <c r="N35" s="56"/>
      <c r="O35" s="56"/>
      <c r="P35" s="56"/>
      <c r="Q35" s="57"/>
      <c r="R35" s="57"/>
      <c r="S35" s="149"/>
      <c r="T35" s="149"/>
      <c r="U35" s="149"/>
      <c r="V35" s="149"/>
      <c r="W35" s="149"/>
    </row>
    <row r="36" spans="1:23" ht="15" customHeight="1" x14ac:dyDescent="0.25">
      <c r="A36" s="175"/>
      <c r="B36" s="173"/>
      <c r="C36" s="100"/>
      <c r="D36" s="65">
        <v>33</v>
      </c>
      <c r="E36" s="66" t="s">
        <v>56</v>
      </c>
      <c r="F36" s="67" t="s">
        <v>106</v>
      </c>
      <c r="G36" s="67" t="s">
        <v>79</v>
      </c>
      <c r="H36" s="65" t="s">
        <v>77</v>
      </c>
      <c r="I36" s="68">
        <v>80</v>
      </c>
      <c r="J36" s="86"/>
      <c r="K36" s="35">
        <f t="shared" si="0"/>
        <v>0</v>
      </c>
      <c r="L36" s="36" t="str">
        <f t="shared" si="1"/>
        <v>OK</v>
      </c>
      <c r="M36" s="56"/>
      <c r="N36" s="56"/>
      <c r="O36" s="56"/>
      <c r="P36" s="56"/>
      <c r="Q36" s="57"/>
      <c r="R36" s="57"/>
      <c r="S36" s="149"/>
      <c r="T36" s="149"/>
      <c r="U36" s="149"/>
      <c r="V36" s="149"/>
      <c r="W36" s="149"/>
    </row>
    <row r="37" spans="1:23" ht="15" customHeight="1" x14ac:dyDescent="0.25">
      <c r="A37" s="175"/>
      <c r="B37" s="173"/>
      <c r="C37" s="100"/>
      <c r="D37" s="65">
        <v>34</v>
      </c>
      <c r="E37" s="69" t="s">
        <v>57</v>
      </c>
      <c r="F37" s="67" t="s">
        <v>106</v>
      </c>
      <c r="G37" s="67" t="s">
        <v>79</v>
      </c>
      <c r="H37" s="65" t="s">
        <v>77</v>
      </c>
      <c r="I37" s="68">
        <v>70</v>
      </c>
      <c r="J37" s="86"/>
      <c r="K37" s="35">
        <f t="shared" si="0"/>
        <v>0</v>
      </c>
      <c r="L37" s="36" t="str">
        <f t="shared" si="1"/>
        <v>OK</v>
      </c>
      <c r="M37" s="56"/>
      <c r="N37" s="56"/>
      <c r="O37" s="56"/>
      <c r="P37" s="56"/>
      <c r="Q37" s="57"/>
      <c r="R37" s="57"/>
      <c r="S37" s="149"/>
      <c r="T37" s="149"/>
      <c r="U37" s="149"/>
      <c r="V37" s="149"/>
      <c r="W37" s="149"/>
    </row>
    <row r="38" spans="1:23" ht="15" customHeight="1" x14ac:dyDescent="0.25">
      <c r="A38" s="175"/>
      <c r="B38" s="173"/>
      <c r="C38" s="100"/>
      <c r="D38" s="65">
        <v>35</v>
      </c>
      <c r="E38" s="69" t="s">
        <v>58</v>
      </c>
      <c r="F38" s="67" t="s">
        <v>106</v>
      </c>
      <c r="G38" s="67" t="s">
        <v>79</v>
      </c>
      <c r="H38" s="65" t="s">
        <v>77</v>
      </c>
      <c r="I38" s="68">
        <v>270</v>
      </c>
      <c r="J38" s="86"/>
      <c r="K38" s="35">
        <f t="shared" si="0"/>
        <v>0</v>
      </c>
      <c r="L38" s="36" t="str">
        <f t="shared" si="1"/>
        <v>OK</v>
      </c>
      <c r="M38" s="56"/>
      <c r="N38" s="56"/>
      <c r="O38" s="56"/>
      <c r="P38" s="56"/>
      <c r="Q38" s="57"/>
      <c r="R38" s="57"/>
      <c r="S38" s="149"/>
      <c r="T38" s="149"/>
      <c r="U38" s="149"/>
      <c r="V38" s="149"/>
      <c r="W38" s="149"/>
    </row>
    <row r="39" spans="1:23" ht="15" customHeight="1" x14ac:dyDescent="0.25">
      <c r="A39" s="175"/>
      <c r="B39" s="173"/>
      <c r="C39" s="100"/>
      <c r="D39" s="65">
        <v>36</v>
      </c>
      <c r="E39" s="69" t="s">
        <v>59</v>
      </c>
      <c r="F39" s="67" t="s">
        <v>106</v>
      </c>
      <c r="G39" s="67" t="s">
        <v>79</v>
      </c>
      <c r="H39" s="65" t="s">
        <v>77</v>
      </c>
      <c r="I39" s="68">
        <v>280</v>
      </c>
      <c r="J39" s="86"/>
      <c r="K39" s="35">
        <f t="shared" si="0"/>
        <v>0</v>
      </c>
      <c r="L39" s="36" t="str">
        <f t="shared" si="1"/>
        <v>OK</v>
      </c>
      <c r="M39" s="56"/>
      <c r="N39" s="56"/>
      <c r="O39" s="56"/>
      <c r="P39" s="56"/>
      <c r="Q39" s="57"/>
      <c r="R39" s="57"/>
      <c r="S39" s="149"/>
      <c r="T39" s="149"/>
      <c r="U39" s="149"/>
      <c r="V39" s="149"/>
      <c r="W39" s="149"/>
    </row>
    <row r="40" spans="1:23" ht="15" customHeight="1" x14ac:dyDescent="0.25">
      <c r="A40" s="175"/>
      <c r="B40" s="173"/>
      <c r="C40" s="100"/>
      <c r="D40" s="65">
        <v>37</v>
      </c>
      <c r="E40" s="70" t="s">
        <v>60</v>
      </c>
      <c r="F40" s="71" t="s">
        <v>106</v>
      </c>
      <c r="G40" s="71" t="s">
        <v>80</v>
      </c>
      <c r="H40" s="65" t="s">
        <v>77</v>
      </c>
      <c r="I40" s="68">
        <v>75</v>
      </c>
      <c r="J40" s="86"/>
      <c r="K40" s="35">
        <f t="shared" si="0"/>
        <v>0</v>
      </c>
      <c r="L40" s="36" t="str">
        <f t="shared" si="1"/>
        <v>OK</v>
      </c>
      <c r="M40" s="56"/>
      <c r="N40" s="56"/>
      <c r="O40" s="56"/>
      <c r="P40" s="56"/>
      <c r="Q40" s="57"/>
      <c r="R40" s="57"/>
      <c r="S40" s="149"/>
      <c r="T40" s="149"/>
      <c r="U40" s="149"/>
      <c r="V40" s="149"/>
      <c r="W40" s="149"/>
    </row>
    <row r="41" spans="1:23" ht="15" customHeight="1" x14ac:dyDescent="0.25">
      <c r="A41" s="175"/>
      <c r="B41" s="173"/>
      <c r="C41" s="100"/>
      <c r="D41" s="65">
        <v>38</v>
      </c>
      <c r="E41" s="70" t="s">
        <v>61</v>
      </c>
      <c r="F41" s="71" t="s">
        <v>106</v>
      </c>
      <c r="G41" s="71" t="s">
        <v>80</v>
      </c>
      <c r="H41" s="65" t="s">
        <v>77</v>
      </c>
      <c r="I41" s="68">
        <v>180</v>
      </c>
      <c r="J41" s="86"/>
      <c r="K41" s="35">
        <f t="shared" si="0"/>
        <v>0</v>
      </c>
      <c r="L41" s="36" t="str">
        <f t="shared" si="1"/>
        <v>OK</v>
      </c>
      <c r="M41" s="56"/>
      <c r="N41" s="56"/>
      <c r="O41" s="56"/>
      <c r="P41" s="56"/>
      <c r="Q41" s="57"/>
      <c r="R41" s="57"/>
      <c r="S41" s="149"/>
      <c r="T41" s="149"/>
      <c r="U41" s="149"/>
      <c r="V41" s="149"/>
      <c r="W41" s="149"/>
    </row>
    <row r="42" spans="1:23" ht="15" customHeight="1" x14ac:dyDescent="0.25">
      <c r="A42" s="175"/>
      <c r="B42" s="173"/>
      <c r="C42" s="100"/>
      <c r="D42" s="65">
        <v>39</v>
      </c>
      <c r="E42" s="70" t="s">
        <v>62</v>
      </c>
      <c r="F42" s="71" t="s">
        <v>106</v>
      </c>
      <c r="G42" s="71" t="s">
        <v>80</v>
      </c>
      <c r="H42" s="65" t="s">
        <v>77</v>
      </c>
      <c r="I42" s="68">
        <v>70</v>
      </c>
      <c r="J42" s="87"/>
      <c r="K42" s="35">
        <f t="shared" si="0"/>
        <v>0</v>
      </c>
      <c r="L42" s="36" t="str">
        <f t="shared" si="1"/>
        <v>OK</v>
      </c>
      <c r="M42" s="56"/>
      <c r="N42" s="56"/>
      <c r="O42" s="56"/>
      <c r="P42" s="56"/>
      <c r="Q42" s="57"/>
      <c r="R42" s="57"/>
      <c r="S42" s="149"/>
      <c r="T42" s="149"/>
      <c r="U42" s="149"/>
      <c r="V42" s="149"/>
      <c r="W42" s="149"/>
    </row>
    <row r="43" spans="1:23" ht="15" customHeight="1" x14ac:dyDescent="0.25">
      <c r="A43" s="175"/>
      <c r="B43" s="173"/>
      <c r="C43" s="100"/>
      <c r="D43" s="65">
        <v>40</v>
      </c>
      <c r="E43" s="70" t="s">
        <v>63</v>
      </c>
      <c r="F43" s="71" t="s">
        <v>106</v>
      </c>
      <c r="G43" s="71" t="s">
        <v>80</v>
      </c>
      <c r="H43" s="65" t="s">
        <v>77</v>
      </c>
      <c r="I43" s="68">
        <v>70</v>
      </c>
      <c r="J43" s="86"/>
      <c r="K43" s="35">
        <f t="shared" si="0"/>
        <v>0</v>
      </c>
      <c r="L43" s="36" t="str">
        <f t="shared" si="1"/>
        <v>OK</v>
      </c>
      <c r="M43" s="56"/>
      <c r="N43" s="56"/>
      <c r="O43" s="56"/>
      <c r="P43" s="56"/>
      <c r="Q43" s="57"/>
      <c r="R43" s="57"/>
      <c r="S43" s="149"/>
      <c r="T43" s="149"/>
      <c r="U43" s="149"/>
      <c r="V43" s="149"/>
      <c r="W43" s="149"/>
    </row>
    <row r="44" spans="1:23" ht="15" customHeight="1" x14ac:dyDescent="0.25">
      <c r="A44" s="175"/>
      <c r="B44" s="173"/>
      <c r="C44" s="100"/>
      <c r="D44" s="65">
        <v>41</v>
      </c>
      <c r="E44" s="70" t="s">
        <v>64</v>
      </c>
      <c r="F44" s="71" t="s">
        <v>106</v>
      </c>
      <c r="G44" s="71" t="s">
        <v>80</v>
      </c>
      <c r="H44" s="65" t="s">
        <v>77</v>
      </c>
      <c r="I44" s="68">
        <v>85</v>
      </c>
      <c r="J44" s="86"/>
      <c r="K44" s="35">
        <f t="shared" si="0"/>
        <v>0</v>
      </c>
      <c r="L44" s="36" t="str">
        <f t="shared" si="1"/>
        <v>OK</v>
      </c>
      <c r="M44" s="56"/>
      <c r="N44" s="56"/>
      <c r="O44" s="56"/>
      <c r="P44" s="56"/>
      <c r="Q44" s="57"/>
      <c r="R44" s="57"/>
      <c r="S44" s="149"/>
      <c r="T44" s="149"/>
      <c r="U44" s="149"/>
      <c r="V44" s="149"/>
      <c r="W44" s="149"/>
    </row>
    <row r="45" spans="1:23" ht="15" customHeight="1" x14ac:dyDescent="0.25">
      <c r="A45" s="175"/>
      <c r="B45" s="173"/>
      <c r="C45" s="100"/>
      <c r="D45" s="65">
        <v>42</v>
      </c>
      <c r="E45" s="70" t="s">
        <v>65</v>
      </c>
      <c r="F45" s="71" t="s">
        <v>106</v>
      </c>
      <c r="G45" s="71" t="s">
        <v>80</v>
      </c>
      <c r="H45" s="65" t="s">
        <v>77</v>
      </c>
      <c r="I45" s="68">
        <v>55</v>
      </c>
      <c r="J45" s="88"/>
      <c r="K45" s="35">
        <f t="shared" si="0"/>
        <v>0</v>
      </c>
      <c r="L45" s="36" t="str">
        <f t="shared" si="1"/>
        <v>OK</v>
      </c>
      <c r="M45" s="56"/>
      <c r="N45" s="56"/>
      <c r="O45" s="56"/>
      <c r="P45" s="56"/>
      <c r="Q45" s="57"/>
      <c r="R45" s="57"/>
      <c r="S45" s="149"/>
      <c r="T45" s="149"/>
      <c r="U45" s="149"/>
      <c r="V45" s="149"/>
      <c r="W45" s="149"/>
    </row>
    <row r="46" spans="1:23" ht="15" customHeight="1" x14ac:dyDescent="0.25">
      <c r="A46" s="175"/>
      <c r="B46" s="173"/>
      <c r="C46" s="100"/>
      <c r="D46" s="65">
        <v>43</v>
      </c>
      <c r="E46" s="70" t="s">
        <v>66</v>
      </c>
      <c r="F46" s="71" t="s">
        <v>106</v>
      </c>
      <c r="G46" s="71" t="s">
        <v>80</v>
      </c>
      <c r="H46" s="65" t="s">
        <v>77</v>
      </c>
      <c r="I46" s="68">
        <v>180</v>
      </c>
      <c r="J46" s="88"/>
      <c r="K46" s="35">
        <f t="shared" si="0"/>
        <v>0</v>
      </c>
      <c r="L46" s="36" t="str">
        <f t="shared" si="1"/>
        <v>OK</v>
      </c>
      <c r="M46" s="56"/>
      <c r="N46" s="56"/>
      <c r="O46" s="56"/>
      <c r="P46" s="56"/>
      <c r="Q46" s="57"/>
      <c r="R46" s="57"/>
      <c r="S46" s="149"/>
      <c r="T46" s="149"/>
      <c r="U46" s="149"/>
      <c r="V46" s="149"/>
      <c r="W46" s="149"/>
    </row>
    <row r="47" spans="1:23" ht="15" customHeight="1" x14ac:dyDescent="0.25">
      <c r="A47" s="176" t="s">
        <v>127</v>
      </c>
      <c r="B47" s="177" t="s">
        <v>124</v>
      </c>
      <c r="C47" s="101"/>
      <c r="D47" s="59">
        <v>53</v>
      </c>
      <c r="E47" s="60" t="s">
        <v>47</v>
      </c>
      <c r="F47" s="61" t="s">
        <v>106</v>
      </c>
      <c r="G47" s="61" t="s">
        <v>79</v>
      </c>
      <c r="H47" s="59" t="s">
        <v>77</v>
      </c>
      <c r="I47" s="62">
        <v>12.5</v>
      </c>
      <c r="J47" s="88"/>
      <c r="K47" s="35">
        <f t="shared" si="0"/>
        <v>0</v>
      </c>
      <c r="L47" s="36" t="str">
        <f t="shared" si="1"/>
        <v>OK</v>
      </c>
      <c r="M47" s="56"/>
      <c r="N47" s="56"/>
      <c r="O47" s="56"/>
      <c r="P47" s="56"/>
      <c r="Q47" s="57"/>
      <c r="R47" s="57"/>
      <c r="S47" s="149"/>
      <c r="T47" s="149"/>
      <c r="U47" s="149"/>
      <c r="V47" s="149"/>
      <c r="W47" s="149"/>
    </row>
    <row r="48" spans="1:23" ht="45" x14ac:dyDescent="0.25">
      <c r="A48" s="176"/>
      <c r="B48" s="177"/>
      <c r="C48" s="101"/>
      <c r="D48" s="59">
        <v>54</v>
      </c>
      <c r="E48" s="60" t="s">
        <v>51</v>
      </c>
      <c r="F48" s="61" t="s">
        <v>106</v>
      </c>
      <c r="G48" s="61" t="s">
        <v>79</v>
      </c>
      <c r="H48" s="59" t="s">
        <v>77</v>
      </c>
      <c r="I48" s="102">
        <v>25</v>
      </c>
      <c r="J48" s="88"/>
      <c r="K48" s="35">
        <f t="shared" si="0"/>
        <v>0</v>
      </c>
      <c r="L48" s="36" t="str">
        <f t="shared" si="1"/>
        <v>OK</v>
      </c>
      <c r="M48" s="49"/>
      <c r="N48" s="49"/>
      <c r="O48" s="15"/>
      <c r="P48" s="15"/>
    </row>
    <row r="49" spans="1:14" ht="45" x14ac:dyDescent="0.25">
      <c r="A49" s="168" t="s">
        <v>128</v>
      </c>
      <c r="B49" s="169" t="s">
        <v>129</v>
      </c>
      <c r="C49" s="103"/>
      <c r="D49" s="90">
        <v>55</v>
      </c>
      <c r="E49" s="91" t="s">
        <v>47</v>
      </c>
      <c r="F49" s="92" t="s">
        <v>106</v>
      </c>
      <c r="G49" s="92" t="s">
        <v>79</v>
      </c>
      <c r="H49" s="90" t="s">
        <v>77</v>
      </c>
      <c r="I49" s="104">
        <v>12.5</v>
      </c>
      <c r="J49" s="88"/>
      <c r="K49" s="35">
        <f t="shared" si="0"/>
        <v>0</v>
      </c>
      <c r="L49" s="36" t="str">
        <f t="shared" si="1"/>
        <v>OK</v>
      </c>
      <c r="M49" s="17"/>
    </row>
    <row r="50" spans="1:14" ht="45" x14ac:dyDescent="0.25">
      <c r="A50" s="168"/>
      <c r="B50" s="169"/>
      <c r="C50" s="103"/>
      <c r="D50" s="90">
        <v>56</v>
      </c>
      <c r="E50" s="91" t="s">
        <v>51</v>
      </c>
      <c r="F50" s="92" t="s">
        <v>106</v>
      </c>
      <c r="G50" s="92" t="s">
        <v>79</v>
      </c>
      <c r="H50" s="90" t="s">
        <v>77</v>
      </c>
      <c r="I50" s="104">
        <v>25</v>
      </c>
      <c r="J50" s="88"/>
      <c r="K50" s="35">
        <f t="shared" si="0"/>
        <v>0</v>
      </c>
      <c r="L50" s="36" t="str">
        <f t="shared" si="1"/>
        <v>OK</v>
      </c>
      <c r="M50" s="21"/>
      <c r="N50" s="28"/>
    </row>
    <row r="51" spans="1:14" ht="26.25" x14ac:dyDescent="0.25">
      <c r="A51" s="170" t="s">
        <v>130</v>
      </c>
      <c r="B51" s="171" t="s">
        <v>131</v>
      </c>
      <c r="C51" s="98"/>
      <c r="D51" s="95">
        <v>57</v>
      </c>
      <c r="E51" s="96" t="s">
        <v>67</v>
      </c>
      <c r="F51" s="97" t="s">
        <v>107</v>
      </c>
      <c r="G51" s="97" t="s">
        <v>81</v>
      </c>
      <c r="H51" s="95" t="s">
        <v>24</v>
      </c>
      <c r="I51" s="99">
        <v>140</v>
      </c>
      <c r="J51" s="88"/>
      <c r="K51" s="35">
        <f t="shared" si="0"/>
        <v>0</v>
      </c>
      <c r="L51" s="36" t="str">
        <f t="shared" si="1"/>
        <v>OK</v>
      </c>
      <c r="M51" s="22"/>
    </row>
    <row r="52" spans="1:14" ht="26.25" x14ac:dyDescent="0.25">
      <c r="A52" s="170"/>
      <c r="B52" s="171"/>
      <c r="C52" s="98"/>
      <c r="D52" s="95">
        <v>58</v>
      </c>
      <c r="E52" s="96" t="s">
        <v>68</v>
      </c>
      <c r="F52" s="97" t="s">
        <v>108</v>
      </c>
      <c r="G52" s="97" t="s">
        <v>81</v>
      </c>
      <c r="H52" s="95" t="s">
        <v>24</v>
      </c>
      <c r="I52" s="99">
        <v>140</v>
      </c>
      <c r="J52" s="88"/>
      <c r="K52" s="35">
        <f t="shared" si="0"/>
        <v>0</v>
      </c>
      <c r="L52" s="36" t="str">
        <f t="shared" si="1"/>
        <v>OK</v>
      </c>
      <c r="M52" s="22"/>
    </row>
    <row r="53" spans="1:14" x14ac:dyDescent="0.25">
      <c r="A53" s="170"/>
      <c r="B53" s="171"/>
      <c r="C53" s="98"/>
      <c r="D53" s="95">
        <v>59</v>
      </c>
      <c r="E53" s="96" t="s">
        <v>69</v>
      </c>
      <c r="F53" s="97" t="s">
        <v>109</v>
      </c>
      <c r="G53" s="97" t="s">
        <v>81</v>
      </c>
      <c r="H53" s="95" t="s">
        <v>24</v>
      </c>
      <c r="I53" s="99">
        <v>140</v>
      </c>
      <c r="J53" s="88"/>
      <c r="K53" s="35">
        <f t="shared" si="0"/>
        <v>0</v>
      </c>
      <c r="L53" s="36" t="str">
        <f t="shared" si="1"/>
        <v>OK</v>
      </c>
      <c r="M53" s="22"/>
    </row>
    <row r="54" spans="1:14" ht="26.25" x14ac:dyDescent="0.25">
      <c r="A54" s="170"/>
      <c r="B54" s="171"/>
      <c r="C54" s="98"/>
      <c r="D54" s="95">
        <v>60</v>
      </c>
      <c r="E54" s="96" t="s">
        <v>132</v>
      </c>
      <c r="F54" s="97" t="s">
        <v>108</v>
      </c>
      <c r="G54" s="97" t="s">
        <v>81</v>
      </c>
      <c r="H54" s="95" t="s">
        <v>24</v>
      </c>
      <c r="I54" s="99">
        <v>10.85</v>
      </c>
      <c r="J54" s="88"/>
      <c r="K54" s="35">
        <f t="shared" si="0"/>
        <v>0</v>
      </c>
      <c r="L54" s="36" t="str">
        <f t="shared" si="1"/>
        <v>OK</v>
      </c>
      <c r="M54" s="22"/>
    </row>
    <row r="55" spans="1:14" ht="26.25" x14ac:dyDescent="0.25">
      <c r="A55" s="170"/>
      <c r="B55" s="171"/>
      <c r="C55" s="98"/>
      <c r="D55" s="95">
        <v>61</v>
      </c>
      <c r="E55" s="96" t="s">
        <v>70</v>
      </c>
      <c r="F55" s="97" t="s">
        <v>110</v>
      </c>
      <c r="G55" s="97" t="s">
        <v>81</v>
      </c>
      <c r="H55" s="95" t="s">
        <v>24</v>
      </c>
      <c r="I55" s="99">
        <v>375</v>
      </c>
      <c r="J55" s="88"/>
      <c r="K55" s="35">
        <f t="shared" si="0"/>
        <v>0</v>
      </c>
      <c r="L55" s="36" t="str">
        <f t="shared" si="1"/>
        <v>OK</v>
      </c>
      <c r="M55" s="22"/>
    </row>
    <row r="56" spans="1:14" ht="26.25" x14ac:dyDescent="0.25">
      <c r="A56" s="170"/>
      <c r="B56" s="171"/>
      <c r="C56" s="98"/>
      <c r="D56" s="95">
        <v>62</v>
      </c>
      <c r="E56" s="96" t="s">
        <v>71</v>
      </c>
      <c r="F56" s="97" t="s">
        <v>111</v>
      </c>
      <c r="G56" s="97" t="s">
        <v>81</v>
      </c>
      <c r="H56" s="95" t="s">
        <v>24</v>
      </c>
      <c r="I56" s="99">
        <v>60</v>
      </c>
      <c r="J56" s="88"/>
      <c r="K56" s="35">
        <f t="shared" si="0"/>
        <v>0</v>
      </c>
      <c r="L56" s="36" t="str">
        <f t="shared" si="1"/>
        <v>OK</v>
      </c>
      <c r="M56" s="22"/>
    </row>
    <row r="57" spans="1:14" ht="26.25" x14ac:dyDescent="0.25">
      <c r="A57" s="170"/>
      <c r="B57" s="171"/>
      <c r="C57" s="98"/>
      <c r="D57" s="95">
        <v>63</v>
      </c>
      <c r="E57" s="96" t="s">
        <v>72</v>
      </c>
      <c r="F57" s="97" t="s">
        <v>112</v>
      </c>
      <c r="G57" s="97" t="s">
        <v>81</v>
      </c>
      <c r="H57" s="95" t="s">
        <v>24</v>
      </c>
      <c r="I57" s="99">
        <v>30</v>
      </c>
      <c r="J57" s="88"/>
      <c r="K57" s="35">
        <f t="shared" si="0"/>
        <v>0</v>
      </c>
      <c r="L57" s="36" t="str">
        <f t="shared" si="1"/>
        <v>OK</v>
      </c>
      <c r="M57" s="22"/>
    </row>
    <row r="58" spans="1:14" ht="26.25" x14ac:dyDescent="0.25">
      <c r="A58" s="170"/>
      <c r="B58" s="171"/>
      <c r="C58" s="98"/>
      <c r="D58" s="95">
        <v>64</v>
      </c>
      <c r="E58" s="96" t="s">
        <v>73</v>
      </c>
      <c r="F58" s="97" t="s">
        <v>113</v>
      </c>
      <c r="G58" s="97" t="s">
        <v>81</v>
      </c>
      <c r="H58" s="95" t="s">
        <v>24</v>
      </c>
      <c r="I58" s="99">
        <v>35</v>
      </c>
      <c r="J58" s="88"/>
      <c r="K58" s="35">
        <f t="shared" si="0"/>
        <v>0</v>
      </c>
      <c r="L58" s="36" t="str">
        <f t="shared" si="1"/>
        <v>OK</v>
      </c>
      <c r="M58" s="22"/>
    </row>
    <row r="59" spans="1:14" ht="26.25" x14ac:dyDescent="0.25">
      <c r="A59" s="170"/>
      <c r="B59" s="171"/>
      <c r="C59" s="98"/>
      <c r="D59" s="95">
        <v>65</v>
      </c>
      <c r="E59" s="96" t="s">
        <v>74</v>
      </c>
      <c r="F59" s="97" t="s">
        <v>114</v>
      </c>
      <c r="G59" s="97" t="s">
        <v>81</v>
      </c>
      <c r="H59" s="95" t="s">
        <v>24</v>
      </c>
      <c r="I59" s="99">
        <v>45</v>
      </c>
      <c r="J59" s="88"/>
      <c r="K59" s="35">
        <f t="shared" si="0"/>
        <v>0</v>
      </c>
      <c r="L59" s="36" t="str">
        <f t="shared" si="1"/>
        <v>OK</v>
      </c>
      <c r="M59" s="22"/>
    </row>
    <row r="60" spans="1:14" x14ac:dyDescent="0.25">
      <c r="M60" s="22"/>
    </row>
    <row r="61" spans="1:14" x14ac:dyDescent="0.25">
      <c r="E61" s="1" t="s">
        <v>133</v>
      </c>
      <c r="M61" s="22"/>
    </row>
    <row r="62" spans="1:14" x14ac:dyDescent="0.25">
      <c r="M62" s="22"/>
    </row>
    <row r="63" spans="1:14" x14ac:dyDescent="0.25">
      <c r="M63" s="22"/>
    </row>
    <row r="64" spans="1:14" x14ac:dyDescent="0.25">
      <c r="M64" s="22"/>
    </row>
    <row r="65" spans="13:13" x14ac:dyDescent="0.25">
      <c r="M65" s="22"/>
    </row>
    <row r="66" spans="13:13" x14ac:dyDescent="0.25">
      <c r="M66" s="22"/>
    </row>
    <row r="67" spans="13:13" x14ac:dyDescent="0.25">
      <c r="M67" s="22"/>
    </row>
    <row r="68" spans="13:13" x14ac:dyDescent="0.25">
      <c r="M68" s="22"/>
    </row>
    <row r="69" spans="13:13" x14ac:dyDescent="0.25">
      <c r="M69" s="22"/>
    </row>
    <row r="70" spans="13:13" x14ac:dyDescent="0.25">
      <c r="M70" s="22"/>
    </row>
    <row r="71" spans="13:13" x14ac:dyDescent="0.25">
      <c r="M71" s="22"/>
    </row>
    <row r="72" spans="13:13" x14ac:dyDescent="0.25">
      <c r="M72" s="22"/>
    </row>
    <row r="73" spans="13:13" x14ac:dyDescent="0.25">
      <c r="M73" s="22"/>
    </row>
    <row r="74" spans="13:13" x14ac:dyDescent="0.25">
      <c r="M74" s="22"/>
    </row>
    <row r="75" spans="13:13" x14ac:dyDescent="0.25">
      <c r="M75" s="22"/>
    </row>
    <row r="76" spans="13:13" x14ac:dyDescent="0.25">
      <c r="M76" s="22"/>
    </row>
    <row r="77" spans="13:13" x14ac:dyDescent="0.25">
      <c r="M77" s="22"/>
    </row>
    <row r="78" spans="13:13" x14ac:dyDescent="0.25">
      <c r="M78" s="22"/>
    </row>
    <row r="79" spans="13:13" x14ac:dyDescent="0.25">
      <c r="M79" s="22"/>
    </row>
    <row r="80" spans="13:13" x14ac:dyDescent="0.25">
      <c r="M80" s="22"/>
    </row>
    <row r="81" spans="13:13" x14ac:dyDescent="0.25">
      <c r="M81" s="22"/>
    </row>
    <row r="82" spans="13:13" x14ac:dyDescent="0.25">
      <c r="M82" s="22"/>
    </row>
    <row r="83" spans="13:13" x14ac:dyDescent="0.25">
      <c r="M83" s="22"/>
    </row>
    <row r="84" spans="13:13" x14ac:dyDescent="0.25">
      <c r="M84" s="22"/>
    </row>
    <row r="85" spans="13:13" x14ac:dyDescent="0.25">
      <c r="M85" s="22"/>
    </row>
    <row r="86" spans="13:13" x14ac:dyDescent="0.25">
      <c r="M86" s="22"/>
    </row>
    <row r="87" spans="13:13" x14ac:dyDescent="0.25">
      <c r="M87" s="22"/>
    </row>
    <row r="88" spans="13:13" x14ac:dyDescent="0.25">
      <c r="M88" s="22"/>
    </row>
    <row r="89" spans="13:13" x14ac:dyDescent="0.25">
      <c r="M89" s="22"/>
    </row>
    <row r="90" spans="13:13" x14ac:dyDescent="0.25">
      <c r="M90" s="22"/>
    </row>
    <row r="91" spans="13:13" x14ac:dyDescent="0.25">
      <c r="M91" s="22"/>
    </row>
    <row r="92" spans="13:13" x14ac:dyDescent="0.25">
      <c r="M92" s="22"/>
    </row>
    <row r="93" spans="13:13" x14ac:dyDescent="0.25">
      <c r="M93" s="22"/>
    </row>
    <row r="94" spans="13:13" x14ac:dyDescent="0.25">
      <c r="M94" s="22"/>
    </row>
    <row r="95" spans="13:13" x14ac:dyDescent="0.25">
      <c r="M95" s="22"/>
    </row>
    <row r="96" spans="13:13" x14ac:dyDescent="0.25">
      <c r="M96" s="22"/>
    </row>
    <row r="97" spans="13:13" x14ac:dyDescent="0.25">
      <c r="M97" s="22"/>
    </row>
    <row r="98" spans="13:13" x14ac:dyDescent="0.25">
      <c r="M98" s="22"/>
    </row>
    <row r="99" spans="13:13" x14ac:dyDescent="0.25">
      <c r="M99" s="22"/>
    </row>
    <row r="100" spans="13:13" x14ac:dyDescent="0.25">
      <c r="M100" s="22"/>
    </row>
    <row r="101" spans="13:13" x14ac:dyDescent="0.25">
      <c r="M101" s="22"/>
    </row>
    <row r="102" spans="13:13" x14ac:dyDescent="0.25">
      <c r="M102" s="22"/>
    </row>
    <row r="103" spans="13:13" x14ac:dyDescent="0.25">
      <c r="M103" s="22"/>
    </row>
    <row r="104" spans="13:13" x14ac:dyDescent="0.25">
      <c r="M104" s="22"/>
    </row>
    <row r="105" spans="13:13" x14ac:dyDescent="0.25">
      <c r="M105" s="22"/>
    </row>
    <row r="106" spans="13:13" x14ac:dyDescent="0.25">
      <c r="M106" s="22"/>
    </row>
    <row r="107" spans="13:13" x14ac:dyDescent="0.25">
      <c r="M107" s="22"/>
    </row>
    <row r="108" spans="13:13" x14ac:dyDescent="0.25">
      <c r="M108" s="22"/>
    </row>
    <row r="109" spans="13:13" x14ac:dyDescent="0.25">
      <c r="M109" s="22"/>
    </row>
    <row r="110" spans="13:13" x14ac:dyDescent="0.25">
      <c r="M110" s="22"/>
    </row>
    <row r="111" spans="13:13" x14ac:dyDescent="0.25">
      <c r="M111" s="22"/>
    </row>
    <row r="112" spans="13:13" x14ac:dyDescent="0.25">
      <c r="M112" s="22"/>
    </row>
    <row r="113" spans="13:13" x14ac:dyDescent="0.25">
      <c r="M113" s="22"/>
    </row>
    <row r="114" spans="13:13" x14ac:dyDescent="0.25">
      <c r="M114" s="22"/>
    </row>
    <row r="115" spans="13:13" x14ac:dyDescent="0.25">
      <c r="M115" s="22"/>
    </row>
    <row r="116" spans="13:13" x14ac:dyDescent="0.25">
      <c r="M116" s="22"/>
    </row>
    <row r="117" spans="13:13" x14ac:dyDescent="0.25">
      <c r="M117" s="22"/>
    </row>
    <row r="118" spans="13:13" x14ac:dyDescent="0.25">
      <c r="M118" s="22"/>
    </row>
    <row r="119" spans="13:13" x14ac:dyDescent="0.25">
      <c r="M119" s="22"/>
    </row>
    <row r="120" spans="13:13" x14ac:dyDescent="0.25">
      <c r="M120" s="22"/>
    </row>
    <row r="121" spans="13:13" x14ac:dyDescent="0.25">
      <c r="M121" s="22"/>
    </row>
    <row r="122" spans="13:13" x14ac:dyDescent="0.25">
      <c r="M122" s="22"/>
    </row>
    <row r="123" spans="13:13" x14ac:dyDescent="0.25">
      <c r="M123" s="22"/>
    </row>
    <row r="124" spans="13:13" x14ac:dyDescent="0.25">
      <c r="M124" s="22"/>
    </row>
    <row r="125" spans="13:13" x14ac:dyDescent="0.25">
      <c r="M125" s="22"/>
    </row>
    <row r="126" spans="13:13" x14ac:dyDescent="0.25">
      <c r="M126" s="22"/>
    </row>
    <row r="127" spans="13:13" x14ac:dyDescent="0.25">
      <c r="M127" s="22"/>
    </row>
    <row r="128" spans="13:13" x14ac:dyDescent="0.25">
      <c r="M128" s="22"/>
    </row>
    <row r="129" spans="13:13" x14ac:dyDescent="0.25">
      <c r="M129" s="22"/>
    </row>
    <row r="130" spans="13:13" x14ac:dyDescent="0.25">
      <c r="M130" s="22"/>
    </row>
    <row r="131" spans="13:13" x14ac:dyDescent="0.25">
      <c r="M131" s="22"/>
    </row>
    <row r="132" spans="13:13" x14ac:dyDescent="0.25">
      <c r="M132" s="22"/>
    </row>
    <row r="133" spans="13:13" x14ac:dyDescent="0.25">
      <c r="M133" s="22"/>
    </row>
    <row r="134" spans="13:13" x14ac:dyDescent="0.25">
      <c r="M134" s="22"/>
    </row>
    <row r="135" spans="13:13" x14ac:dyDescent="0.25">
      <c r="M135" s="22"/>
    </row>
    <row r="136" spans="13:13" x14ac:dyDescent="0.25">
      <c r="M136" s="22"/>
    </row>
    <row r="137" spans="13:13" x14ac:dyDescent="0.25">
      <c r="M137" s="22"/>
    </row>
    <row r="138" spans="13:13" x14ac:dyDescent="0.25">
      <c r="M138" s="22"/>
    </row>
    <row r="139" spans="13:13" x14ac:dyDescent="0.25">
      <c r="M139" s="22"/>
    </row>
    <row r="140" spans="13:13" x14ac:dyDescent="0.25">
      <c r="M140" s="22"/>
    </row>
    <row r="141" spans="13:13" x14ac:dyDescent="0.25">
      <c r="M141" s="22"/>
    </row>
    <row r="142" spans="13:13" x14ac:dyDescent="0.25">
      <c r="M142" s="22"/>
    </row>
    <row r="143" spans="13:13" x14ac:dyDescent="0.25">
      <c r="M143" s="22"/>
    </row>
    <row r="144" spans="13:13" x14ac:dyDescent="0.25">
      <c r="M144" s="22"/>
    </row>
    <row r="145" spans="13:13" x14ac:dyDescent="0.25">
      <c r="M145" s="22"/>
    </row>
    <row r="146" spans="13:13" x14ac:dyDescent="0.25">
      <c r="M146" s="22"/>
    </row>
    <row r="147" spans="13:13" x14ac:dyDescent="0.25">
      <c r="M147" s="22"/>
    </row>
    <row r="148" spans="13:13" x14ac:dyDescent="0.25">
      <c r="M148" s="22"/>
    </row>
    <row r="149" spans="13:13" x14ac:dyDescent="0.25">
      <c r="M149" s="22"/>
    </row>
    <row r="150" spans="13:13" x14ac:dyDescent="0.25">
      <c r="M150" s="22"/>
    </row>
    <row r="151" spans="13:13" x14ac:dyDescent="0.25">
      <c r="M151" s="22"/>
    </row>
    <row r="152" spans="13:13" x14ac:dyDescent="0.25">
      <c r="M152" s="22"/>
    </row>
    <row r="153" spans="13:13" x14ac:dyDescent="0.25">
      <c r="M153" s="22"/>
    </row>
    <row r="154" spans="13:13" x14ac:dyDescent="0.25">
      <c r="M154" s="22"/>
    </row>
    <row r="155" spans="13:13" x14ac:dyDescent="0.25">
      <c r="M155" s="22"/>
    </row>
    <row r="156" spans="13:13" x14ac:dyDescent="0.25">
      <c r="M156" s="22"/>
    </row>
    <row r="157" spans="13:13" x14ac:dyDescent="0.25">
      <c r="M157" s="22"/>
    </row>
    <row r="158" spans="13:13" x14ac:dyDescent="0.25">
      <c r="M158" s="22"/>
    </row>
    <row r="159" spans="13:13" x14ac:dyDescent="0.25">
      <c r="M159" s="22"/>
    </row>
    <row r="160" spans="13:13" x14ac:dyDescent="0.25">
      <c r="M160" s="22"/>
    </row>
    <row r="161" spans="13:13" x14ac:dyDescent="0.25">
      <c r="M161" s="22"/>
    </row>
    <row r="162" spans="13:13" x14ac:dyDescent="0.25">
      <c r="M162" s="22"/>
    </row>
    <row r="163" spans="13:13" x14ac:dyDescent="0.25">
      <c r="M163" s="22"/>
    </row>
    <row r="164" spans="13:13" x14ac:dyDescent="0.25">
      <c r="M164" s="22"/>
    </row>
    <row r="165" spans="13:13" x14ac:dyDescent="0.25">
      <c r="M165" s="22"/>
    </row>
    <row r="166" spans="13:13" x14ac:dyDescent="0.25">
      <c r="M166" s="22"/>
    </row>
    <row r="167" spans="13:13" x14ac:dyDescent="0.25">
      <c r="M167" s="22"/>
    </row>
    <row r="168" spans="13:13" x14ac:dyDescent="0.25">
      <c r="M168" s="22"/>
    </row>
    <row r="169" spans="13:13" x14ac:dyDescent="0.25">
      <c r="M169" s="22"/>
    </row>
    <row r="170" spans="13:13" x14ac:dyDescent="0.25">
      <c r="M170" s="22"/>
    </row>
    <row r="171" spans="13:13" x14ac:dyDescent="0.25">
      <c r="M171" s="22"/>
    </row>
    <row r="172" spans="13:13" x14ac:dyDescent="0.25">
      <c r="M172" s="22"/>
    </row>
    <row r="173" spans="13:13" x14ac:dyDescent="0.25">
      <c r="M173" s="22"/>
    </row>
    <row r="174" spans="13:13" x14ac:dyDescent="0.25">
      <c r="M174" s="22"/>
    </row>
    <row r="175" spans="13:13" x14ac:dyDescent="0.25">
      <c r="M175" s="22"/>
    </row>
    <row r="176" spans="13:13" x14ac:dyDescent="0.25">
      <c r="M176" s="22"/>
    </row>
    <row r="177" spans="13:13" x14ac:dyDescent="0.25">
      <c r="M177" s="22"/>
    </row>
    <row r="178" spans="13:13" x14ac:dyDescent="0.25">
      <c r="M178" s="22"/>
    </row>
    <row r="179" spans="13:13" x14ac:dyDescent="0.25">
      <c r="M179" s="22"/>
    </row>
    <row r="180" spans="13:13" x14ac:dyDescent="0.25">
      <c r="M180" s="22"/>
    </row>
    <row r="181" spans="13:13" x14ac:dyDescent="0.25">
      <c r="M181" s="22"/>
    </row>
    <row r="182" spans="13:13" x14ac:dyDescent="0.25">
      <c r="M182" s="22"/>
    </row>
    <row r="183" spans="13:13" x14ac:dyDescent="0.25">
      <c r="M183" s="22"/>
    </row>
    <row r="184" spans="13:13" x14ac:dyDescent="0.25">
      <c r="M184" s="22"/>
    </row>
    <row r="185" spans="13:13" x14ac:dyDescent="0.25">
      <c r="M185" s="22"/>
    </row>
    <row r="186" spans="13:13" x14ac:dyDescent="0.25">
      <c r="M186" s="22"/>
    </row>
    <row r="187" spans="13:13" x14ac:dyDescent="0.25">
      <c r="M187" s="22"/>
    </row>
    <row r="188" spans="13:13" x14ac:dyDescent="0.25">
      <c r="M188" s="22"/>
    </row>
    <row r="189" spans="13:13" x14ac:dyDescent="0.25">
      <c r="M189" s="22"/>
    </row>
    <row r="190" spans="13:13" x14ac:dyDescent="0.25">
      <c r="M190" s="22"/>
    </row>
    <row r="191" spans="13:13" x14ac:dyDescent="0.25">
      <c r="M191" s="22"/>
    </row>
    <row r="192" spans="13:13" x14ac:dyDescent="0.25">
      <c r="M192" s="22"/>
    </row>
    <row r="193" spans="13:13" x14ac:dyDescent="0.25">
      <c r="M193" s="22"/>
    </row>
    <row r="194" spans="13:13" x14ac:dyDescent="0.25">
      <c r="M194" s="22"/>
    </row>
    <row r="195" spans="13:13" x14ac:dyDescent="0.25">
      <c r="M195" s="22"/>
    </row>
    <row r="196" spans="13:13" x14ac:dyDescent="0.25">
      <c r="M196" s="22"/>
    </row>
    <row r="197" spans="13:13" x14ac:dyDescent="0.25">
      <c r="M197" s="22"/>
    </row>
    <row r="198" spans="13:13" x14ac:dyDescent="0.25">
      <c r="M198" s="22"/>
    </row>
    <row r="199" spans="13:13" x14ac:dyDescent="0.25">
      <c r="M199" s="22"/>
    </row>
    <row r="200" spans="13:13" x14ac:dyDescent="0.25">
      <c r="M200" s="22"/>
    </row>
    <row r="201" spans="13:13" x14ac:dyDescent="0.25">
      <c r="M201" s="22"/>
    </row>
    <row r="202" spans="13:13" x14ac:dyDescent="0.25">
      <c r="M202" s="22"/>
    </row>
    <row r="203" spans="13:13" x14ac:dyDescent="0.25">
      <c r="M203" s="22"/>
    </row>
    <row r="204" spans="13:13" x14ac:dyDescent="0.25">
      <c r="M204" s="22"/>
    </row>
    <row r="205" spans="13:13" x14ac:dyDescent="0.25">
      <c r="M205" s="22"/>
    </row>
    <row r="206" spans="13:13" x14ac:dyDescent="0.25">
      <c r="M206" s="22"/>
    </row>
    <row r="207" spans="13:13" x14ac:dyDescent="0.25">
      <c r="M207" s="22"/>
    </row>
    <row r="208" spans="13:13" x14ac:dyDescent="0.25">
      <c r="M208" s="22"/>
    </row>
    <row r="209" spans="13:13" x14ac:dyDescent="0.25">
      <c r="M209" s="22"/>
    </row>
    <row r="210" spans="13:13" x14ac:dyDescent="0.25">
      <c r="M210" s="22"/>
    </row>
    <row r="211" spans="13:13" x14ac:dyDescent="0.25">
      <c r="M211" s="22"/>
    </row>
    <row r="212" spans="13:13" x14ac:dyDescent="0.25">
      <c r="M212" s="22"/>
    </row>
    <row r="213" spans="13:13" x14ac:dyDescent="0.25">
      <c r="M213" s="22"/>
    </row>
    <row r="214" spans="13:13" x14ac:dyDescent="0.25">
      <c r="M214" s="22"/>
    </row>
    <row r="215" spans="13:13" x14ac:dyDescent="0.25">
      <c r="M215" s="22"/>
    </row>
    <row r="216" spans="13:13" x14ac:dyDescent="0.25">
      <c r="M216" s="22"/>
    </row>
    <row r="217" spans="13:13" x14ac:dyDescent="0.25">
      <c r="M217" s="22"/>
    </row>
    <row r="218" spans="13:13" x14ac:dyDescent="0.25">
      <c r="M218" s="22"/>
    </row>
    <row r="219" spans="13:13" x14ac:dyDescent="0.25">
      <c r="M219" s="22"/>
    </row>
    <row r="220" spans="13:13" x14ac:dyDescent="0.25">
      <c r="M220" s="22"/>
    </row>
    <row r="221" spans="13:13" x14ac:dyDescent="0.25">
      <c r="M221" s="22"/>
    </row>
    <row r="222" spans="13:13" x14ac:dyDescent="0.25">
      <c r="M222" s="22"/>
    </row>
    <row r="223" spans="13:13" x14ac:dyDescent="0.25">
      <c r="M223" s="22"/>
    </row>
    <row r="224" spans="13:13" x14ac:dyDescent="0.25">
      <c r="M224" s="22"/>
    </row>
    <row r="225" spans="13:13" x14ac:dyDescent="0.25">
      <c r="M225" s="22"/>
    </row>
    <row r="226" spans="13:13" x14ac:dyDescent="0.25">
      <c r="M226" s="22"/>
    </row>
    <row r="227" spans="13:13" x14ac:dyDescent="0.25">
      <c r="M227" s="22"/>
    </row>
    <row r="228" spans="13:13" x14ac:dyDescent="0.25">
      <c r="M228" s="22"/>
    </row>
    <row r="229" spans="13:13" x14ac:dyDescent="0.25">
      <c r="M229" s="22"/>
    </row>
    <row r="230" spans="13:13" x14ac:dyDescent="0.25">
      <c r="M230" s="22"/>
    </row>
    <row r="231" spans="13:13" x14ac:dyDescent="0.25">
      <c r="M231" s="22"/>
    </row>
    <row r="232" spans="13:13" x14ac:dyDescent="0.25">
      <c r="M232" s="22"/>
    </row>
    <row r="233" spans="13:13" x14ac:dyDescent="0.25">
      <c r="M233" s="22"/>
    </row>
    <row r="234" spans="13:13" x14ac:dyDescent="0.25">
      <c r="M234" s="22"/>
    </row>
    <row r="235" spans="13:13" x14ac:dyDescent="0.25">
      <c r="M235" s="22"/>
    </row>
    <row r="236" spans="13:13" x14ac:dyDescent="0.25">
      <c r="M236" s="22"/>
    </row>
    <row r="237" spans="13:13" x14ac:dyDescent="0.25">
      <c r="M237" s="22"/>
    </row>
    <row r="238" spans="13:13" x14ac:dyDescent="0.25">
      <c r="M238" s="22"/>
    </row>
    <row r="239" spans="13:13" x14ac:dyDescent="0.25">
      <c r="M239" s="22"/>
    </row>
    <row r="240" spans="13:13" x14ac:dyDescent="0.25">
      <c r="M240" s="22"/>
    </row>
    <row r="241" spans="13:13" x14ac:dyDescent="0.25">
      <c r="M241" s="22"/>
    </row>
    <row r="242" spans="13:13" x14ac:dyDescent="0.25">
      <c r="M242" s="22"/>
    </row>
    <row r="243" spans="13:13" x14ac:dyDescent="0.25">
      <c r="M243" s="22"/>
    </row>
    <row r="244" spans="13:13" x14ac:dyDescent="0.25">
      <c r="M244" s="22"/>
    </row>
    <row r="245" spans="13:13" x14ac:dyDescent="0.25">
      <c r="M245" s="22"/>
    </row>
    <row r="246" spans="13:13" x14ac:dyDescent="0.25">
      <c r="M246" s="22"/>
    </row>
    <row r="247" spans="13:13" x14ac:dyDescent="0.25">
      <c r="M247" s="22"/>
    </row>
    <row r="248" spans="13:13" x14ac:dyDescent="0.25">
      <c r="M248" s="22"/>
    </row>
    <row r="249" spans="13:13" x14ac:dyDescent="0.25">
      <c r="M249" s="22"/>
    </row>
    <row r="250" spans="13:13" x14ac:dyDescent="0.25">
      <c r="M250" s="22"/>
    </row>
    <row r="251" spans="13:13" x14ac:dyDescent="0.25">
      <c r="M251" s="22"/>
    </row>
    <row r="252" spans="13:13" x14ac:dyDescent="0.25">
      <c r="M252" s="22"/>
    </row>
    <row r="253" spans="13:13" x14ac:dyDescent="0.25">
      <c r="M253" s="22"/>
    </row>
    <row r="254" spans="13:13" x14ac:dyDescent="0.25">
      <c r="M254" s="22"/>
    </row>
    <row r="255" spans="13:13" x14ac:dyDescent="0.25">
      <c r="M255" s="22"/>
    </row>
    <row r="256" spans="13:13" x14ac:dyDescent="0.25">
      <c r="M256" s="22"/>
    </row>
    <row r="257" spans="13:13" x14ac:dyDescent="0.25">
      <c r="M257" s="22"/>
    </row>
    <row r="258" spans="13:13" x14ac:dyDescent="0.25">
      <c r="M258" s="22"/>
    </row>
    <row r="259" spans="13:13" x14ac:dyDescent="0.25">
      <c r="M259" s="22"/>
    </row>
    <row r="260" spans="13:13" x14ac:dyDescent="0.25">
      <c r="M260" s="22"/>
    </row>
    <row r="261" spans="13:13" x14ac:dyDescent="0.25">
      <c r="M261" s="22"/>
    </row>
    <row r="262" spans="13:13" x14ac:dyDescent="0.25">
      <c r="M262" s="22"/>
    </row>
    <row r="263" spans="13:13" x14ac:dyDescent="0.25">
      <c r="M263" s="22"/>
    </row>
    <row r="264" spans="13:13" x14ac:dyDescent="0.25">
      <c r="M264" s="22"/>
    </row>
    <row r="265" spans="13:13" x14ac:dyDescent="0.25">
      <c r="M265" s="22"/>
    </row>
    <row r="266" spans="13:13" x14ac:dyDescent="0.25">
      <c r="M266" s="22"/>
    </row>
    <row r="267" spans="13:13" x14ac:dyDescent="0.25">
      <c r="M267" s="22"/>
    </row>
    <row r="268" spans="13:13" x14ac:dyDescent="0.25">
      <c r="M268" s="22"/>
    </row>
    <row r="269" spans="13:13" x14ac:dyDescent="0.25">
      <c r="M269" s="22"/>
    </row>
    <row r="270" spans="13:13" x14ac:dyDescent="0.25">
      <c r="M270" s="22"/>
    </row>
    <row r="271" spans="13:13" x14ac:dyDescent="0.25">
      <c r="M271" s="22"/>
    </row>
    <row r="272" spans="13:13" x14ac:dyDescent="0.25">
      <c r="M272" s="22"/>
    </row>
    <row r="273" spans="13:13" x14ac:dyDescent="0.25">
      <c r="M273" s="22"/>
    </row>
    <row r="274" spans="13:13" x14ac:dyDescent="0.25">
      <c r="M274" s="22"/>
    </row>
    <row r="275" spans="13:13" x14ac:dyDescent="0.25">
      <c r="M275" s="22"/>
    </row>
    <row r="276" spans="13:13" x14ac:dyDescent="0.25">
      <c r="M276" s="22"/>
    </row>
    <row r="277" spans="13:13" x14ac:dyDescent="0.25">
      <c r="M277" s="22"/>
    </row>
    <row r="278" spans="13:13" x14ac:dyDescent="0.25">
      <c r="M278" s="22"/>
    </row>
    <row r="279" spans="13:13" x14ac:dyDescent="0.25">
      <c r="M279" s="22"/>
    </row>
    <row r="280" spans="13:13" x14ac:dyDescent="0.25">
      <c r="M280" s="22"/>
    </row>
    <row r="281" spans="13:13" x14ac:dyDescent="0.25">
      <c r="M281" s="22"/>
    </row>
    <row r="282" spans="13:13" x14ac:dyDescent="0.25">
      <c r="M282" s="22"/>
    </row>
    <row r="283" spans="13:13" x14ac:dyDescent="0.25">
      <c r="M283" s="22"/>
    </row>
    <row r="284" spans="13:13" x14ac:dyDescent="0.25">
      <c r="M284" s="22"/>
    </row>
    <row r="285" spans="13:13" x14ac:dyDescent="0.25">
      <c r="M285" s="22"/>
    </row>
    <row r="286" spans="13:13" x14ac:dyDescent="0.25">
      <c r="M286" s="22"/>
    </row>
    <row r="287" spans="13:13" x14ac:dyDescent="0.25">
      <c r="M287" s="22"/>
    </row>
    <row r="288" spans="13:13" x14ac:dyDescent="0.25">
      <c r="M288" s="22"/>
    </row>
    <row r="289" spans="13:13" x14ac:dyDescent="0.25">
      <c r="M289" s="22"/>
    </row>
    <row r="290" spans="13:13" x14ac:dyDescent="0.25">
      <c r="M290" s="22"/>
    </row>
    <row r="291" spans="13:13" x14ac:dyDescent="0.25">
      <c r="M291" s="22"/>
    </row>
    <row r="292" spans="13:13" x14ac:dyDescent="0.25">
      <c r="M292" s="22"/>
    </row>
    <row r="293" spans="13:13" x14ac:dyDescent="0.25">
      <c r="M293" s="22"/>
    </row>
    <row r="294" spans="13:13" x14ac:dyDescent="0.25">
      <c r="M294" s="22"/>
    </row>
    <row r="295" spans="13:13" x14ac:dyDescent="0.25">
      <c r="M295" s="22"/>
    </row>
    <row r="296" spans="13:13" x14ac:dyDescent="0.25">
      <c r="M296" s="22"/>
    </row>
    <row r="297" spans="13:13" x14ac:dyDescent="0.25">
      <c r="M297" s="22"/>
    </row>
    <row r="298" spans="13:13" x14ac:dyDescent="0.25">
      <c r="M298" s="22"/>
    </row>
    <row r="299" spans="13:13" x14ac:dyDescent="0.25">
      <c r="M299" s="22"/>
    </row>
    <row r="300" spans="13:13" x14ac:dyDescent="0.25">
      <c r="M300" s="22"/>
    </row>
    <row r="301" spans="13:13" x14ac:dyDescent="0.25">
      <c r="M301" s="22"/>
    </row>
    <row r="302" spans="13:13" x14ac:dyDescent="0.25">
      <c r="M302" s="22"/>
    </row>
    <row r="303" spans="13:13" x14ac:dyDescent="0.25">
      <c r="M303" s="22"/>
    </row>
    <row r="304" spans="13:13" x14ac:dyDescent="0.25">
      <c r="M304" s="22"/>
    </row>
    <row r="305" spans="13:13" x14ac:dyDescent="0.25">
      <c r="M305" s="22"/>
    </row>
    <row r="306" spans="13:13" x14ac:dyDescent="0.25">
      <c r="M306" s="22"/>
    </row>
    <row r="307" spans="13:13" x14ac:dyDescent="0.25">
      <c r="M307" s="22"/>
    </row>
    <row r="308" spans="13:13" x14ac:dyDescent="0.25">
      <c r="M308" s="22"/>
    </row>
    <row r="309" spans="13:13" x14ac:dyDescent="0.25">
      <c r="M309" s="22"/>
    </row>
    <row r="310" spans="13:13" x14ac:dyDescent="0.25">
      <c r="M310" s="22"/>
    </row>
    <row r="311" spans="13:13" x14ac:dyDescent="0.25">
      <c r="M311" s="22"/>
    </row>
    <row r="312" spans="13:13" x14ac:dyDescent="0.25">
      <c r="M312" s="22"/>
    </row>
    <row r="313" spans="13:13" x14ac:dyDescent="0.25">
      <c r="M313" s="22"/>
    </row>
    <row r="314" spans="13:13" x14ac:dyDescent="0.25">
      <c r="M314" s="22"/>
    </row>
    <row r="315" spans="13:13" x14ac:dyDescent="0.25">
      <c r="M315" s="22"/>
    </row>
    <row r="316" spans="13:13" x14ac:dyDescent="0.25">
      <c r="M316" s="22"/>
    </row>
    <row r="317" spans="13:13" x14ac:dyDescent="0.25">
      <c r="M317" s="22"/>
    </row>
    <row r="318" spans="13:13" x14ac:dyDescent="0.25">
      <c r="M318" s="22"/>
    </row>
    <row r="319" spans="13:13" x14ac:dyDescent="0.25">
      <c r="M319" s="22"/>
    </row>
    <row r="320" spans="13:13" x14ac:dyDescent="0.25">
      <c r="M320" s="22"/>
    </row>
    <row r="321" spans="13:13" x14ac:dyDescent="0.25">
      <c r="M321" s="22"/>
    </row>
    <row r="322" spans="13:13" x14ac:dyDescent="0.25">
      <c r="M322" s="22"/>
    </row>
    <row r="323" spans="13:13" x14ac:dyDescent="0.25">
      <c r="M323" s="22"/>
    </row>
    <row r="324" spans="13:13" x14ac:dyDescent="0.25">
      <c r="M324" s="22"/>
    </row>
    <row r="325" spans="13:13" x14ac:dyDescent="0.25">
      <c r="M325" s="22"/>
    </row>
    <row r="326" spans="13:13" x14ac:dyDescent="0.25">
      <c r="M326" s="22"/>
    </row>
    <row r="327" spans="13:13" x14ac:dyDescent="0.25">
      <c r="M327" s="22"/>
    </row>
    <row r="328" spans="13:13" x14ac:dyDescent="0.25">
      <c r="M328" s="22"/>
    </row>
    <row r="329" spans="13:13" x14ac:dyDescent="0.25">
      <c r="M329" s="22"/>
    </row>
    <row r="330" spans="13:13" x14ac:dyDescent="0.25">
      <c r="M330" s="22"/>
    </row>
    <row r="331" spans="13:13" x14ac:dyDescent="0.25">
      <c r="M331" s="22"/>
    </row>
    <row r="332" spans="13:13" x14ac:dyDescent="0.25">
      <c r="M332" s="22"/>
    </row>
    <row r="333" spans="13:13" x14ac:dyDescent="0.25">
      <c r="M333" s="22"/>
    </row>
    <row r="334" spans="13:13" x14ac:dyDescent="0.25">
      <c r="M334" s="22"/>
    </row>
    <row r="335" spans="13:13" x14ac:dyDescent="0.25">
      <c r="M335" s="22"/>
    </row>
    <row r="336" spans="13:13" x14ac:dyDescent="0.25">
      <c r="M336" s="22"/>
    </row>
    <row r="337" spans="13:13" x14ac:dyDescent="0.25">
      <c r="M337" s="22"/>
    </row>
    <row r="338" spans="13:13" x14ac:dyDescent="0.25">
      <c r="M338" s="22"/>
    </row>
    <row r="339" spans="13:13" x14ac:dyDescent="0.25">
      <c r="M339" s="22"/>
    </row>
    <row r="340" spans="13:13" x14ac:dyDescent="0.25">
      <c r="M340" s="22"/>
    </row>
    <row r="341" spans="13:13" x14ac:dyDescent="0.25">
      <c r="M341" s="22"/>
    </row>
    <row r="342" spans="13:13" x14ac:dyDescent="0.25">
      <c r="M342" s="22"/>
    </row>
    <row r="343" spans="13:13" x14ac:dyDescent="0.25">
      <c r="M343" s="22"/>
    </row>
    <row r="344" spans="13:13" x14ac:dyDescent="0.25">
      <c r="M344" s="22"/>
    </row>
    <row r="345" spans="13:13" x14ac:dyDescent="0.25">
      <c r="M345" s="22"/>
    </row>
    <row r="346" spans="13:13" x14ac:dyDescent="0.25">
      <c r="M346" s="22"/>
    </row>
    <row r="347" spans="13:13" x14ac:dyDescent="0.25">
      <c r="M347" s="22"/>
    </row>
    <row r="348" spans="13:13" x14ac:dyDescent="0.25">
      <c r="M348" s="22"/>
    </row>
    <row r="349" spans="13:13" x14ac:dyDescent="0.25">
      <c r="M349" s="22"/>
    </row>
    <row r="350" spans="13:13" x14ac:dyDescent="0.25">
      <c r="M350" s="22"/>
    </row>
    <row r="351" spans="13:13" x14ac:dyDescent="0.25">
      <c r="M351" s="22"/>
    </row>
    <row r="352" spans="13:13" x14ac:dyDescent="0.25">
      <c r="M352" s="22"/>
    </row>
    <row r="353" spans="13:13" x14ac:dyDescent="0.25">
      <c r="M353" s="22"/>
    </row>
    <row r="354" spans="13:13" x14ac:dyDescent="0.25">
      <c r="M354" s="22"/>
    </row>
    <row r="355" spans="13:13" x14ac:dyDescent="0.25">
      <c r="M355" s="22"/>
    </row>
    <row r="356" spans="13:13" x14ac:dyDescent="0.25">
      <c r="M356" s="22"/>
    </row>
    <row r="357" spans="13:13" x14ac:dyDescent="0.25">
      <c r="M357" s="22"/>
    </row>
    <row r="358" spans="13:13" x14ac:dyDescent="0.25">
      <c r="M358" s="22"/>
    </row>
    <row r="359" spans="13:13" x14ac:dyDescent="0.25">
      <c r="M359" s="22"/>
    </row>
    <row r="360" spans="13:13" x14ac:dyDescent="0.25">
      <c r="M360" s="22"/>
    </row>
    <row r="361" spans="13:13" x14ac:dyDescent="0.25">
      <c r="M361" s="22"/>
    </row>
    <row r="362" spans="13:13" x14ac:dyDescent="0.25">
      <c r="M362" s="22"/>
    </row>
    <row r="363" spans="13:13" x14ac:dyDescent="0.25">
      <c r="M363" s="22"/>
    </row>
    <row r="364" spans="13:13" x14ac:dyDescent="0.25">
      <c r="M364" s="22"/>
    </row>
    <row r="365" spans="13:13" x14ac:dyDescent="0.25">
      <c r="M365" s="22"/>
    </row>
    <row r="366" spans="13:13" x14ac:dyDescent="0.25">
      <c r="M366" s="22"/>
    </row>
    <row r="367" spans="13:13" x14ac:dyDescent="0.25">
      <c r="M367" s="22"/>
    </row>
  </sheetData>
  <mergeCells count="25">
    <mergeCell ref="B4:B26"/>
    <mergeCell ref="B27:B46"/>
    <mergeCell ref="B47:B48"/>
    <mergeCell ref="U1:U2"/>
    <mergeCell ref="P1:P2"/>
    <mergeCell ref="Q1:Q2"/>
    <mergeCell ref="R1:R2"/>
    <mergeCell ref="S1:S2"/>
    <mergeCell ref="T1:T2"/>
    <mergeCell ref="W1:W2"/>
    <mergeCell ref="A49:A50"/>
    <mergeCell ref="B49:B50"/>
    <mergeCell ref="A51:A59"/>
    <mergeCell ref="B51:B59"/>
    <mergeCell ref="O1:O2"/>
    <mergeCell ref="A1:C1"/>
    <mergeCell ref="M1:M2"/>
    <mergeCell ref="N1:N2"/>
    <mergeCell ref="D1:I1"/>
    <mergeCell ref="J1:L1"/>
    <mergeCell ref="V1:V2"/>
    <mergeCell ref="A2:L2"/>
    <mergeCell ref="A4:A26"/>
    <mergeCell ref="A27:A46"/>
    <mergeCell ref="A47:A48"/>
  </mergeCells>
  <conditionalFormatting sqref="M4 M5:P47">
    <cfRule type="cellIs" dxfId="27" priority="8" stopIfTrue="1" operator="greaterThan">
      <formula>0</formula>
    </cfRule>
    <cfRule type="cellIs" dxfId="26" priority="9" stopIfTrue="1" operator="greaterThan">
      <formula>0</formula>
    </cfRule>
    <cfRule type="cellIs" dxfId="25" priority="10" stopIfTrue="1" operator="greaterThan">
      <formula>0</formula>
    </cfRule>
  </conditionalFormatting>
  <conditionalFormatting sqref="N4:P4">
    <cfRule type="cellIs" dxfId="24" priority="5" stopIfTrue="1" operator="greaterThan">
      <formula>0</formula>
    </cfRule>
    <cfRule type="cellIs" dxfId="23" priority="6" stopIfTrue="1" operator="greaterThan">
      <formula>0</formula>
    </cfRule>
    <cfRule type="cellIs" dxfId="22" priority="7" stopIfTrue="1" operator="greaterThan">
      <formula>0</formula>
    </cfRule>
  </conditionalFormatting>
  <conditionalFormatting sqref="S4:V47">
    <cfRule type="cellIs" dxfId="21" priority="3" operator="greaterThan">
      <formula>0</formula>
    </cfRule>
    <cfRule type="cellIs" dxfId="20" priority="4" operator="greaterThan">
      <formula>0</formula>
    </cfRule>
  </conditionalFormatting>
  <conditionalFormatting sqref="W4:W47">
    <cfRule type="cellIs" dxfId="19" priority="1" operator="greaterThan">
      <formula>0</formula>
    </cfRule>
    <cfRule type="cellIs" dxfId="18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7"/>
  <sheetViews>
    <sheetView topLeftCell="A48" zoomScale="84" zoomScaleNormal="84" workbookViewId="0">
      <selection activeCell="K4" sqref="K4:K59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7" customWidth="1"/>
    <col min="4" max="4" width="5.7109375" style="1" customWidth="1"/>
    <col min="5" max="5" width="34.2851562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8" bestFit="1" customWidth="1"/>
    <col min="10" max="10" width="11.28515625" style="42" customWidth="1"/>
    <col min="11" max="11" width="13.28515625" style="38" customWidth="1"/>
    <col min="12" max="12" width="12.5703125" style="17" customWidth="1"/>
    <col min="13" max="13" width="14.7109375" style="18" customWidth="1"/>
    <col min="14" max="14" width="13.7109375" style="18" customWidth="1"/>
    <col min="15" max="15" width="14.7109375" style="18" customWidth="1"/>
    <col min="16" max="16" width="17" style="18" customWidth="1"/>
    <col min="17" max="22" width="14.7109375" style="15" customWidth="1"/>
    <col min="23" max="16384" width="9.7109375" style="15"/>
  </cols>
  <sheetData>
    <row r="1" spans="1:22" ht="33" customHeight="1" x14ac:dyDescent="0.25">
      <c r="A1" s="167" t="s">
        <v>134</v>
      </c>
      <c r="B1" s="167"/>
      <c r="C1" s="167"/>
      <c r="D1" s="167" t="s">
        <v>75</v>
      </c>
      <c r="E1" s="167"/>
      <c r="F1" s="167"/>
      <c r="G1" s="167"/>
      <c r="H1" s="167"/>
      <c r="I1" s="167"/>
      <c r="J1" s="167" t="s">
        <v>135</v>
      </c>
      <c r="K1" s="167"/>
      <c r="L1" s="167"/>
      <c r="M1" s="166" t="s">
        <v>146</v>
      </c>
      <c r="N1" s="166" t="s">
        <v>147</v>
      </c>
      <c r="O1" s="166" t="s">
        <v>118</v>
      </c>
      <c r="P1" s="166" t="s">
        <v>118</v>
      </c>
      <c r="Q1" s="166" t="s">
        <v>118</v>
      </c>
      <c r="R1" s="166" t="s">
        <v>118</v>
      </c>
      <c r="S1" s="166" t="s">
        <v>118</v>
      </c>
      <c r="T1" s="166" t="s">
        <v>118</v>
      </c>
      <c r="U1" s="166" t="s">
        <v>118</v>
      </c>
      <c r="V1" s="166" t="s">
        <v>118</v>
      </c>
    </row>
    <row r="2" spans="1:22" ht="21.75" customHeight="1" x14ac:dyDescent="0.25">
      <c r="A2" s="167" t="s">
        <v>136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6"/>
      <c r="N2" s="166"/>
      <c r="O2" s="166"/>
      <c r="P2" s="166"/>
      <c r="Q2" s="166"/>
      <c r="R2" s="166"/>
      <c r="S2" s="166"/>
      <c r="T2" s="166"/>
      <c r="U2" s="166"/>
      <c r="V2" s="166"/>
    </row>
    <row r="3" spans="1:22" s="16" customFormat="1" ht="45" x14ac:dyDescent="0.2">
      <c r="A3" s="30" t="s">
        <v>5</v>
      </c>
      <c r="B3" s="30" t="s">
        <v>120</v>
      </c>
      <c r="C3" s="31" t="s">
        <v>121</v>
      </c>
      <c r="D3" s="31" t="s">
        <v>3</v>
      </c>
      <c r="E3" s="31" t="s">
        <v>87</v>
      </c>
      <c r="F3" s="31" t="s">
        <v>88</v>
      </c>
      <c r="G3" s="31" t="s">
        <v>122</v>
      </c>
      <c r="H3" s="31" t="s">
        <v>4</v>
      </c>
      <c r="I3" s="47" t="s">
        <v>1</v>
      </c>
      <c r="J3" s="33" t="s">
        <v>23</v>
      </c>
      <c r="K3" s="34" t="s">
        <v>0</v>
      </c>
      <c r="L3" s="30" t="s">
        <v>2</v>
      </c>
      <c r="M3" s="29">
        <v>43047</v>
      </c>
      <c r="N3" s="29">
        <v>43154</v>
      </c>
      <c r="O3" s="29" t="s">
        <v>119</v>
      </c>
      <c r="P3" s="29" t="s">
        <v>119</v>
      </c>
      <c r="Q3" s="29" t="s">
        <v>119</v>
      </c>
      <c r="R3" s="29" t="s">
        <v>119</v>
      </c>
      <c r="S3" s="29" t="s">
        <v>119</v>
      </c>
      <c r="T3" s="29" t="s">
        <v>119</v>
      </c>
      <c r="U3" s="29" t="s">
        <v>119</v>
      </c>
      <c r="V3" s="29" t="s">
        <v>119</v>
      </c>
    </row>
    <row r="4" spans="1:22" ht="30" customHeight="1" x14ac:dyDescent="0.25">
      <c r="A4" s="174" t="s">
        <v>123</v>
      </c>
      <c r="B4" s="172" t="s">
        <v>124</v>
      </c>
      <c r="C4" s="76" t="s">
        <v>125</v>
      </c>
      <c r="D4" s="77">
        <v>1</v>
      </c>
      <c r="E4" s="78" t="s">
        <v>27</v>
      </c>
      <c r="F4" s="77" t="s">
        <v>90</v>
      </c>
      <c r="G4" s="76" t="s">
        <v>78</v>
      </c>
      <c r="H4" s="76" t="s">
        <v>24</v>
      </c>
      <c r="I4" s="79">
        <v>25</v>
      </c>
      <c r="J4" s="85">
        <v>2</v>
      </c>
      <c r="K4" s="35">
        <f>J4-(SUM(M4:V4))</f>
        <v>2</v>
      </c>
      <c r="L4" s="36" t="str">
        <f>IF(K4&lt;0,"ATENÇÃO","OK")</f>
        <v>OK</v>
      </c>
      <c r="M4" s="56"/>
      <c r="N4" s="56"/>
      <c r="O4" s="56"/>
      <c r="P4" s="56"/>
      <c r="Q4" s="57"/>
      <c r="R4" s="57"/>
      <c r="S4" s="41"/>
      <c r="T4" s="41"/>
      <c r="U4" s="41"/>
      <c r="V4" s="41"/>
    </row>
    <row r="5" spans="1:22" ht="15" customHeight="1" x14ac:dyDescent="0.25">
      <c r="A5" s="174"/>
      <c r="B5" s="172"/>
      <c r="C5" s="76" t="s">
        <v>125</v>
      </c>
      <c r="D5" s="77">
        <v>2</v>
      </c>
      <c r="E5" s="78" t="s">
        <v>28</v>
      </c>
      <c r="F5" s="77" t="s">
        <v>91</v>
      </c>
      <c r="G5" s="76" t="s">
        <v>78</v>
      </c>
      <c r="H5" s="76" t="s">
        <v>24</v>
      </c>
      <c r="I5" s="79">
        <v>30</v>
      </c>
      <c r="J5" s="85">
        <v>10</v>
      </c>
      <c r="K5" s="35">
        <f t="shared" ref="K5:K59" si="0">J5-(SUM(M5:V5))</f>
        <v>8</v>
      </c>
      <c r="L5" s="36" t="str">
        <f t="shared" ref="L5:L59" si="1">IF(K5&lt;0,"ATENÇÃO","OK")</f>
        <v>OK</v>
      </c>
      <c r="M5" s="56">
        <v>2</v>
      </c>
      <c r="N5" s="56"/>
      <c r="O5" s="56"/>
      <c r="P5" s="56"/>
      <c r="Q5" s="57"/>
      <c r="R5" s="57"/>
      <c r="S5" s="41"/>
      <c r="T5" s="41"/>
      <c r="U5" s="41"/>
      <c r="V5" s="41"/>
    </row>
    <row r="6" spans="1:22" ht="15" customHeight="1" x14ac:dyDescent="0.25">
      <c r="A6" s="174"/>
      <c r="B6" s="172"/>
      <c r="C6" s="76" t="s">
        <v>125</v>
      </c>
      <c r="D6" s="77">
        <v>3</v>
      </c>
      <c r="E6" s="78" t="s">
        <v>29</v>
      </c>
      <c r="F6" s="77" t="s">
        <v>92</v>
      </c>
      <c r="G6" s="76" t="s">
        <v>78</v>
      </c>
      <c r="H6" s="76" t="s">
        <v>24</v>
      </c>
      <c r="I6" s="79">
        <v>32</v>
      </c>
      <c r="J6" s="85">
        <v>10</v>
      </c>
      <c r="K6" s="35">
        <f t="shared" si="0"/>
        <v>1</v>
      </c>
      <c r="L6" s="36" t="str">
        <f t="shared" si="1"/>
        <v>OK</v>
      </c>
      <c r="M6" s="56">
        <v>9</v>
      </c>
      <c r="N6" s="56"/>
      <c r="O6" s="56"/>
      <c r="P6" s="56"/>
      <c r="Q6" s="57"/>
      <c r="R6" s="57"/>
      <c r="S6" s="41"/>
      <c r="T6" s="41"/>
      <c r="U6" s="41"/>
      <c r="V6" s="41"/>
    </row>
    <row r="7" spans="1:22" ht="15" customHeight="1" x14ac:dyDescent="0.25">
      <c r="A7" s="174"/>
      <c r="B7" s="172"/>
      <c r="C7" s="76" t="s">
        <v>125</v>
      </c>
      <c r="D7" s="77">
        <v>4</v>
      </c>
      <c r="E7" s="78" t="s">
        <v>30</v>
      </c>
      <c r="F7" s="77" t="s">
        <v>93</v>
      </c>
      <c r="G7" s="76" t="s">
        <v>78</v>
      </c>
      <c r="H7" s="76" t="s">
        <v>24</v>
      </c>
      <c r="I7" s="79">
        <v>36</v>
      </c>
      <c r="J7" s="85">
        <v>2</v>
      </c>
      <c r="K7" s="35">
        <f t="shared" si="0"/>
        <v>2</v>
      </c>
      <c r="L7" s="36" t="str">
        <f t="shared" si="1"/>
        <v>OK</v>
      </c>
      <c r="M7" s="56"/>
      <c r="N7" s="56"/>
      <c r="O7" s="56"/>
      <c r="P7" s="56"/>
      <c r="Q7" s="57"/>
      <c r="R7" s="57"/>
      <c r="S7" s="41"/>
      <c r="T7" s="41"/>
      <c r="U7" s="41"/>
      <c r="V7" s="41"/>
    </row>
    <row r="8" spans="1:22" ht="46.5" customHeight="1" x14ac:dyDescent="0.25">
      <c r="A8" s="174"/>
      <c r="B8" s="172"/>
      <c r="C8" s="76" t="s">
        <v>125</v>
      </c>
      <c r="D8" s="77">
        <v>5</v>
      </c>
      <c r="E8" s="78" t="s">
        <v>31</v>
      </c>
      <c r="F8" s="77" t="s">
        <v>94</v>
      </c>
      <c r="G8" s="76" t="s">
        <v>78</v>
      </c>
      <c r="H8" s="76" t="s">
        <v>24</v>
      </c>
      <c r="I8" s="79">
        <v>55</v>
      </c>
      <c r="J8" s="85">
        <v>3</v>
      </c>
      <c r="K8" s="35">
        <f t="shared" si="0"/>
        <v>3</v>
      </c>
      <c r="L8" s="36" t="str">
        <f t="shared" si="1"/>
        <v>OK</v>
      </c>
      <c r="M8" s="56"/>
      <c r="N8" s="56"/>
      <c r="O8" s="56"/>
      <c r="P8" s="56"/>
      <c r="Q8" s="57"/>
      <c r="R8" s="57"/>
      <c r="S8" s="41"/>
      <c r="T8" s="41"/>
      <c r="U8" s="41"/>
      <c r="V8" s="41"/>
    </row>
    <row r="9" spans="1:22" ht="15" customHeight="1" x14ac:dyDescent="0.25">
      <c r="A9" s="174"/>
      <c r="B9" s="172"/>
      <c r="C9" s="76" t="s">
        <v>125</v>
      </c>
      <c r="D9" s="77">
        <v>6</v>
      </c>
      <c r="E9" s="78" t="s">
        <v>32</v>
      </c>
      <c r="F9" s="77" t="s">
        <v>95</v>
      </c>
      <c r="G9" s="76" t="s">
        <v>78</v>
      </c>
      <c r="H9" s="76" t="s">
        <v>24</v>
      </c>
      <c r="I9" s="79">
        <v>65</v>
      </c>
      <c r="J9" s="85">
        <v>3</v>
      </c>
      <c r="K9" s="35">
        <f t="shared" si="0"/>
        <v>2</v>
      </c>
      <c r="L9" s="36" t="str">
        <f t="shared" si="1"/>
        <v>OK</v>
      </c>
      <c r="M9" s="56">
        <v>1</v>
      </c>
      <c r="N9" s="56"/>
      <c r="O9" s="56"/>
      <c r="P9" s="56"/>
      <c r="Q9" s="57"/>
      <c r="R9" s="57"/>
      <c r="S9" s="41"/>
      <c r="T9" s="41"/>
      <c r="U9" s="41"/>
      <c r="V9" s="41"/>
    </row>
    <row r="10" spans="1:22" ht="15" customHeight="1" x14ac:dyDescent="0.25">
      <c r="A10" s="174"/>
      <c r="B10" s="172"/>
      <c r="C10" s="76" t="s">
        <v>125</v>
      </c>
      <c r="D10" s="77">
        <v>7</v>
      </c>
      <c r="E10" s="78" t="s">
        <v>33</v>
      </c>
      <c r="F10" s="77" t="s">
        <v>96</v>
      </c>
      <c r="G10" s="76" t="s">
        <v>78</v>
      </c>
      <c r="H10" s="76" t="s">
        <v>24</v>
      </c>
      <c r="I10" s="79">
        <v>55</v>
      </c>
      <c r="J10" s="85">
        <v>5</v>
      </c>
      <c r="K10" s="35">
        <f t="shared" si="0"/>
        <v>2</v>
      </c>
      <c r="L10" s="36" t="str">
        <f t="shared" si="1"/>
        <v>OK</v>
      </c>
      <c r="M10" s="56">
        <v>1</v>
      </c>
      <c r="N10" s="56">
        <v>2</v>
      </c>
      <c r="O10" s="56"/>
      <c r="P10" s="56"/>
      <c r="Q10" s="57"/>
      <c r="R10" s="57"/>
      <c r="S10" s="41"/>
      <c r="T10" s="41"/>
      <c r="U10" s="41"/>
      <c r="V10" s="41"/>
    </row>
    <row r="11" spans="1:22" ht="15" customHeight="1" x14ac:dyDescent="0.25">
      <c r="A11" s="174"/>
      <c r="B11" s="172"/>
      <c r="C11" s="76" t="s">
        <v>125</v>
      </c>
      <c r="D11" s="77">
        <v>8</v>
      </c>
      <c r="E11" s="80" t="s">
        <v>34</v>
      </c>
      <c r="F11" s="77" t="s">
        <v>97</v>
      </c>
      <c r="G11" s="81" t="s">
        <v>78</v>
      </c>
      <c r="H11" s="81" t="s">
        <v>76</v>
      </c>
      <c r="I11" s="79">
        <v>42</v>
      </c>
      <c r="J11" s="85">
        <v>3</v>
      </c>
      <c r="K11" s="35">
        <f t="shared" si="0"/>
        <v>3</v>
      </c>
      <c r="L11" s="36" t="str">
        <f t="shared" si="1"/>
        <v>OK</v>
      </c>
      <c r="M11" s="56"/>
      <c r="N11" s="56"/>
      <c r="O11" s="56"/>
      <c r="P11" s="56"/>
      <c r="Q11" s="57"/>
      <c r="R11" s="57"/>
      <c r="S11" s="41"/>
      <c r="T11" s="41"/>
      <c r="U11" s="41"/>
      <c r="V11" s="41"/>
    </row>
    <row r="12" spans="1:22" ht="15" customHeight="1" x14ac:dyDescent="0.25">
      <c r="A12" s="174"/>
      <c r="B12" s="172"/>
      <c r="C12" s="76" t="s">
        <v>125</v>
      </c>
      <c r="D12" s="77">
        <v>9</v>
      </c>
      <c r="E12" s="80" t="s">
        <v>35</v>
      </c>
      <c r="F12" s="77" t="s">
        <v>98</v>
      </c>
      <c r="G12" s="81" t="s">
        <v>78</v>
      </c>
      <c r="H12" s="81" t="s">
        <v>76</v>
      </c>
      <c r="I12" s="79">
        <v>50</v>
      </c>
      <c r="J12" s="85">
        <v>3</v>
      </c>
      <c r="K12" s="35">
        <f t="shared" si="0"/>
        <v>3</v>
      </c>
      <c r="L12" s="36" t="str">
        <f t="shared" si="1"/>
        <v>OK</v>
      </c>
      <c r="M12" s="56"/>
      <c r="N12" s="56"/>
      <c r="O12" s="56"/>
      <c r="P12" s="56"/>
      <c r="Q12" s="57"/>
      <c r="R12" s="57"/>
      <c r="S12" s="41"/>
      <c r="T12" s="41"/>
      <c r="U12" s="41"/>
      <c r="V12" s="41"/>
    </row>
    <row r="13" spans="1:22" ht="15" customHeight="1" x14ac:dyDescent="0.25">
      <c r="A13" s="174"/>
      <c r="B13" s="172"/>
      <c r="C13" s="76" t="s">
        <v>125</v>
      </c>
      <c r="D13" s="77">
        <v>10</v>
      </c>
      <c r="E13" s="80" t="s">
        <v>36</v>
      </c>
      <c r="F13" s="77" t="s">
        <v>98</v>
      </c>
      <c r="G13" s="81" t="s">
        <v>78</v>
      </c>
      <c r="H13" s="81" t="s">
        <v>24</v>
      </c>
      <c r="I13" s="79">
        <v>38</v>
      </c>
      <c r="J13" s="85">
        <v>5</v>
      </c>
      <c r="K13" s="35">
        <f t="shared" si="0"/>
        <v>2</v>
      </c>
      <c r="L13" s="36" t="str">
        <f t="shared" si="1"/>
        <v>OK</v>
      </c>
      <c r="M13" s="56">
        <v>3</v>
      </c>
      <c r="N13" s="56"/>
      <c r="O13" s="56"/>
      <c r="P13" s="56"/>
      <c r="Q13" s="57"/>
      <c r="R13" s="57"/>
      <c r="S13" s="41"/>
      <c r="T13" s="41"/>
      <c r="U13" s="41"/>
      <c r="V13" s="41"/>
    </row>
    <row r="14" spans="1:22" ht="15" customHeight="1" x14ac:dyDescent="0.25">
      <c r="A14" s="174"/>
      <c r="B14" s="172"/>
      <c r="C14" s="76" t="s">
        <v>125</v>
      </c>
      <c r="D14" s="77">
        <v>11</v>
      </c>
      <c r="E14" s="82" t="s">
        <v>37</v>
      </c>
      <c r="F14" s="77" t="s">
        <v>99</v>
      </c>
      <c r="G14" s="76" t="s">
        <v>78</v>
      </c>
      <c r="H14" s="76" t="s">
        <v>24</v>
      </c>
      <c r="I14" s="79">
        <v>10</v>
      </c>
      <c r="J14" s="85"/>
      <c r="K14" s="35">
        <f t="shared" si="0"/>
        <v>0</v>
      </c>
      <c r="L14" s="36" t="str">
        <f t="shared" si="1"/>
        <v>OK</v>
      </c>
      <c r="M14" s="56"/>
      <c r="N14" s="56"/>
      <c r="O14" s="56"/>
      <c r="P14" s="56"/>
      <c r="Q14" s="57"/>
      <c r="R14" s="57"/>
      <c r="S14" s="41"/>
      <c r="T14" s="41"/>
      <c r="U14" s="41"/>
      <c r="V14" s="41"/>
    </row>
    <row r="15" spans="1:22" ht="15" customHeight="1" x14ac:dyDescent="0.25">
      <c r="A15" s="174"/>
      <c r="B15" s="172"/>
      <c r="C15" s="76" t="s">
        <v>125</v>
      </c>
      <c r="D15" s="77">
        <v>12</v>
      </c>
      <c r="E15" s="82" t="s">
        <v>38</v>
      </c>
      <c r="F15" s="77" t="s">
        <v>99</v>
      </c>
      <c r="G15" s="76" t="s">
        <v>78</v>
      </c>
      <c r="H15" s="76" t="s">
        <v>24</v>
      </c>
      <c r="I15" s="79">
        <v>12</v>
      </c>
      <c r="J15" s="85"/>
      <c r="K15" s="35">
        <f t="shared" si="0"/>
        <v>0</v>
      </c>
      <c r="L15" s="36" t="str">
        <f t="shared" si="1"/>
        <v>OK</v>
      </c>
      <c r="M15" s="56"/>
      <c r="N15" s="56"/>
      <c r="O15" s="56"/>
      <c r="P15" s="56"/>
      <c r="Q15" s="57"/>
      <c r="R15" s="57"/>
      <c r="S15" s="41"/>
      <c r="T15" s="41"/>
      <c r="U15" s="41"/>
      <c r="V15" s="41"/>
    </row>
    <row r="16" spans="1:22" ht="15" customHeight="1" x14ac:dyDescent="0.25">
      <c r="A16" s="174"/>
      <c r="B16" s="172"/>
      <c r="C16" s="76" t="s">
        <v>125</v>
      </c>
      <c r="D16" s="77">
        <v>13</v>
      </c>
      <c r="E16" s="82" t="s">
        <v>39</v>
      </c>
      <c r="F16" s="77" t="s">
        <v>99</v>
      </c>
      <c r="G16" s="76" t="s">
        <v>78</v>
      </c>
      <c r="H16" s="76" t="s">
        <v>24</v>
      </c>
      <c r="I16" s="79">
        <v>13</v>
      </c>
      <c r="J16" s="85"/>
      <c r="K16" s="35">
        <f t="shared" si="0"/>
        <v>0</v>
      </c>
      <c r="L16" s="36" t="str">
        <f t="shared" si="1"/>
        <v>OK</v>
      </c>
      <c r="M16" s="56"/>
      <c r="N16" s="56"/>
      <c r="O16" s="56"/>
      <c r="P16" s="56"/>
      <c r="Q16" s="57"/>
      <c r="R16" s="57"/>
      <c r="S16" s="41"/>
      <c r="T16" s="41"/>
      <c r="U16" s="41"/>
      <c r="V16" s="41"/>
    </row>
    <row r="17" spans="1:22" ht="15" customHeight="1" x14ac:dyDescent="0.25">
      <c r="A17" s="174"/>
      <c r="B17" s="172"/>
      <c r="C17" s="76" t="s">
        <v>125</v>
      </c>
      <c r="D17" s="77">
        <v>14</v>
      </c>
      <c r="E17" s="82" t="s">
        <v>40</v>
      </c>
      <c r="F17" s="77" t="s">
        <v>99</v>
      </c>
      <c r="G17" s="76" t="s">
        <v>78</v>
      </c>
      <c r="H17" s="76" t="s">
        <v>24</v>
      </c>
      <c r="I17" s="79">
        <v>15</v>
      </c>
      <c r="J17" s="85"/>
      <c r="K17" s="35">
        <f t="shared" si="0"/>
        <v>0</v>
      </c>
      <c r="L17" s="36" t="str">
        <f t="shared" si="1"/>
        <v>OK</v>
      </c>
      <c r="M17" s="56"/>
      <c r="N17" s="56"/>
      <c r="O17" s="56"/>
      <c r="P17" s="56"/>
      <c r="Q17" s="57"/>
      <c r="R17" s="57"/>
      <c r="S17" s="41"/>
      <c r="T17" s="41"/>
      <c r="U17" s="41"/>
      <c r="V17" s="41"/>
    </row>
    <row r="18" spans="1:22" ht="15" customHeight="1" x14ac:dyDescent="0.25">
      <c r="A18" s="174"/>
      <c r="B18" s="172"/>
      <c r="C18" s="76" t="s">
        <v>125</v>
      </c>
      <c r="D18" s="77">
        <v>15</v>
      </c>
      <c r="E18" s="82" t="s">
        <v>41</v>
      </c>
      <c r="F18" s="77" t="s">
        <v>99</v>
      </c>
      <c r="G18" s="76" t="s">
        <v>78</v>
      </c>
      <c r="H18" s="76" t="s">
        <v>24</v>
      </c>
      <c r="I18" s="79">
        <v>18</v>
      </c>
      <c r="J18" s="85"/>
      <c r="K18" s="35">
        <f t="shared" si="0"/>
        <v>0</v>
      </c>
      <c r="L18" s="36" t="str">
        <f t="shared" si="1"/>
        <v>OK</v>
      </c>
      <c r="M18" s="56"/>
      <c r="N18" s="56"/>
      <c r="O18" s="56"/>
      <c r="P18" s="56"/>
      <c r="Q18" s="57"/>
      <c r="R18" s="57"/>
      <c r="S18" s="41"/>
      <c r="T18" s="41"/>
      <c r="U18" s="41"/>
      <c r="V18" s="41"/>
    </row>
    <row r="19" spans="1:22" ht="15" customHeight="1" x14ac:dyDescent="0.25">
      <c r="A19" s="174"/>
      <c r="B19" s="172"/>
      <c r="C19" s="76" t="s">
        <v>125</v>
      </c>
      <c r="D19" s="77">
        <v>16</v>
      </c>
      <c r="E19" s="82" t="s">
        <v>42</v>
      </c>
      <c r="F19" s="77" t="s">
        <v>99</v>
      </c>
      <c r="G19" s="76" t="s">
        <v>78</v>
      </c>
      <c r="H19" s="76" t="s">
        <v>24</v>
      </c>
      <c r="I19" s="79">
        <v>18</v>
      </c>
      <c r="J19" s="85"/>
      <c r="K19" s="35">
        <f t="shared" si="0"/>
        <v>0</v>
      </c>
      <c r="L19" s="36" t="str">
        <f t="shared" si="1"/>
        <v>OK</v>
      </c>
      <c r="M19" s="56"/>
      <c r="N19" s="56"/>
      <c r="O19" s="56"/>
      <c r="P19" s="56"/>
      <c r="Q19" s="57"/>
      <c r="R19" s="57"/>
      <c r="S19" s="41"/>
      <c r="T19" s="41"/>
      <c r="U19" s="41"/>
      <c r="V19" s="41"/>
    </row>
    <row r="20" spans="1:22" ht="15" customHeight="1" x14ac:dyDescent="0.25">
      <c r="A20" s="174"/>
      <c r="B20" s="172"/>
      <c r="C20" s="76" t="s">
        <v>125</v>
      </c>
      <c r="D20" s="77">
        <v>17</v>
      </c>
      <c r="E20" s="82" t="s">
        <v>43</v>
      </c>
      <c r="F20" s="77" t="s">
        <v>99</v>
      </c>
      <c r="G20" s="76" t="s">
        <v>78</v>
      </c>
      <c r="H20" s="76" t="s">
        <v>24</v>
      </c>
      <c r="I20" s="79">
        <v>18</v>
      </c>
      <c r="J20" s="85"/>
      <c r="K20" s="35">
        <f t="shared" si="0"/>
        <v>0</v>
      </c>
      <c r="L20" s="36" t="str">
        <f t="shared" si="1"/>
        <v>OK</v>
      </c>
      <c r="M20" s="56"/>
      <c r="N20" s="56"/>
      <c r="O20" s="56"/>
      <c r="P20" s="56"/>
      <c r="Q20" s="57"/>
      <c r="R20" s="57"/>
      <c r="S20" s="41"/>
      <c r="T20" s="41"/>
      <c r="U20" s="41"/>
      <c r="V20" s="41"/>
    </row>
    <row r="21" spans="1:22" ht="15" customHeight="1" x14ac:dyDescent="0.25">
      <c r="A21" s="174"/>
      <c r="B21" s="172"/>
      <c r="C21" s="76" t="s">
        <v>125</v>
      </c>
      <c r="D21" s="77">
        <v>18</v>
      </c>
      <c r="E21" s="83" t="s">
        <v>44</v>
      </c>
      <c r="F21" s="77" t="s">
        <v>99</v>
      </c>
      <c r="G21" s="76" t="s">
        <v>78</v>
      </c>
      <c r="H21" s="81" t="s">
        <v>24</v>
      </c>
      <c r="I21" s="79">
        <v>16</v>
      </c>
      <c r="J21" s="85"/>
      <c r="K21" s="35">
        <f t="shared" si="0"/>
        <v>0</v>
      </c>
      <c r="L21" s="36" t="str">
        <f t="shared" si="1"/>
        <v>OK</v>
      </c>
      <c r="M21" s="56"/>
      <c r="N21" s="56"/>
      <c r="O21" s="56"/>
      <c r="P21" s="56"/>
      <c r="Q21" s="57"/>
      <c r="R21" s="57"/>
      <c r="S21" s="41"/>
      <c r="T21" s="41"/>
      <c r="U21" s="41"/>
      <c r="V21" s="41"/>
    </row>
    <row r="22" spans="1:22" ht="15" customHeight="1" x14ac:dyDescent="0.25">
      <c r="A22" s="174"/>
      <c r="B22" s="172"/>
      <c r="C22" s="76" t="s">
        <v>125</v>
      </c>
      <c r="D22" s="77">
        <v>19</v>
      </c>
      <c r="E22" s="78" t="s">
        <v>45</v>
      </c>
      <c r="F22" s="77" t="s">
        <v>99</v>
      </c>
      <c r="G22" s="76" t="s">
        <v>78</v>
      </c>
      <c r="H22" s="76" t="s">
        <v>24</v>
      </c>
      <c r="I22" s="79">
        <v>2.7</v>
      </c>
      <c r="J22" s="85"/>
      <c r="K22" s="35">
        <f t="shared" si="0"/>
        <v>0</v>
      </c>
      <c r="L22" s="36" t="str">
        <f t="shared" si="1"/>
        <v>OK</v>
      </c>
      <c r="M22" s="56"/>
      <c r="N22" s="56"/>
      <c r="O22" s="56"/>
      <c r="P22" s="56"/>
      <c r="Q22" s="57"/>
      <c r="R22" s="57"/>
      <c r="S22" s="41"/>
      <c r="T22" s="41"/>
      <c r="U22" s="41"/>
      <c r="V22" s="41"/>
    </row>
    <row r="23" spans="1:22" ht="15" customHeight="1" x14ac:dyDescent="0.25">
      <c r="A23" s="174"/>
      <c r="B23" s="172"/>
      <c r="C23" s="76" t="s">
        <v>125</v>
      </c>
      <c r="D23" s="77">
        <v>20</v>
      </c>
      <c r="E23" s="78" t="s">
        <v>46</v>
      </c>
      <c r="F23" s="77" t="s">
        <v>100</v>
      </c>
      <c r="G23" s="76" t="s">
        <v>78</v>
      </c>
      <c r="H23" s="76" t="s">
        <v>24</v>
      </c>
      <c r="I23" s="79">
        <v>130</v>
      </c>
      <c r="J23" s="85"/>
      <c r="K23" s="35">
        <f t="shared" si="0"/>
        <v>0</v>
      </c>
      <c r="L23" s="36" t="str">
        <f t="shared" si="1"/>
        <v>OK</v>
      </c>
      <c r="M23" s="56"/>
      <c r="N23" s="56"/>
      <c r="O23" s="56"/>
      <c r="P23" s="56"/>
      <c r="Q23" s="57"/>
      <c r="R23" s="57"/>
      <c r="S23" s="41"/>
      <c r="T23" s="41"/>
      <c r="U23" s="41"/>
      <c r="V23" s="41"/>
    </row>
    <row r="24" spans="1:22" ht="15" customHeight="1" x14ac:dyDescent="0.25">
      <c r="A24" s="174"/>
      <c r="B24" s="172"/>
      <c r="C24" s="76" t="s">
        <v>125</v>
      </c>
      <c r="D24" s="77">
        <v>21</v>
      </c>
      <c r="E24" s="78" t="s">
        <v>101</v>
      </c>
      <c r="F24" s="77" t="s">
        <v>102</v>
      </c>
      <c r="G24" s="76" t="s">
        <v>78</v>
      </c>
      <c r="H24" s="76" t="s">
        <v>24</v>
      </c>
      <c r="I24" s="79">
        <v>160</v>
      </c>
      <c r="J24" s="85"/>
      <c r="K24" s="35">
        <f t="shared" si="0"/>
        <v>0</v>
      </c>
      <c r="L24" s="36" t="str">
        <f t="shared" si="1"/>
        <v>OK</v>
      </c>
      <c r="M24" s="56"/>
      <c r="N24" s="56"/>
      <c r="O24" s="56"/>
      <c r="P24" s="56"/>
      <c r="Q24" s="57"/>
      <c r="R24" s="57"/>
      <c r="S24" s="41"/>
      <c r="T24" s="41"/>
      <c r="U24" s="41"/>
      <c r="V24" s="41"/>
    </row>
    <row r="25" spans="1:22" ht="15" customHeight="1" x14ac:dyDescent="0.25">
      <c r="A25" s="174"/>
      <c r="B25" s="172"/>
      <c r="C25" s="76" t="s">
        <v>125</v>
      </c>
      <c r="D25" s="77">
        <v>22</v>
      </c>
      <c r="E25" s="78" t="s">
        <v>103</v>
      </c>
      <c r="F25" s="77" t="s">
        <v>102</v>
      </c>
      <c r="G25" s="76" t="s">
        <v>78</v>
      </c>
      <c r="H25" s="76" t="s">
        <v>24</v>
      </c>
      <c r="I25" s="79">
        <v>285</v>
      </c>
      <c r="J25" s="85"/>
      <c r="K25" s="35">
        <f t="shared" si="0"/>
        <v>0</v>
      </c>
      <c r="L25" s="36" t="str">
        <f t="shared" si="1"/>
        <v>OK</v>
      </c>
      <c r="M25" s="56"/>
      <c r="N25" s="56"/>
      <c r="O25" s="56"/>
      <c r="P25" s="56"/>
      <c r="Q25" s="57"/>
      <c r="R25" s="57"/>
      <c r="S25" s="41"/>
      <c r="T25" s="41"/>
      <c r="U25" s="41"/>
      <c r="V25" s="41"/>
    </row>
    <row r="26" spans="1:22" ht="15" customHeight="1" x14ac:dyDescent="0.25">
      <c r="A26" s="174"/>
      <c r="B26" s="172"/>
      <c r="C26" s="76" t="s">
        <v>125</v>
      </c>
      <c r="D26" s="77">
        <v>23</v>
      </c>
      <c r="E26" s="78" t="s">
        <v>104</v>
      </c>
      <c r="F26" s="77" t="s">
        <v>105</v>
      </c>
      <c r="G26" s="84" t="s">
        <v>78</v>
      </c>
      <c r="H26" s="76" t="s">
        <v>24</v>
      </c>
      <c r="I26" s="79">
        <v>445</v>
      </c>
      <c r="J26" s="85"/>
      <c r="K26" s="35">
        <f t="shared" si="0"/>
        <v>0</v>
      </c>
      <c r="L26" s="36" t="str">
        <f t="shared" si="1"/>
        <v>OK</v>
      </c>
      <c r="M26" s="56"/>
      <c r="N26" s="56"/>
      <c r="O26" s="56"/>
      <c r="P26" s="56"/>
      <c r="Q26" s="57"/>
      <c r="R26" s="57"/>
      <c r="S26" s="41"/>
      <c r="T26" s="41"/>
      <c r="U26" s="41"/>
      <c r="V26" s="41"/>
    </row>
    <row r="27" spans="1:22" ht="15" customHeight="1" x14ac:dyDescent="0.25">
      <c r="A27" s="175" t="s">
        <v>126</v>
      </c>
      <c r="B27" s="173" t="s">
        <v>124</v>
      </c>
      <c r="C27" s="100"/>
      <c r="D27" s="65">
        <v>24</v>
      </c>
      <c r="E27" s="66" t="s">
        <v>47</v>
      </c>
      <c r="F27" s="67" t="s">
        <v>106</v>
      </c>
      <c r="G27" s="67" t="s">
        <v>79</v>
      </c>
      <c r="H27" s="65" t="s">
        <v>77</v>
      </c>
      <c r="I27" s="68">
        <v>12.5</v>
      </c>
      <c r="J27" s="85"/>
      <c r="K27" s="35">
        <f t="shared" si="0"/>
        <v>0</v>
      </c>
      <c r="L27" s="36" t="str">
        <f t="shared" si="1"/>
        <v>OK</v>
      </c>
      <c r="M27" s="56"/>
      <c r="N27" s="56"/>
      <c r="O27" s="56"/>
      <c r="P27" s="56"/>
      <c r="Q27" s="57"/>
      <c r="R27" s="57"/>
      <c r="S27" s="41"/>
      <c r="T27" s="41"/>
      <c r="U27" s="41"/>
      <c r="V27" s="41"/>
    </row>
    <row r="28" spans="1:22" ht="15" customHeight="1" x14ac:dyDescent="0.25">
      <c r="A28" s="175"/>
      <c r="B28" s="173"/>
      <c r="C28" s="100"/>
      <c r="D28" s="65">
        <v>25</v>
      </c>
      <c r="E28" s="66" t="s">
        <v>48</v>
      </c>
      <c r="F28" s="67" t="s">
        <v>106</v>
      </c>
      <c r="G28" s="67" t="s">
        <v>79</v>
      </c>
      <c r="H28" s="65" t="s">
        <v>77</v>
      </c>
      <c r="I28" s="68">
        <v>55</v>
      </c>
      <c r="J28" s="85"/>
      <c r="K28" s="35">
        <f t="shared" si="0"/>
        <v>0</v>
      </c>
      <c r="L28" s="36" t="str">
        <f t="shared" si="1"/>
        <v>OK</v>
      </c>
      <c r="M28" s="56"/>
      <c r="N28" s="56"/>
      <c r="O28" s="56"/>
      <c r="P28" s="56"/>
      <c r="Q28" s="57"/>
      <c r="R28" s="57"/>
      <c r="S28" s="41"/>
      <c r="T28" s="41"/>
      <c r="U28" s="41"/>
      <c r="V28" s="41"/>
    </row>
    <row r="29" spans="1:22" ht="15" customHeight="1" x14ac:dyDescent="0.25">
      <c r="A29" s="175"/>
      <c r="B29" s="173"/>
      <c r="C29" s="100"/>
      <c r="D29" s="65">
        <v>26</v>
      </c>
      <c r="E29" s="66" t="s">
        <v>49</v>
      </c>
      <c r="F29" s="67" t="s">
        <v>106</v>
      </c>
      <c r="G29" s="67" t="s">
        <v>79</v>
      </c>
      <c r="H29" s="65" t="s">
        <v>77</v>
      </c>
      <c r="I29" s="68">
        <v>215</v>
      </c>
      <c r="J29" s="85"/>
      <c r="K29" s="35">
        <f t="shared" si="0"/>
        <v>0</v>
      </c>
      <c r="L29" s="36" t="str">
        <f t="shared" si="1"/>
        <v>OK</v>
      </c>
      <c r="M29" s="56"/>
      <c r="N29" s="56"/>
      <c r="O29" s="56"/>
      <c r="P29" s="56"/>
      <c r="Q29" s="57"/>
      <c r="R29" s="57"/>
      <c r="S29" s="41"/>
      <c r="T29" s="41"/>
      <c r="U29" s="41"/>
      <c r="V29" s="41"/>
    </row>
    <row r="30" spans="1:22" ht="15" customHeight="1" x14ac:dyDescent="0.25">
      <c r="A30" s="175"/>
      <c r="B30" s="173"/>
      <c r="C30" s="100"/>
      <c r="D30" s="65">
        <v>27</v>
      </c>
      <c r="E30" s="66" t="s">
        <v>50</v>
      </c>
      <c r="F30" s="67" t="s">
        <v>106</v>
      </c>
      <c r="G30" s="67" t="s">
        <v>79</v>
      </c>
      <c r="H30" s="65" t="s">
        <v>77</v>
      </c>
      <c r="I30" s="68">
        <v>275</v>
      </c>
      <c r="J30" s="85"/>
      <c r="K30" s="35">
        <f t="shared" si="0"/>
        <v>0</v>
      </c>
      <c r="L30" s="36" t="str">
        <f t="shared" si="1"/>
        <v>OK</v>
      </c>
      <c r="M30" s="56"/>
      <c r="N30" s="56"/>
      <c r="O30" s="56"/>
      <c r="P30" s="56"/>
      <c r="Q30" s="57"/>
      <c r="R30" s="57"/>
      <c r="S30" s="41"/>
      <c r="T30" s="41"/>
      <c r="U30" s="41"/>
      <c r="V30" s="41"/>
    </row>
    <row r="31" spans="1:22" ht="15" customHeight="1" x14ac:dyDescent="0.25">
      <c r="A31" s="175"/>
      <c r="B31" s="173"/>
      <c r="C31" s="100"/>
      <c r="D31" s="65">
        <v>28</v>
      </c>
      <c r="E31" s="66" t="s">
        <v>51</v>
      </c>
      <c r="F31" s="67"/>
      <c r="G31" s="67" t="s">
        <v>79</v>
      </c>
      <c r="H31" s="65" t="s">
        <v>77</v>
      </c>
      <c r="I31" s="68">
        <v>25</v>
      </c>
      <c r="J31" s="85"/>
      <c r="K31" s="35">
        <f t="shared" si="0"/>
        <v>0</v>
      </c>
      <c r="L31" s="36" t="str">
        <f t="shared" si="1"/>
        <v>OK</v>
      </c>
      <c r="M31" s="56"/>
      <c r="N31" s="56"/>
      <c r="O31" s="56"/>
      <c r="P31" s="56"/>
      <c r="Q31" s="57"/>
      <c r="R31" s="57"/>
      <c r="S31" s="41"/>
      <c r="T31" s="41"/>
      <c r="U31" s="41"/>
      <c r="V31" s="41"/>
    </row>
    <row r="32" spans="1:22" ht="30" customHeight="1" x14ac:dyDescent="0.25">
      <c r="A32" s="175"/>
      <c r="B32" s="173"/>
      <c r="C32" s="100"/>
      <c r="D32" s="65">
        <v>29</v>
      </c>
      <c r="E32" s="66" t="s">
        <v>52</v>
      </c>
      <c r="F32" s="67" t="s">
        <v>106</v>
      </c>
      <c r="G32" s="67" t="s">
        <v>79</v>
      </c>
      <c r="H32" s="65" t="s">
        <v>77</v>
      </c>
      <c r="I32" s="68">
        <v>75</v>
      </c>
      <c r="J32" s="86"/>
      <c r="K32" s="35">
        <f t="shared" si="0"/>
        <v>0</v>
      </c>
      <c r="L32" s="36" t="str">
        <f t="shared" si="1"/>
        <v>OK</v>
      </c>
      <c r="M32" s="56"/>
      <c r="N32" s="56"/>
      <c r="O32" s="56"/>
      <c r="P32" s="56"/>
      <c r="Q32" s="57"/>
      <c r="R32" s="57"/>
      <c r="S32" s="41"/>
      <c r="T32" s="41"/>
      <c r="U32" s="41"/>
      <c r="V32" s="41"/>
    </row>
    <row r="33" spans="1:22" ht="15" customHeight="1" x14ac:dyDescent="0.25">
      <c r="A33" s="175"/>
      <c r="B33" s="173"/>
      <c r="C33" s="100"/>
      <c r="D33" s="65">
        <v>30</v>
      </c>
      <c r="E33" s="66" t="s">
        <v>53</v>
      </c>
      <c r="F33" s="67" t="s">
        <v>106</v>
      </c>
      <c r="G33" s="67" t="s">
        <v>79</v>
      </c>
      <c r="H33" s="65" t="s">
        <v>77</v>
      </c>
      <c r="I33" s="68">
        <v>75</v>
      </c>
      <c r="J33" s="86"/>
      <c r="K33" s="35">
        <f t="shared" si="0"/>
        <v>0</v>
      </c>
      <c r="L33" s="36" t="str">
        <f t="shared" si="1"/>
        <v>OK</v>
      </c>
      <c r="M33" s="56"/>
      <c r="N33" s="56"/>
      <c r="O33" s="56"/>
      <c r="P33" s="56"/>
      <c r="Q33" s="57"/>
      <c r="R33" s="57"/>
      <c r="S33" s="41"/>
      <c r="T33" s="41"/>
      <c r="U33" s="41"/>
      <c r="V33" s="41"/>
    </row>
    <row r="34" spans="1:22" ht="15" customHeight="1" x14ac:dyDescent="0.25">
      <c r="A34" s="175"/>
      <c r="B34" s="173"/>
      <c r="C34" s="100"/>
      <c r="D34" s="65">
        <v>31</v>
      </c>
      <c r="E34" s="66" t="s">
        <v>54</v>
      </c>
      <c r="F34" s="67" t="s">
        <v>106</v>
      </c>
      <c r="G34" s="67" t="s">
        <v>79</v>
      </c>
      <c r="H34" s="65" t="s">
        <v>77</v>
      </c>
      <c r="I34" s="68">
        <v>100</v>
      </c>
      <c r="J34" s="86"/>
      <c r="K34" s="35">
        <f t="shared" si="0"/>
        <v>0</v>
      </c>
      <c r="L34" s="36" t="str">
        <f t="shared" si="1"/>
        <v>OK</v>
      </c>
      <c r="M34" s="56"/>
      <c r="N34" s="56"/>
      <c r="O34" s="56"/>
      <c r="P34" s="56"/>
      <c r="Q34" s="57"/>
      <c r="R34" s="57"/>
      <c r="S34" s="41"/>
      <c r="T34" s="41"/>
      <c r="U34" s="41"/>
      <c r="V34" s="41"/>
    </row>
    <row r="35" spans="1:22" ht="15" customHeight="1" x14ac:dyDescent="0.25">
      <c r="A35" s="175"/>
      <c r="B35" s="173"/>
      <c r="C35" s="100"/>
      <c r="D35" s="65">
        <v>32</v>
      </c>
      <c r="E35" s="66" t="s">
        <v>55</v>
      </c>
      <c r="F35" s="67" t="s">
        <v>106</v>
      </c>
      <c r="G35" s="67" t="s">
        <v>79</v>
      </c>
      <c r="H35" s="65" t="s">
        <v>77</v>
      </c>
      <c r="I35" s="68">
        <v>65</v>
      </c>
      <c r="J35" s="86"/>
      <c r="K35" s="35">
        <f t="shared" si="0"/>
        <v>0</v>
      </c>
      <c r="L35" s="36" t="str">
        <f t="shared" si="1"/>
        <v>OK</v>
      </c>
      <c r="M35" s="56"/>
      <c r="N35" s="56"/>
      <c r="O35" s="56"/>
      <c r="P35" s="56"/>
      <c r="Q35" s="57"/>
      <c r="R35" s="57"/>
      <c r="S35" s="41"/>
      <c r="T35" s="41"/>
      <c r="U35" s="41"/>
      <c r="V35" s="41"/>
    </row>
    <row r="36" spans="1:22" ht="15" customHeight="1" x14ac:dyDescent="0.25">
      <c r="A36" s="175"/>
      <c r="B36" s="173"/>
      <c r="C36" s="100"/>
      <c r="D36" s="65">
        <v>33</v>
      </c>
      <c r="E36" s="66" t="s">
        <v>56</v>
      </c>
      <c r="F36" s="67" t="s">
        <v>106</v>
      </c>
      <c r="G36" s="67" t="s">
        <v>79</v>
      </c>
      <c r="H36" s="65" t="s">
        <v>77</v>
      </c>
      <c r="I36" s="68">
        <v>80</v>
      </c>
      <c r="J36" s="86"/>
      <c r="K36" s="35">
        <f t="shared" si="0"/>
        <v>0</v>
      </c>
      <c r="L36" s="36" t="str">
        <f t="shared" si="1"/>
        <v>OK</v>
      </c>
      <c r="M36" s="56"/>
      <c r="N36" s="56"/>
      <c r="O36" s="56"/>
      <c r="P36" s="56"/>
      <c r="Q36" s="57"/>
      <c r="R36" s="57"/>
      <c r="S36" s="41"/>
      <c r="T36" s="41"/>
      <c r="U36" s="41"/>
      <c r="V36" s="41"/>
    </row>
    <row r="37" spans="1:22" ht="15" customHeight="1" x14ac:dyDescent="0.25">
      <c r="A37" s="175"/>
      <c r="B37" s="173"/>
      <c r="C37" s="100"/>
      <c r="D37" s="65">
        <v>34</v>
      </c>
      <c r="E37" s="69" t="s">
        <v>57</v>
      </c>
      <c r="F37" s="67" t="s">
        <v>106</v>
      </c>
      <c r="G37" s="67" t="s">
        <v>79</v>
      </c>
      <c r="H37" s="65" t="s">
        <v>77</v>
      </c>
      <c r="I37" s="68">
        <v>70</v>
      </c>
      <c r="J37" s="86"/>
      <c r="K37" s="35">
        <f t="shared" si="0"/>
        <v>0</v>
      </c>
      <c r="L37" s="36" t="str">
        <f t="shared" si="1"/>
        <v>OK</v>
      </c>
      <c r="M37" s="56"/>
      <c r="N37" s="56"/>
      <c r="O37" s="56"/>
      <c r="P37" s="56"/>
      <c r="Q37" s="57"/>
      <c r="R37" s="57"/>
      <c r="S37" s="41"/>
      <c r="T37" s="41"/>
      <c r="U37" s="41"/>
      <c r="V37" s="41"/>
    </row>
    <row r="38" spans="1:22" ht="15" customHeight="1" x14ac:dyDescent="0.25">
      <c r="A38" s="175"/>
      <c r="B38" s="173"/>
      <c r="C38" s="100"/>
      <c r="D38" s="65">
        <v>35</v>
      </c>
      <c r="E38" s="69" t="s">
        <v>58</v>
      </c>
      <c r="F38" s="67" t="s">
        <v>106</v>
      </c>
      <c r="G38" s="67" t="s">
        <v>79</v>
      </c>
      <c r="H38" s="65" t="s">
        <v>77</v>
      </c>
      <c r="I38" s="68">
        <v>270</v>
      </c>
      <c r="J38" s="86"/>
      <c r="K38" s="35">
        <f t="shared" si="0"/>
        <v>0</v>
      </c>
      <c r="L38" s="36" t="str">
        <f t="shared" si="1"/>
        <v>OK</v>
      </c>
      <c r="M38" s="56"/>
      <c r="N38" s="56"/>
      <c r="O38" s="56"/>
      <c r="P38" s="56"/>
      <c r="Q38" s="57"/>
      <c r="R38" s="57"/>
      <c r="S38" s="41"/>
      <c r="T38" s="41"/>
      <c r="U38" s="41"/>
      <c r="V38" s="41"/>
    </row>
    <row r="39" spans="1:22" ht="15" customHeight="1" x14ac:dyDescent="0.25">
      <c r="A39" s="175"/>
      <c r="B39" s="173"/>
      <c r="C39" s="100"/>
      <c r="D39" s="65">
        <v>36</v>
      </c>
      <c r="E39" s="69" t="s">
        <v>59</v>
      </c>
      <c r="F39" s="67" t="s">
        <v>106</v>
      </c>
      <c r="G39" s="67" t="s">
        <v>79</v>
      </c>
      <c r="H39" s="65" t="s">
        <v>77</v>
      </c>
      <c r="I39" s="68">
        <v>280</v>
      </c>
      <c r="J39" s="86"/>
      <c r="K39" s="35">
        <f t="shared" si="0"/>
        <v>0</v>
      </c>
      <c r="L39" s="36" t="str">
        <f t="shared" si="1"/>
        <v>OK</v>
      </c>
      <c r="M39" s="56"/>
      <c r="N39" s="56"/>
      <c r="O39" s="56"/>
      <c r="P39" s="56"/>
      <c r="Q39" s="57"/>
      <c r="R39" s="57"/>
      <c r="S39" s="41"/>
      <c r="T39" s="41"/>
      <c r="U39" s="41"/>
      <c r="V39" s="41"/>
    </row>
    <row r="40" spans="1:22" ht="15" customHeight="1" x14ac:dyDescent="0.25">
      <c r="A40" s="175"/>
      <c r="B40" s="173"/>
      <c r="C40" s="100"/>
      <c r="D40" s="65">
        <v>37</v>
      </c>
      <c r="E40" s="70" t="s">
        <v>60</v>
      </c>
      <c r="F40" s="71" t="s">
        <v>106</v>
      </c>
      <c r="G40" s="71" t="s">
        <v>80</v>
      </c>
      <c r="H40" s="65" t="s">
        <v>77</v>
      </c>
      <c r="I40" s="68">
        <v>75</v>
      </c>
      <c r="J40" s="86"/>
      <c r="K40" s="35">
        <f t="shared" si="0"/>
        <v>0</v>
      </c>
      <c r="L40" s="36" t="str">
        <f t="shared" si="1"/>
        <v>OK</v>
      </c>
      <c r="M40" s="56"/>
      <c r="N40" s="56"/>
      <c r="O40" s="56"/>
      <c r="P40" s="56"/>
      <c r="Q40" s="57"/>
      <c r="R40" s="57"/>
      <c r="S40" s="41"/>
      <c r="T40" s="41"/>
      <c r="U40" s="41"/>
      <c r="V40" s="41"/>
    </row>
    <row r="41" spans="1:22" ht="15" customHeight="1" x14ac:dyDescent="0.25">
      <c r="A41" s="175"/>
      <c r="B41" s="173"/>
      <c r="C41" s="100"/>
      <c r="D41" s="65">
        <v>38</v>
      </c>
      <c r="E41" s="70" t="s">
        <v>61</v>
      </c>
      <c r="F41" s="71" t="s">
        <v>106</v>
      </c>
      <c r="G41" s="71" t="s">
        <v>80</v>
      </c>
      <c r="H41" s="65" t="s">
        <v>77</v>
      </c>
      <c r="I41" s="68">
        <v>180</v>
      </c>
      <c r="J41" s="86"/>
      <c r="K41" s="35">
        <f t="shared" si="0"/>
        <v>0</v>
      </c>
      <c r="L41" s="36" t="str">
        <f t="shared" si="1"/>
        <v>OK</v>
      </c>
      <c r="M41" s="56"/>
      <c r="N41" s="56"/>
      <c r="O41" s="56"/>
      <c r="P41" s="56"/>
      <c r="Q41" s="57"/>
      <c r="R41" s="57"/>
      <c r="S41" s="41"/>
      <c r="T41" s="41"/>
      <c r="U41" s="41"/>
      <c r="V41" s="41"/>
    </row>
    <row r="42" spans="1:22" ht="15" customHeight="1" x14ac:dyDescent="0.25">
      <c r="A42" s="175"/>
      <c r="B42" s="173"/>
      <c r="C42" s="100"/>
      <c r="D42" s="65">
        <v>39</v>
      </c>
      <c r="E42" s="70" t="s">
        <v>62</v>
      </c>
      <c r="F42" s="71" t="s">
        <v>106</v>
      </c>
      <c r="G42" s="71" t="s">
        <v>80</v>
      </c>
      <c r="H42" s="65" t="s">
        <v>77</v>
      </c>
      <c r="I42" s="68">
        <v>70</v>
      </c>
      <c r="J42" s="87"/>
      <c r="K42" s="35">
        <f t="shared" si="0"/>
        <v>0</v>
      </c>
      <c r="L42" s="36" t="str">
        <f t="shared" si="1"/>
        <v>OK</v>
      </c>
      <c r="M42" s="56"/>
      <c r="N42" s="56"/>
      <c r="O42" s="56"/>
      <c r="P42" s="56"/>
      <c r="Q42" s="57"/>
      <c r="R42" s="57"/>
      <c r="S42" s="41"/>
      <c r="T42" s="41"/>
      <c r="U42" s="41"/>
      <c r="V42" s="41"/>
    </row>
    <row r="43" spans="1:22" ht="15" customHeight="1" x14ac:dyDescent="0.25">
      <c r="A43" s="175"/>
      <c r="B43" s="173"/>
      <c r="C43" s="100"/>
      <c r="D43" s="65">
        <v>40</v>
      </c>
      <c r="E43" s="70" t="s">
        <v>63</v>
      </c>
      <c r="F43" s="71" t="s">
        <v>106</v>
      </c>
      <c r="G43" s="71" t="s">
        <v>80</v>
      </c>
      <c r="H43" s="65" t="s">
        <v>77</v>
      </c>
      <c r="I43" s="68">
        <v>70</v>
      </c>
      <c r="J43" s="86"/>
      <c r="K43" s="35">
        <f t="shared" si="0"/>
        <v>0</v>
      </c>
      <c r="L43" s="36" t="str">
        <f t="shared" si="1"/>
        <v>OK</v>
      </c>
      <c r="M43" s="56"/>
      <c r="N43" s="56"/>
      <c r="O43" s="56"/>
      <c r="P43" s="56"/>
      <c r="Q43" s="57"/>
      <c r="R43" s="57"/>
      <c r="S43" s="41"/>
      <c r="T43" s="41"/>
      <c r="U43" s="41"/>
      <c r="V43" s="41"/>
    </row>
    <row r="44" spans="1:22" ht="15" customHeight="1" x14ac:dyDescent="0.25">
      <c r="A44" s="175"/>
      <c r="B44" s="173"/>
      <c r="C44" s="100"/>
      <c r="D44" s="65">
        <v>41</v>
      </c>
      <c r="E44" s="70" t="s">
        <v>64</v>
      </c>
      <c r="F44" s="71" t="s">
        <v>106</v>
      </c>
      <c r="G44" s="71" t="s">
        <v>80</v>
      </c>
      <c r="H44" s="65" t="s">
        <v>77</v>
      </c>
      <c r="I44" s="68">
        <v>85</v>
      </c>
      <c r="J44" s="86"/>
      <c r="K44" s="35">
        <f t="shared" si="0"/>
        <v>0</v>
      </c>
      <c r="L44" s="36" t="str">
        <f t="shared" si="1"/>
        <v>OK</v>
      </c>
      <c r="M44" s="56"/>
      <c r="N44" s="56"/>
      <c r="O44" s="56"/>
      <c r="P44" s="56"/>
      <c r="Q44" s="57"/>
      <c r="R44" s="57"/>
      <c r="S44" s="41"/>
      <c r="T44" s="41"/>
      <c r="U44" s="41"/>
      <c r="V44" s="41"/>
    </row>
    <row r="45" spans="1:22" ht="15" customHeight="1" x14ac:dyDescent="0.25">
      <c r="A45" s="175"/>
      <c r="B45" s="173"/>
      <c r="C45" s="100"/>
      <c r="D45" s="65">
        <v>42</v>
      </c>
      <c r="E45" s="70" t="s">
        <v>65</v>
      </c>
      <c r="F45" s="71" t="s">
        <v>106</v>
      </c>
      <c r="G45" s="71" t="s">
        <v>80</v>
      </c>
      <c r="H45" s="65" t="s">
        <v>77</v>
      </c>
      <c r="I45" s="68">
        <v>55</v>
      </c>
      <c r="J45" s="88"/>
      <c r="K45" s="35">
        <f t="shared" si="0"/>
        <v>0</v>
      </c>
      <c r="L45" s="36" t="str">
        <f t="shared" si="1"/>
        <v>OK</v>
      </c>
      <c r="M45" s="56"/>
      <c r="N45" s="56"/>
      <c r="O45" s="56"/>
      <c r="P45" s="56"/>
      <c r="Q45" s="57"/>
      <c r="R45" s="57"/>
      <c r="S45" s="41"/>
      <c r="T45" s="41"/>
      <c r="U45" s="41"/>
      <c r="V45" s="41"/>
    </row>
    <row r="46" spans="1:22" ht="15" customHeight="1" x14ac:dyDescent="0.25">
      <c r="A46" s="175"/>
      <c r="B46" s="173"/>
      <c r="C46" s="100"/>
      <c r="D46" s="65">
        <v>43</v>
      </c>
      <c r="E46" s="70" t="s">
        <v>66</v>
      </c>
      <c r="F46" s="71" t="s">
        <v>106</v>
      </c>
      <c r="G46" s="71" t="s">
        <v>80</v>
      </c>
      <c r="H46" s="65" t="s">
        <v>77</v>
      </c>
      <c r="I46" s="68">
        <v>180</v>
      </c>
      <c r="J46" s="88"/>
      <c r="K46" s="35">
        <f t="shared" si="0"/>
        <v>0</v>
      </c>
      <c r="L46" s="36" t="str">
        <f t="shared" si="1"/>
        <v>OK</v>
      </c>
      <c r="M46" s="56"/>
      <c r="N46" s="56"/>
      <c r="O46" s="56"/>
      <c r="P46" s="56"/>
      <c r="Q46" s="57"/>
      <c r="R46" s="57"/>
      <c r="S46" s="41"/>
      <c r="T46" s="41"/>
      <c r="U46" s="41"/>
      <c r="V46" s="41"/>
    </row>
    <row r="47" spans="1:22" ht="15" customHeight="1" x14ac:dyDescent="0.25">
      <c r="A47" s="176" t="s">
        <v>127</v>
      </c>
      <c r="B47" s="177" t="s">
        <v>124</v>
      </c>
      <c r="C47" s="101"/>
      <c r="D47" s="59">
        <v>53</v>
      </c>
      <c r="E47" s="60" t="s">
        <v>47</v>
      </c>
      <c r="F47" s="61" t="s">
        <v>106</v>
      </c>
      <c r="G47" s="61" t="s">
        <v>79</v>
      </c>
      <c r="H47" s="59" t="s">
        <v>77</v>
      </c>
      <c r="I47" s="62">
        <v>12.5</v>
      </c>
      <c r="J47" s="88"/>
      <c r="K47" s="35">
        <f t="shared" si="0"/>
        <v>0</v>
      </c>
      <c r="L47" s="36" t="str">
        <f t="shared" si="1"/>
        <v>OK</v>
      </c>
      <c r="M47" s="56"/>
      <c r="N47" s="56"/>
      <c r="O47" s="56"/>
      <c r="P47" s="56"/>
      <c r="Q47" s="57"/>
      <c r="R47" s="57"/>
      <c r="S47" s="41"/>
      <c r="T47" s="41"/>
      <c r="U47" s="41"/>
      <c r="V47" s="41"/>
    </row>
    <row r="48" spans="1:22" ht="45" x14ac:dyDescent="0.25">
      <c r="A48" s="176"/>
      <c r="B48" s="177"/>
      <c r="C48" s="101"/>
      <c r="D48" s="59">
        <v>54</v>
      </c>
      <c r="E48" s="60" t="s">
        <v>51</v>
      </c>
      <c r="F48" s="61" t="s">
        <v>106</v>
      </c>
      <c r="G48" s="61" t="s">
        <v>79</v>
      </c>
      <c r="H48" s="59" t="s">
        <v>77</v>
      </c>
      <c r="I48" s="102">
        <v>25</v>
      </c>
      <c r="J48" s="88"/>
      <c r="K48" s="35">
        <f t="shared" si="0"/>
        <v>0</v>
      </c>
      <c r="L48" s="36" t="str">
        <f t="shared" si="1"/>
        <v>OK</v>
      </c>
      <c r="M48" s="49"/>
      <c r="N48" s="49"/>
      <c r="O48" s="15"/>
      <c r="P48" s="15"/>
    </row>
    <row r="49" spans="1:14" ht="45" x14ac:dyDescent="0.25">
      <c r="A49" s="168" t="s">
        <v>128</v>
      </c>
      <c r="B49" s="169" t="s">
        <v>129</v>
      </c>
      <c r="C49" s="103"/>
      <c r="D49" s="90">
        <v>55</v>
      </c>
      <c r="E49" s="91" t="s">
        <v>47</v>
      </c>
      <c r="F49" s="92" t="s">
        <v>106</v>
      </c>
      <c r="G49" s="92" t="s">
        <v>79</v>
      </c>
      <c r="H49" s="90" t="s">
        <v>77</v>
      </c>
      <c r="I49" s="104">
        <v>12.5</v>
      </c>
      <c r="J49" s="88"/>
      <c r="K49" s="35">
        <f t="shared" si="0"/>
        <v>0</v>
      </c>
      <c r="L49" s="36" t="str">
        <f t="shared" si="1"/>
        <v>OK</v>
      </c>
      <c r="M49" s="17"/>
    </row>
    <row r="50" spans="1:14" ht="45" x14ac:dyDescent="0.25">
      <c r="A50" s="168"/>
      <c r="B50" s="169"/>
      <c r="C50" s="103"/>
      <c r="D50" s="90">
        <v>56</v>
      </c>
      <c r="E50" s="91" t="s">
        <v>51</v>
      </c>
      <c r="F50" s="92" t="s">
        <v>106</v>
      </c>
      <c r="G50" s="92" t="s">
        <v>79</v>
      </c>
      <c r="H50" s="90" t="s">
        <v>77</v>
      </c>
      <c r="I50" s="104">
        <v>25</v>
      </c>
      <c r="J50" s="88"/>
      <c r="K50" s="35">
        <f t="shared" si="0"/>
        <v>0</v>
      </c>
      <c r="L50" s="36" t="str">
        <f t="shared" si="1"/>
        <v>OK</v>
      </c>
      <c r="M50" s="21"/>
      <c r="N50" s="28"/>
    </row>
    <row r="51" spans="1:14" ht="26.25" x14ac:dyDescent="0.25">
      <c r="A51" s="170" t="s">
        <v>130</v>
      </c>
      <c r="B51" s="171" t="s">
        <v>131</v>
      </c>
      <c r="C51" s="98"/>
      <c r="D51" s="95">
        <v>57</v>
      </c>
      <c r="E51" s="96" t="s">
        <v>67</v>
      </c>
      <c r="F51" s="97" t="s">
        <v>107</v>
      </c>
      <c r="G51" s="97" t="s">
        <v>81</v>
      </c>
      <c r="H51" s="95" t="s">
        <v>24</v>
      </c>
      <c r="I51" s="99">
        <v>140</v>
      </c>
      <c r="J51" s="88">
        <v>20</v>
      </c>
      <c r="K51" s="35">
        <f t="shared" si="0"/>
        <v>20</v>
      </c>
      <c r="L51" s="36" t="str">
        <f t="shared" si="1"/>
        <v>OK</v>
      </c>
      <c r="M51" s="22"/>
    </row>
    <row r="52" spans="1:14" ht="26.25" x14ac:dyDescent="0.25">
      <c r="A52" s="170"/>
      <c r="B52" s="171"/>
      <c r="C52" s="98"/>
      <c r="D52" s="95">
        <v>58</v>
      </c>
      <c r="E52" s="96" t="s">
        <v>68</v>
      </c>
      <c r="F52" s="97" t="s">
        <v>108</v>
      </c>
      <c r="G52" s="97" t="s">
        <v>81</v>
      </c>
      <c r="H52" s="95" t="s">
        <v>24</v>
      </c>
      <c r="I52" s="99">
        <v>140</v>
      </c>
      <c r="J52" s="88">
        <v>10</v>
      </c>
      <c r="K52" s="35">
        <f t="shared" si="0"/>
        <v>10</v>
      </c>
      <c r="L52" s="36" t="str">
        <f t="shared" si="1"/>
        <v>OK</v>
      </c>
      <c r="M52" s="22"/>
    </row>
    <row r="53" spans="1:14" x14ac:dyDescent="0.25">
      <c r="A53" s="170"/>
      <c r="B53" s="171"/>
      <c r="C53" s="98"/>
      <c r="D53" s="95">
        <v>59</v>
      </c>
      <c r="E53" s="96" t="s">
        <v>69</v>
      </c>
      <c r="F53" s="97" t="s">
        <v>109</v>
      </c>
      <c r="G53" s="97" t="s">
        <v>81</v>
      </c>
      <c r="H53" s="95" t="s">
        <v>24</v>
      </c>
      <c r="I53" s="99">
        <v>140</v>
      </c>
      <c r="J53" s="88"/>
      <c r="K53" s="35">
        <f t="shared" si="0"/>
        <v>0</v>
      </c>
      <c r="L53" s="36" t="str">
        <f t="shared" si="1"/>
        <v>OK</v>
      </c>
      <c r="M53" s="22"/>
    </row>
    <row r="54" spans="1:14" ht="26.25" x14ac:dyDescent="0.25">
      <c r="A54" s="170"/>
      <c r="B54" s="171"/>
      <c r="C54" s="98"/>
      <c r="D54" s="95">
        <v>60</v>
      </c>
      <c r="E54" s="96" t="s">
        <v>132</v>
      </c>
      <c r="F54" s="97" t="s">
        <v>108</v>
      </c>
      <c r="G54" s="97" t="s">
        <v>81</v>
      </c>
      <c r="H54" s="95" t="s">
        <v>24</v>
      </c>
      <c r="I54" s="99">
        <v>10.85</v>
      </c>
      <c r="J54" s="88"/>
      <c r="K54" s="35">
        <f t="shared" si="0"/>
        <v>0</v>
      </c>
      <c r="L54" s="36" t="str">
        <f t="shared" si="1"/>
        <v>OK</v>
      </c>
      <c r="M54" s="22"/>
    </row>
    <row r="55" spans="1:14" ht="26.25" x14ac:dyDescent="0.25">
      <c r="A55" s="170"/>
      <c r="B55" s="171"/>
      <c r="C55" s="98"/>
      <c r="D55" s="95">
        <v>61</v>
      </c>
      <c r="E55" s="96" t="s">
        <v>70</v>
      </c>
      <c r="F55" s="97" t="s">
        <v>110</v>
      </c>
      <c r="G55" s="97" t="s">
        <v>81</v>
      </c>
      <c r="H55" s="95" t="s">
        <v>24</v>
      </c>
      <c r="I55" s="99">
        <v>375</v>
      </c>
      <c r="J55" s="88"/>
      <c r="K55" s="35">
        <f t="shared" si="0"/>
        <v>0</v>
      </c>
      <c r="L55" s="36" t="str">
        <f t="shared" si="1"/>
        <v>OK</v>
      </c>
      <c r="M55" s="22"/>
    </row>
    <row r="56" spans="1:14" ht="26.25" x14ac:dyDescent="0.25">
      <c r="A56" s="170"/>
      <c r="B56" s="171"/>
      <c r="C56" s="98"/>
      <c r="D56" s="95">
        <v>62</v>
      </c>
      <c r="E56" s="96" t="s">
        <v>71</v>
      </c>
      <c r="F56" s="97" t="s">
        <v>111</v>
      </c>
      <c r="G56" s="97" t="s">
        <v>81</v>
      </c>
      <c r="H56" s="95" t="s">
        <v>24</v>
      </c>
      <c r="I56" s="99">
        <v>60</v>
      </c>
      <c r="J56" s="88"/>
      <c r="K56" s="35">
        <f t="shared" si="0"/>
        <v>0</v>
      </c>
      <c r="L56" s="36" t="str">
        <f t="shared" si="1"/>
        <v>OK</v>
      </c>
      <c r="M56" s="22"/>
    </row>
    <row r="57" spans="1:14" ht="26.25" x14ac:dyDescent="0.25">
      <c r="A57" s="170"/>
      <c r="B57" s="171"/>
      <c r="C57" s="98"/>
      <c r="D57" s="95">
        <v>63</v>
      </c>
      <c r="E57" s="96" t="s">
        <v>72</v>
      </c>
      <c r="F57" s="97" t="s">
        <v>112</v>
      </c>
      <c r="G57" s="97" t="s">
        <v>81</v>
      </c>
      <c r="H57" s="95" t="s">
        <v>24</v>
      </c>
      <c r="I57" s="99">
        <v>30</v>
      </c>
      <c r="J57" s="88">
        <v>5</v>
      </c>
      <c r="K57" s="35">
        <f t="shared" si="0"/>
        <v>5</v>
      </c>
      <c r="L57" s="36" t="str">
        <f t="shared" si="1"/>
        <v>OK</v>
      </c>
      <c r="M57" s="22"/>
    </row>
    <row r="58" spans="1:14" ht="26.25" x14ac:dyDescent="0.25">
      <c r="A58" s="170"/>
      <c r="B58" s="171"/>
      <c r="C58" s="98"/>
      <c r="D58" s="95">
        <v>64</v>
      </c>
      <c r="E58" s="96" t="s">
        <v>73</v>
      </c>
      <c r="F58" s="97" t="s">
        <v>113</v>
      </c>
      <c r="G58" s="97" t="s">
        <v>81</v>
      </c>
      <c r="H58" s="95" t="s">
        <v>24</v>
      </c>
      <c r="I58" s="99">
        <v>35</v>
      </c>
      <c r="J58" s="88">
        <v>5</v>
      </c>
      <c r="K58" s="35">
        <f t="shared" si="0"/>
        <v>5</v>
      </c>
      <c r="L58" s="36" t="str">
        <f t="shared" si="1"/>
        <v>OK</v>
      </c>
      <c r="M58" s="22"/>
    </row>
    <row r="59" spans="1:14" ht="26.25" x14ac:dyDescent="0.25">
      <c r="A59" s="170"/>
      <c r="B59" s="171"/>
      <c r="C59" s="98"/>
      <c r="D59" s="95">
        <v>65</v>
      </c>
      <c r="E59" s="96" t="s">
        <v>74</v>
      </c>
      <c r="F59" s="97" t="s">
        <v>114</v>
      </c>
      <c r="G59" s="97" t="s">
        <v>81</v>
      </c>
      <c r="H59" s="95" t="s">
        <v>24</v>
      </c>
      <c r="I59" s="99">
        <v>45</v>
      </c>
      <c r="J59" s="88">
        <v>5</v>
      </c>
      <c r="K59" s="35">
        <f t="shared" si="0"/>
        <v>5</v>
      </c>
      <c r="L59" s="36" t="str">
        <f t="shared" si="1"/>
        <v>OK</v>
      </c>
      <c r="M59" s="22"/>
    </row>
    <row r="60" spans="1:14" x14ac:dyDescent="0.25">
      <c r="M60" s="22"/>
    </row>
    <row r="61" spans="1:14" x14ac:dyDescent="0.25">
      <c r="E61" s="1" t="s">
        <v>133</v>
      </c>
      <c r="M61" s="22"/>
    </row>
    <row r="62" spans="1:14" x14ac:dyDescent="0.25">
      <c r="M62" s="22"/>
    </row>
    <row r="63" spans="1:14" x14ac:dyDescent="0.25">
      <c r="M63" s="22"/>
    </row>
    <row r="64" spans="1:14" x14ac:dyDescent="0.25">
      <c r="M64" s="22"/>
    </row>
    <row r="65" spans="13:13" x14ac:dyDescent="0.25">
      <c r="M65" s="22"/>
    </row>
    <row r="66" spans="13:13" x14ac:dyDescent="0.25">
      <c r="M66" s="22"/>
    </row>
    <row r="67" spans="13:13" x14ac:dyDescent="0.25">
      <c r="M67" s="22"/>
    </row>
    <row r="68" spans="13:13" x14ac:dyDescent="0.25">
      <c r="M68" s="22"/>
    </row>
    <row r="69" spans="13:13" x14ac:dyDescent="0.25">
      <c r="M69" s="22"/>
    </row>
    <row r="70" spans="13:13" x14ac:dyDescent="0.25">
      <c r="M70" s="22"/>
    </row>
    <row r="71" spans="13:13" x14ac:dyDescent="0.25">
      <c r="M71" s="22"/>
    </row>
    <row r="72" spans="13:13" x14ac:dyDescent="0.25">
      <c r="M72" s="22"/>
    </row>
    <row r="73" spans="13:13" x14ac:dyDescent="0.25">
      <c r="M73" s="22"/>
    </row>
    <row r="74" spans="13:13" x14ac:dyDescent="0.25">
      <c r="M74" s="22"/>
    </row>
    <row r="75" spans="13:13" x14ac:dyDescent="0.25">
      <c r="M75" s="22"/>
    </row>
    <row r="76" spans="13:13" x14ac:dyDescent="0.25">
      <c r="M76" s="22"/>
    </row>
    <row r="77" spans="13:13" x14ac:dyDescent="0.25">
      <c r="M77" s="22"/>
    </row>
    <row r="78" spans="13:13" x14ac:dyDescent="0.25">
      <c r="M78" s="22"/>
    </row>
    <row r="79" spans="13:13" x14ac:dyDescent="0.25">
      <c r="M79" s="22"/>
    </row>
    <row r="80" spans="13:13" x14ac:dyDescent="0.25">
      <c r="M80" s="22"/>
    </row>
    <row r="81" spans="13:13" x14ac:dyDescent="0.25">
      <c r="M81" s="22"/>
    </row>
    <row r="82" spans="13:13" x14ac:dyDescent="0.25">
      <c r="M82" s="22"/>
    </row>
    <row r="83" spans="13:13" x14ac:dyDescent="0.25">
      <c r="M83" s="22"/>
    </row>
    <row r="84" spans="13:13" x14ac:dyDescent="0.25">
      <c r="M84" s="22"/>
    </row>
    <row r="85" spans="13:13" x14ac:dyDescent="0.25">
      <c r="M85" s="22"/>
    </row>
    <row r="86" spans="13:13" x14ac:dyDescent="0.25">
      <c r="M86" s="22"/>
    </row>
    <row r="87" spans="13:13" x14ac:dyDescent="0.25">
      <c r="M87" s="22"/>
    </row>
    <row r="88" spans="13:13" x14ac:dyDescent="0.25">
      <c r="M88" s="22"/>
    </row>
    <row r="89" spans="13:13" x14ac:dyDescent="0.25">
      <c r="M89" s="22"/>
    </row>
    <row r="90" spans="13:13" x14ac:dyDescent="0.25">
      <c r="M90" s="22"/>
    </row>
    <row r="91" spans="13:13" x14ac:dyDescent="0.25">
      <c r="M91" s="22"/>
    </row>
    <row r="92" spans="13:13" x14ac:dyDescent="0.25">
      <c r="M92" s="22"/>
    </row>
    <row r="93" spans="13:13" x14ac:dyDescent="0.25">
      <c r="M93" s="22"/>
    </row>
    <row r="94" spans="13:13" x14ac:dyDescent="0.25">
      <c r="M94" s="22"/>
    </row>
    <row r="95" spans="13:13" x14ac:dyDescent="0.25">
      <c r="M95" s="22"/>
    </row>
    <row r="96" spans="13:13" x14ac:dyDescent="0.25">
      <c r="M96" s="22"/>
    </row>
    <row r="97" spans="13:13" x14ac:dyDescent="0.25">
      <c r="M97" s="22"/>
    </row>
    <row r="98" spans="13:13" x14ac:dyDescent="0.25">
      <c r="M98" s="22"/>
    </row>
    <row r="99" spans="13:13" x14ac:dyDescent="0.25">
      <c r="M99" s="22"/>
    </row>
    <row r="100" spans="13:13" x14ac:dyDescent="0.25">
      <c r="M100" s="22"/>
    </row>
    <row r="101" spans="13:13" x14ac:dyDescent="0.25">
      <c r="M101" s="22"/>
    </row>
    <row r="102" spans="13:13" x14ac:dyDescent="0.25">
      <c r="M102" s="22"/>
    </row>
    <row r="103" spans="13:13" x14ac:dyDescent="0.25">
      <c r="M103" s="22"/>
    </row>
    <row r="104" spans="13:13" x14ac:dyDescent="0.25">
      <c r="M104" s="22"/>
    </row>
    <row r="105" spans="13:13" x14ac:dyDescent="0.25">
      <c r="M105" s="22"/>
    </row>
    <row r="106" spans="13:13" x14ac:dyDescent="0.25">
      <c r="M106" s="22"/>
    </row>
    <row r="107" spans="13:13" x14ac:dyDescent="0.25">
      <c r="M107" s="22"/>
    </row>
    <row r="108" spans="13:13" x14ac:dyDescent="0.25">
      <c r="M108" s="22"/>
    </row>
    <row r="109" spans="13:13" x14ac:dyDescent="0.25">
      <c r="M109" s="22"/>
    </row>
    <row r="110" spans="13:13" x14ac:dyDescent="0.25">
      <c r="M110" s="22"/>
    </row>
    <row r="111" spans="13:13" x14ac:dyDescent="0.25">
      <c r="M111" s="22"/>
    </row>
    <row r="112" spans="13:13" x14ac:dyDescent="0.25">
      <c r="M112" s="22"/>
    </row>
    <row r="113" spans="13:13" x14ac:dyDescent="0.25">
      <c r="M113" s="22"/>
    </row>
    <row r="114" spans="13:13" x14ac:dyDescent="0.25">
      <c r="M114" s="22"/>
    </row>
    <row r="115" spans="13:13" x14ac:dyDescent="0.25">
      <c r="M115" s="22"/>
    </row>
    <row r="116" spans="13:13" x14ac:dyDescent="0.25">
      <c r="M116" s="22"/>
    </row>
    <row r="117" spans="13:13" x14ac:dyDescent="0.25">
      <c r="M117" s="22"/>
    </row>
    <row r="118" spans="13:13" x14ac:dyDescent="0.25">
      <c r="M118" s="22"/>
    </row>
    <row r="119" spans="13:13" x14ac:dyDescent="0.25">
      <c r="M119" s="22"/>
    </row>
    <row r="120" spans="13:13" x14ac:dyDescent="0.25">
      <c r="M120" s="22"/>
    </row>
    <row r="121" spans="13:13" x14ac:dyDescent="0.25">
      <c r="M121" s="22"/>
    </row>
    <row r="122" spans="13:13" x14ac:dyDescent="0.25">
      <c r="M122" s="22"/>
    </row>
    <row r="123" spans="13:13" x14ac:dyDescent="0.25">
      <c r="M123" s="22"/>
    </row>
    <row r="124" spans="13:13" x14ac:dyDescent="0.25">
      <c r="M124" s="22"/>
    </row>
    <row r="125" spans="13:13" x14ac:dyDescent="0.25">
      <c r="M125" s="22"/>
    </row>
    <row r="126" spans="13:13" x14ac:dyDescent="0.25">
      <c r="M126" s="22"/>
    </row>
    <row r="127" spans="13:13" x14ac:dyDescent="0.25">
      <c r="M127" s="22"/>
    </row>
    <row r="128" spans="13:13" x14ac:dyDescent="0.25">
      <c r="M128" s="22"/>
    </row>
    <row r="129" spans="13:13" x14ac:dyDescent="0.25">
      <c r="M129" s="22"/>
    </row>
    <row r="130" spans="13:13" x14ac:dyDescent="0.25">
      <c r="M130" s="22"/>
    </row>
    <row r="131" spans="13:13" x14ac:dyDescent="0.25">
      <c r="M131" s="22"/>
    </row>
    <row r="132" spans="13:13" x14ac:dyDescent="0.25">
      <c r="M132" s="22"/>
    </row>
    <row r="133" spans="13:13" x14ac:dyDescent="0.25">
      <c r="M133" s="22"/>
    </row>
    <row r="134" spans="13:13" x14ac:dyDescent="0.25">
      <c r="M134" s="22"/>
    </row>
    <row r="135" spans="13:13" x14ac:dyDescent="0.25">
      <c r="M135" s="22"/>
    </row>
    <row r="136" spans="13:13" x14ac:dyDescent="0.25">
      <c r="M136" s="22"/>
    </row>
    <row r="137" spans="13:13" x14ac:dyDescent="0.25">
      <c r="M137" s="22"/>
    </row>
    <row r="138" spans="13:13" x14ac:dyDescent="0.25">
      <c r="M138" s="22"/>
    </row>
    <row r="139" spans="13:13" x14ac:dyDescent="0.25">
      <c r="M139" s="22"/>
    </row>
    <row r="140" spans="13:13" x14ac:dyDescent="0.25">
      <c r="M140" s="22"/>
    </row>
    <row r="141" spans="13:13" x14ac:dyDescent="0.25">
      <c r="M141" s="22"/>
    </row>
    <row r="142" spans="13:13" x14ac:dyDescent="0.25">
      <c r="M142" s="22"/>
    </row>
    <row r="143" spans="13:13" x14ac:dyDescent="0.25">
      <c r="M143" s="22"/>
    </row>
    <row r="144" spans="13:13" x14ac:dyDescent="0.25">
      <c r="M144" s="22"/>
    </row>
    <row r="145" spans="13:13" x14ac:dyDescent="0.25">
      <c r="M145" s="22"/>
    </row>
    <row r="146" spans="13:13" x14ac:dyDescent="0.25">
      <c r="M146" s="22"/>
    </row>
    <row r="147" spans="13:13" x14ac:dyDescent="0.25">
      <c r="M147" s="22"/>
    </row>
    <row r="148" spans="13:13" x14ac:dyDescent="0.25">
      <c r="M148" s="22"/>
    </row>
    <row r="149" spans="13:13" x14ac:dyDescent="0.25">
      <c r="M149" s="22"/>
    </row>
    <row r="150" spans="13:13" x14ac:dyDescent="0.25">
      <c r="M150" s="22"/>
    </row>
    <row r="151" spans="13:13" x14ac:dyDescent="0.25">
      <c r="M151" s="22"/>
    </row>
    <row r="152" spans="13:13" x14ac:dyDescent="0.25">
      <c r="M152" s="22"/>
    </row>
    <row r="153" spans="13:13" x14ac:dyDescent="0.25">
      <c r="M153" s="22"/>
    </row>
    <row r="154" spans="13:13" x14ac:dyDescent="0.25">
      <c r="M154" s="22"/>
    </row>
    <row r="155" spans="13:13" x14ac:dyDescent="0.25">
      <c r="M155" s="22"/>
    </row>
    <row r="156" spans="13:13" x14ac:dyDescent="0.25">
      <c r="M156" s="22"/>
    </row>
    <row r="157" spans="13:13" x14ac:dyDescent="0.25">
      <c r="M157" s="22"/>
    </row>
    <row r="158" spans="13:13" x14ac:dyDescent="0.25">
      <c r="M158" s="22"/>
    </row>
    <row r="159" spans="13:13" x14ac:dyDescent="0.25">
      <c r="M159" s="22"/>
    </row>
    <row r="160" spans="13:13" x14ac:dyDescent="0.25">
      <c r="M160" s="22"/>
    </row>
    <row r="161" spans="13:13" x14ac:dyDescent="0.25">
      <c r="M161" s="22"/>
    </row>
    <row r="162" spans="13:13" x14ac:dyDescent="0.25">
      <c r="M162" s="22"/>
    </row>
    <row r="163" spans="13:13" x14ac:dyDescent="0.25">
      <c r="M163" s="22"/>
    </row>
    <row r="164" spans="13:13" x14ac:dyDescent="0.25">
      <c r="M164" s="22"/>
    </row>
    <row r="165" spans="13:13" x14ac:dyDescent="0.25">
      <c r="M165" s="22"/>
    </row>
    <row r="166" spans="13:13" x14ac:dyDescent="0.25">
      <c r="M166" s="22"/>
    </row>
    <row r="167" spans="13:13" x14ac:dyDescent="0.25">
      <c r="M167" s="22"/>
    </row>
    <row r="168" spans="13:13" x14ac:dyDescent="0.25">
      <c r="M168" s="22"/>
    </row>
    <row r="169" spans="13:13" x14ac:dyDescent="0.25">
      <c r="M169" s="22"/>
    </row>
    <row r="170" spans="13:13" x14ac:dyDescent="0.25">
      <c r="M170" s="22"/>
    </row>
    <row r="171" spans="13:13" x14ac:dyDescent="0.25">
      <c r="M171" s="22"/>
    </row>
    <row r="172" spans="13:13" x14ac:dyDescent="0.25">
      <c r="M172" s="22"/>
    </row>
    <row r="173" spans="13:13" x14ac:dyDescent="0.25">
      <c r="M173" s="22"/>
    </row>
    <row r="174" spans="13:13" x14ac:dyDescent="0.25">
      <c r="M174" s="22"/>
    </row>
    <row r="175" spans="13:13" x14ac:dyDescent="0.25">
      <c r="M175" s="22"/>
    </row>
    <row r="176" spans="13:13" x14ac:dyDescent="0.25">
      <c r="M176" s="22"/>
    </row>
    <row r="177" spans="13:13" x14ac:dyDescent="0.25">
      <c r="M177" s="22"/>
    </row>
    <row r="178" spans="13:13" x14ac:dyDescent="0.25">
      <c r="M178" s="22"/>
    </row>
    <row r="179" spans="13:13" x14ac:dyDescent="0.25">
      <c r="M179" s="22"/>
    </row>
    <row r="180" spans="13:13" x14ac:dyDescent="0.25">
      <c r="M180" s="22"/>
    </row>
    <row r="181" spans="13:13" x14ac:dyDescent="0.25">
      <c r="M181" s="22"/>
    </row>
    <row r="182" spans="13:13" x14ac:dyDescent="0.25">
      <c r="M182" s="22"/>
    </row>
    <row r="183" spans="13:13" x14ac:dyDescent="0.25">
      <c r="M183" s="22"/>
    </row>
    <row r="184" spans="13:13" x14ac:dyDescent="0.25">
      <c r="M184" s="22"/>
    </row>
    <row r="185" spans="13:13" x14ac:dyDescent="0.25">
      <c r="M185" s="22"/>
    </row>
    <row r="186" spans="13:13" x14ac:dyDescent="0.25">
      <c r="M186" s="22"/>
    </row>
    <row r="187" spans="13:13" x14ac:dyDescent="0.25">
      <c r="M187" s="22"/>
    </row>
    <row r="188" spans="13:13" x14ac:dyDescent="0.25">
      <c r="M188" s="22"/>
    </row>
    <row r="189" spans="13:13" x14ac:dyDescent="0.25">
      <c r="M189" s="22"/>
    </row>
    <row r="190" spans="13:13" x14ac:dyDescent="0.25">
      <c r="M190" s="22"/>
    </row>
    <row r="191" spans="13:13" x14ac:dyDescent="0.25">
      <c r="M191" s="22"/>
    </row>
    <row r="192" spans="13:13" x14ac:dyDescent="0.25">
      <c r="M192" s="22"/>
    </row>
    <row r="193" spans="13:13" x14ac:dyDescent="0.25">
      <c r="M193" s="22"/>
    </row>
    <row r="194" spans="13:13" x14ac:dyDescent="0.25">
      <c r="M194" s="22"/>
    </row>
    <row r="195" spans="13:13" x14ac:dyDescent="0.25">
      <c r="M195" s="22"/>
    </row>
    <row r="196" spans="13:13" x14ac:dyDescent="0.25">
      <c r="M196" s="22"/>
    </row>
    <row r="197" spans="13:13" x14ac:dyDescent="0.25">
      <c r="M197" s="22"/>
    </row>
    <row r="198" spans="13:13" x14ac:dyDescent="0.25">
      <c r="M198" s="22"/>
    </row>
    <row r="199" spans="13:13" x14ac:dyDescent="0.25">
      <c r="M199" s="22"/>
    </row>
    <row r="200" spans="13:13" x14ac:dyDescent="0.25">
      <c r="M200" s="22"/>
    </row>
    <row r="201" spans="13:13" x14ac:dyDescent="0.25">
      <c r="M201" s="22"/>
    </row>
    <row r="202" spans="13:13" x14ac:dyDescent="0.25">
      <c r="M202" s="22"/>
    </row>
    <row r="203" spans="13:13" x14ac:dyDescent="0.25">
      <c r="M203" s="22"/>
    </row>
    <row r="204" spans="13:13" x14ac:dyDescent="0.25">
      <c r="M204" s="22"/>
    </row>
    <row r="205" spans="13:13" x14ac:dyDescent="0.25">
      <c r="M205" s="22"/>
    </row>
    <row r="206" spans="13:13" x14ac:dyDescent="0.25">
      <c r="M206" s="22"/>
    </row>
    <row r="207" spans="13:13" x14ac:dyDescent="0.25">
      <c r="M207" s="22"/>
    </row>
    <row r="208" spans="13:13" x14ac:dyDescent="0.25">
      <c r="M208" s="22"/>
    </row>
    <row r="209" spans="13:13" x14ac:dyDescent="0.25">
      <c r="M209" s="22"/>
    </row>
    <row r="210" spans="13:13" x14ac:dyDescent="0.25">
      <c r="M210" s="22"/>
    </row>
    <row r="211" spans="13:13" x14ac:dyDescent="0.25">
      <c r="M211" s="22"/>
    </row>
    <row r="212" spans="13:13" x14ac:dyDescent="0.25">
      <c r="M212" s="22"/>
    </row>
    <row r="213" spans="13:13" x14ac:dyDescent="0.25">
      <c r="M213" s="22"/>
    </row>
    <row r="214" spans="13:13" x14ac:dyDescent="0.25">
      <c r="M214" s="22"/>
    </row>
    <row r="215" spans="13:13" x14ac:dyDescent="0.25">
      <c r="M215" s="22"/>
    </row>
    <row r="216" spans="13:13" x14ac:dyDescent="0.25">
      <c r="M216" s="22"/>
    </row>
    <row r="217" spans="13:13" x14ac:dyDescent="0.25">
      <c r="M217" s="22"/>
    </row>
    <row r="218" spans="13:13" x14ac:dyDescent="0.25">
      <c r="M218" s="22"/>
    </row>
    <row r="219" spans="13:13" x14ac:dyDescent="0.25">
      <c r="M219" s="22"/>
    </row>
    <row r="220" spans="13:13" x14ac:dyDescent="0.25">
      <c r="M220" s="22"/>
    </row>
    <row r="221" spans="13:13" x14ac:dyDescent="0.25">
      <c r="M221" s="22"/>
    </row>
    <row r="222" spans="13:13" x14ac:dyDescent="0.25">
      <c r="M222" s="22"/>
    </row>
    <row r="223" spans="13:13" x14ac:dyDescent="0.25">
      <c r="M223" s="22"/>
    </row>
    <row r="224" spans="13:13" x14ac:dyDescent="0.25">
      <c r="M224" s="22"/>
    </row>
    <row r="225" spans="13:13" x14ac:dyDescent="0.25">
      <c r="M225" s="22"/>
    </row>
    <row r="226" spans="13:13" x14ac:dyDescent="0.25">
      <c r="M226" s="22"/>
    </row>
    <row r="227" spans="13:13" x14ac:dyDescent="0.25">
      <c r="M227" s="22"/>
    </row>
    <row r="228" spans="13:13" x14ac:dyDescent="0.25">
      <c r="M228" s="22"/>
    </row>
    <row r="229" spans="13:13" x14ac:dyDescent="0.25">
      <c r="M229" s="22"/>
    </row>
    <row r="230" spans="13:13" x14ac:dyDescent="0.25">
      <c r="M230" s="22"/>
    </row>
    <row r="231" spans="13:13" x14ac:dyDescent="0.25">
      <c r="M231" s="22"/>
    </row>
    <row r="232" spans="13:13" x14ac:dyDescent="0.25">
      <c r="M232" s="22"/>
    </row>
    <row r="233" spans="13:13" x14ac:dyDescent="0.25">
      <c r="M233" s="22"/>
    </row>
    <row r="234" spans="13:13" x14ac:dyDescent="0.25">
      <c r="M234" s="22"/>
    </row>
    <row r="235" spans="13:13" x14ac:dyDescent="0.25">
      <c r="M235" s="22"/>
    </row>
    <row r="236" spans="13:13" x14ac:dyDescent="0.25">
      <c r="M236" s="22"/>
    </row>
    <row r="237" spans="13:13" x14ac:dyDescent="0.25">
      <c r="M237" s="22"/>
    </row>
    <row r="238" spans="13:13" x14ac:dyDescent="0.25">
      <c r="M238" s="22"/>
    </row>
    <row r="239" spans="13:13" x14ac:dyDescent="0.25">
      <c r="M239" s="22"/>
    </row>
    <row r="240" spans="13:13" x14ac:dyDescent="0.25">
      <c r="M240" s="22"/>
    </row>
    <row r="241" spans="13:13" x14ac:dyDescent="0.25">
      <c r="M241" s="22"/>
    </row>
    <row r="242" spans="13:13" x14ac:dyDescent="0.25">
      <c r="M242" s="22"/>
    </row>
    <row r="243" spans="13:13" x14ac:dyDescent="0.25">
      <c r="M243" s="22"/>
    </row>
    <row r="244" spans="13:13" x14ac:dyDescent="0.25">
      <c r="M244" s="22"/>
    </row>
    <row r="245" spans="13:13" x14ac:dyDescent="0.25">
      <c r="M245" s="22"/>
    </row>
    <row r="246" spans="13:13" x14ac:dyDescent="0.25">
      <c r="M246" s="22"/>
    </row>
    <row r="247" spans="13:13" x14ac:dyDescent="0.25">
      <c r="M247" s="22"/>
    </row>
    <row r="248" spans="13:13" x14ac:dyDescent="0.25">
      <c r="M248" s="22"/>
    </row>
    <row r="249" spans="13:13" x14ac:dyDescent="0.25">
      <c r="M249" s="22"/>
    </row>
    <row r="250" spans="13:13" x14ac:dyDescent="0.25">
      <c r="M250" s="22"/>
    </row>
    <row r="251" spans="13:13" x14ac:dyDescent="0.25">
      <c r="M251" s="22"/>
    </row>
    <row r="252" spans="13:13" x14ac:dyDescent="0.25">
      <c r="M252" s="22"/>
    </row>
    <row r="253" spans="13:13" x14ac:dyDescent="0.25">
      <c r="M253" s="22"/>
    </row>
    <row r="254" spans="13:13" x14ac:dyDescent="0.25">
      <c r="M254" s="22"/>
    </row>
    <row r="255" spans="13:13" x14ac:dyDescent="0.25">
      <c r="M255" s="22"/>
    </row>
    <row r="256" spans="13:13" x14ac:dyDescent="0.25">
      <c r="M256" s="22"/>
    </row>
    <row r="257" spans="13:13" x14ac:dyDescent="0.25">
      <c r="M257" s="22"/>
    </row>
    <row r="258" spans="13:13" x14ac:dyDescent="0.25">
      <c r="M258" s="22"/>
    </row>
    <row r="259" spans="13:13" x14ac:dyDescent="0.25">
      <c r="M259" s="22"/>
    </row>
    <row r="260" spans="13:13" x14ac:dyDescent="0.25">
      <c r="M260" s="22"/>
    </row>
    <row r="261" spans="13:13" x14ac:dyDescent="0.25">
      <c r="M261" s="22"/>
    </row>
    <row r="262" spans="13:13" x14ac:dyDescent="0.25">
      <c r="M262" s="22"/>
    </row>
    <row r="263" spans="13:13" x14ac:dyDescent="0.25">
      <c r="M263" s="22"/>
    </row>
    <row r="264" spans="13:13" x14ac:dyDescent="0.25">
      <c r="M264" s="22"/>
    </row>
    <row r="265" spans="13:13" x14ac:dyDescent="0.25">
      <c r="M265" s="22"/>
    </row>
    <row r="266" spans="13:13" x14ac:dyDescent="0.25">
      <c r="M266" s="22"/>
    </row>
    <row r="267" spans="13:13" x14ac:dyDescent="0.25">
      <c r="M267" s="22"/>
    </row>
    <row r="268" spans="13:13" x14ac:dyDescent="0.25">
      <c r="M268" s="22"/>
    </row>
    <row r="269" spans="13:13" x14ac:dyDescent="0.25">
      <c r="M269" s="22"/>
    </row>
    <row r="270" spans="13:13" x14ac:dyDescent="0.25">
      <c r="M270" s="22"/>
    </row>
    <row r="271" spans="13:13" x14ac:dyDescent="0.25">
      <c r="M271" s="22"/>
    </row>
    <row r="272" spans="13:13" x14ac:dyDescent="0.25">
      <c r="M272" s="22"/>
    </row>
    <row r="273" spans="13:13" x14ac:dyDescent="0.25">
      <c r="M273" s="22"/>
    </row>
    <row r="274" spans="13:13" x14ac:dyDescent="0.25">
      <c r="M274" s="22"/>
    </row>
    <row r="275" spans="13:13" x14ac:dyDescent="0.25">
      <c r="M275" s="22"/>
    </row>
    <row r="276" spans="13:13" x14ac:dyDescent="0.25">
      <c r="M276" s="22"/>
    </row>
    <row r="277" spans="13:13" x14ac:dyDescent="0.25">
      <c r="M277" s="22"/>
    </row>
    <row r="278" spans="13:13" x14ac:dyDescent="0.25">
      <c r="M278" s="22"/>
    </row>
    <row r="279" spans="13:13" x14ac:dyDescent="0.25">
      <c r="M279" s="22"/>
    </row>
    <row r="280" spans="13:13" x14ac:dyDescent="0.25">
      <c r="M280" s="22"/>
    </row>
    <row r="281" spans="13:13" x14ac:dyDescent="0.25">
      <c r="M281" s="22"/>
    </row>
    <row r="282" spans="13:13" x14ac:dyDescent="0.25">
      <c r="M282" s="22"/>
    </row>
    <row r="283" spans="13:13" x14ac:dyDescent="0.25">
      <c r="M283" s="22"/>
    </row>
    <row r="284" spans="13:13" x14ac:dyDescent="0.25">
      <c r="M284" s="22"/>
    </row>
    <row r="285" spans="13:13" x14ac:dyDescent="0.25">
      <c r="M285" s="22"/>
    </row>
    <row r="286" spans="13:13" x14ac:dyDescent="0.25">
      <c r="M286" s="22"/>
    </row>
    <row r="287" spans="13:13" x14ac:dyDescent="0.25">
      <c r="M287" s="22"/>
    </row>
    <row r="288" spans="13:13" x14ac:dyDescent="0.25">
      <c r="M288" s="22"/>
    </row>
    <row r="289" spans="13:13" x14ac:dyDescent="0.25">
      <c r="M289" s="22"/>
    </row>
    <row r="290" spans="13:13" x14ac:dyDescent="0.25">
      <c r="M290" s="22"/>
    </row>
    <row r="291" spans="13:13" x14ac:dyDescent="0.25">
      <c r="M291" s="22"/>
    </row>
    <row r="292" spans="13:13" x14ac:dyDescent="0.25">
      <c r="M292" s="22"/>
    </row>
    <row r="293" spans="13:13" x14ac:dyDescent="0.25">
      <c r="M293" s="22"/>
    </row>
    <row r="294" spans="13:13" x14ac:dyDescent="0.25">
      <c r="M294" s="22"/>
    </row>
    <row r="295" spans="13:13" x14ac:dyDescent="0.25">
      <c r="M295" s="22"/>
    </row>
    <row r="296" spans="13:13" x14ac:dyDescent="0.25">
      <c r="M296" s="22"/>
    </row>
    <row r="297" spans="13:13" x14ac:dyDescent="0.25">
      <c r="M297" s="22"/>
    </row>
    <row r="298" spans="13:13" x14ac:dyDescent="0.25">
      <c r="M298" s="22"/>
    </row>
    <row r="299" spans="13:13" x14ac:dyDescent="0.25">
      <c r="M299" s="22"/>
    </row>
    <row r="300" spans="13:13" x14ac:dyDescent="0.25">
      <c r="M300" s="22"/>
    </row>
    <row r="301" spans="13:13" x14ac:dyDescent="0.25">
      <c r="M301" s="22"/>
    </row>
    <row r="302" spans="13:13" x14ac:dyDescent="0.25">
      <c r="M302" s="22"/>
    </row>
    <row r="303" spans="13:13" x14ac:dyDescent="0.25">
      <c r="M303" s="22"/>
    </row>
    <row r="304" spans="13:13" x14ac:dyDescent="0.25">
      <c r="M304" s="22"/>
    </row>
    <row r="305" spans="13:13" x14ac:dyDescent="0.25">
      <c r="M305" s="22"/>
    </row>
    <row r="306" spans="13:13" x14ac:dyDescent="0.25">
      <c r="M306" s="22"/>
    </row>
    <row r="307" spans="13:13" x14ac:dyDescent="0.25">
      <c r="M307" s="22"/>
    </row>
    <row r="308" spans="13:13" x14ac:dyDescent="0.25">
      <c r="M308" s="22"/>
    </row>
    <row r="309" spans="13:13" x14ac:dyDescent="0.25">
      <c r="M309" s="22"/>
    </row>
    <row r="310" spans="13:13" x14ac:dyDescent="0.25">
      <c r="M310" s="22"/>
    </row>
    <row r="311" spans="13:13" x14ac:dyDescent="0.25">
      <c r="M311" s="22"/>
    </row>
    <row r="312" spans="13:13" x14ac:dyDescent="0.25">
      <c r="M312" s="22"/>
    </row>
    <row r="313" spans="13:13" x14ac:dyDescent="0.25">
      <c r="M313" s="22"/>
    </row>
    <row r="314" spans="13:13" x14ac:dyDescent="0.25">
      <c r="M314" s="22"/>
    </row>
    <row r="315" spans="13:13" x14ac:dyDescent="0.25">
      <c r="M315" s="22"/>
    </row>
    <row r="316" spans="13:13" x14ac:dyDescent="0.25">
      <c r="M316" s="22"/>
    </row>
    <row r="317" spans="13:13" x14ac:dyDescent="0.25">
      <c r="M317" s="22"/>
    </row>
    <row r="318" spans="13:13" x14ac:dyDescent="0.25">
      <c r="M318" s="22"/>
    </row>
    <row r="319" spans="13:13" x14ac:dyDescent="0.25">
      <c r="M319" s="22"/>
    </row>
    <row r="320" spans="13:13" x14ac:dyDescent="0.25">
      <c r="M320" s="22"/>
    </row>
    <row r="321" spans="13:13" x14ac:dyDescent="0.25">
      <c r="M321" s="22"/>
    </row>
    <row r="322" spans="13:13" x14ac:dyDescent="0.25">
      <c r="M322" s="22"/>
    </row>
    <row r="323" spans="13:13" x14ac:dyDescent="0.25">
      <c r="M323" s="22"/>
    </row>
    <row r="324" spans="13:13" x14ac:dyDescent="0.25">
      <c r="M324" s="22"/>
    </row>
    <row r="325" spans="13:13" x14ac:dyDescent="0.25">
      <c r="M325" s="22"/>
    </row>
    <row r="326" spans="13:13" x14ac:dyDescent="0.25">
      <c r="M326" s="22"/>
    </row>
    <row r="327" spans="13:13" x14ac:dyDescent="0.25">
      <c r="M327" s="22"/>
    </row>
    <row r="328" spans="13:13" x14ac:dyDescent="0.25">
      <c r="M328" s="22"/>
    </row>
    <row r="329" spans="13:13" x14ac:dyDescent="0.25">
      <c r="M329" s="22"/>
    </row>
    <row r="330" spans="13:13" x14ac:dyDescent="0.25">
      <c r="M330" s="22"/>
    </row>
    <row r="331" spans="13:13" x14ac:dyDescent="0.25">
      <c r="M331" s="22"/>
    </row>
    <row r="332" spans="13:13" x14ac:dyDescent="0.25">
      <c r="M332" s="22"/>
    </row>
    <row r="333" spans="13:13" x14ac:dyDescent="0.25">
      <c r="M333" s="22"/>
    </row>
    <row r="334" spans="13:13" x14ac:dyDescent="0.25">
      <c r="M334" s="22"/>
    </row>
    <row r="335" spans="13:13" x14ac:dyDescent="0.25">
      <c r="M335" s="22"/>
    </row>
    <row r="336" spans="13:13" x14ac:dyDescent="0.25">
      <c r="M336" s="22"/>
    </row>
    <row r="337" spans="13:13" x14ac:dyDescent="0.25">
      <c r="M337" s="22"/>
    </row>
    <row r="338" spans="13:13" x14ac:dyDescent="0.25">
      <c r="M338" s="22"/>
    </row>
    <row r="339" spans="13:13" x14ac:dyDescent="0.25">
      <c r="M339" s="22"/>
    </row>
    <row r="340" spans="13:13" x14ac:dyDescent="0.25">
      <c r="M340" s="22"/>
    </row>
    <row r="341" spans="13:13" x14ac:dyDescent="0.25">
      <c r="M341" s="22"/>
    </row>
    <row r="342" spans="13:13" x14ac:dyDescent="0.25">
      <c r="M342" s="22"/>
    </row>
    <row r="343" spans="13:13" x14ac:dyDescent="0.25">
      <c r="M343" s="22"/>
    </row>
    <row r="344" spans="13:13" x14ac:dyDescent="0.25">
      <c r="M344" s="22"/>
    </row>
    <row r="345" spans="13:13" x14ac:dyDescent="0.25">
      <c r="M345" s="22"/>
    </row>
    <row r="346" spans="13:13" x14ac:dyDescent="0.25">
      <c r="M346" s="22"/>
    </row>
    <row r="347" spans="13:13" x14ac:dyDescent="0.25">
      <c r="M347" s="22"/>
    </row>
    <row r="348" spans="13:13" x14ac:dyDescent="0.25">
      <c r="M348" s="22"/>
    </row>
    <row r="349" spans="13:13" x14ac:dyDescent="0.25">
      <c r="M349" s="22"/>
    </row>
    <row r="350" spans="13:13" x14ac:dyDescent="0.25">
      <c r="M350" s="22"/>
    </row>
    <row r="351" spans="13:13" x14ac:dyDescent="0.25">
      <c r="M351" s="22"/>
    </row>
    <row r="352" spans="13:13" x14ac:dyDescent="0.25">
      <c r="M352" s="22"/>
    </row>
    <row r="353" spans="13:13" x14ac:dyDescent="0.25">
      <c r="M353" s="22"/>
    </row>
    <row r="354" spans="13:13" x14ac:dyDescent="0.25">
      <c r="M354" s="22"/>
    </row>
    <row r="355" spans="13:13" x14ac:dyDescent="0.25">
      <c r="M355" s="22"/>
    </row>
    <row r="356" spans="13:13" x14ac:dyDescent="0.25">
      <c r="M356" s="22"/>
    </row>
    <row r="357" spans="13:13" x14ac:dyDescent="0.25">
      <c r="M357" s="22"/>
    </row>
    <row r="358" spans="13:13" x14ac:dyDescent="0.25">
      <c r="M358" s="22"/>
    </row>
    <row r="359" spans="13:13" x14ac:dyDescent="0.25">
      <c r="M359" s="22"/>
    </row>
    <row r="360" spans="13:13" x14ac:dyDescent="0.25">
      <c r="M360" s="22"/>
    </row>
    <row r="361" spans="13:13" x14ac:dyDescent="0.25">
      <c r="M361" s="22"/>
    </row>
    <row r="362" spans="13:13" x14ac:dyDescent="0.25">
      <c r="M362" s="22"/>
    </row>
    <row r="363" spans="13:13" x14ac:dyDescent="0.25">
      <c r="M363" s="22"/>
    </row>
    <row r="364" spans="13:13" x14ac:dyDescent="0.25">
      <c r="M364" s="22"/>
    </row>
    <row r="365" spans="13:13" x14ac:dyDescent="0.25">
      <c r="M365" s="22"/>
    </row>
    <row r="366" spans="13:13" x14ac:dyDescent="0.25">
      <c r="M366" s="22"/>
    </row>
    <row r="367" spans="13:13" x14ac:dyDescent="0.25">
      <c r="M367" s="22"/>
    </row>
  </sheetData>
  <mergeCells count="24">
    <mergeCell ref="V1:V2"/>
    <mergeCell ref="A2:L2"/>
    <mergeCell ref="A4:A26"/>
    <mergeCell ref="A27:A46"/>
    <mergeCell ref="A47:A48"/>
    <mergeCell ref="R1:R2"/>
    <mergeCell ref="S1:S2"/>
    <mergeCell ref="T1:T2"/>
    <mergeCell ref="U1:U2"/>
    <mergeCell ref="M1:M2"/>
    <mergeCell ref="N1:N2"/>
    <mergeCell ref="O1:O2"/>
    <mergeCell ref="P1:P2"/>
    <mergeCell ref="Q1:Q2"/>
    <mergeCell ref="A1:C1"/>
    <mergeCell ref="D1:I1"/>
    <mergeCell ref="A51:A59"/>
    <mergeCell ref="B51:B59"/>
    <mergeCell ref="J1:L1"/>
    <mergeCell ref="B4:B26"/>
    <mergeCell ref="B27:B46"/>
    <mergeCell ref="B47:B48"/>
    <mergeCell ref="A49:A50"/>
    <mergeCell ref="B49:B50"/>
  </mergeCells>
  <conditionalFormatting sqref="O5:P47">
    <cfRule type="cellIs" dxfId="17" priority="10" stopIfTrue="1" operator="greaterThan">
      <formula>0</formula>
    </cfRule>
    <cfRule type="cellIs" dxfId="16" priority="11" stopIfTrue="1" operator="greaterThan">
      <formula>0</formula>
    </cfRule>
    <cfRule type="cellIs" dxfId="15" priority="12" stopIfTrue="1" operator="greaterThan">
      <formula>0</formula>
    </cfRule>
  </conditionalFormatting>
  <conditionalFormatting sqref="O4:P4">
    <cfRule type="cellIs" dxfId="14" priority="7" stopIfTrue="1" operator="greaterThan">
      <formula>0</formula>
    </cfRule>
    <cfRule type="cellIs" dxfId="13" priority="8" stopIfTrue="1" operator="greaterThan">
      <formula>0</formula>
    </cfRule>
    <cfRule type="cellIs" dxfId="12" priority="9" stopIfTrue="1" operator="greaterThan">
      <formula>0</formula>
    </cfRule>
  </conditionalFormatting>
  <conditionalFormatting sqref="M4 M5:N47">
    <cfRule type="cellIs" dxfId="11" priority="4" stopIfTrue="1" operator="greaterThan">
      <formula>0</formula>
    </cfRule>
    <cfRule type="cellIs" dxfId="10" priority="5" stopIfTrue="1" operator="greaterThan">
      <formula>0</formula>
    </cfRule>
    <cfRule type="cellIs" dxfId="9" priority="6" stopIfTrue="1" operator="greaterThan">
      <formula>0</formula>
    </cfRule>
  </conditionalFormatting>
  <conditionalFormatting sqref="N4">
    <cfRule type="cellIs" dxfId="8" priority="1" stopIfTrue="1" operator="greaterThan">
      <formula>0</formula>
    </cfRule>
    <cfRule type="cellIs" dxfId="7" priority="2" stopIfTrue="1" operator="greaterThan">
      <formula>0</formula>
    </cfRule>
    <cfRule type="cellIs" dxfId="6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7"/>
  <sheetViews>
    <sheetView topLeftCell="E36" zoomScale="84" zoomScaleNormal="84" workbookViewId="0">
      <selection activeCell="K4" sqref="K4:K59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7" customWidth="1"/>
    <col min="4" max="4" width="5.7109375" style="1" customWidth="1"/>
    <col min="5" max="5" width="34.2851562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8" bestFit="1" customWidth="1"/>
    <col min="10" max="10" width="11.28515625" style="42" customWidth="1"/>
    <col min="11" max="11" width="13.28515625" style="38" customWidth="1"/>
    <col min="12" max="12" width="12.5703125" style="17" customWidth="1"/>
    <col min="13" max="13" width="14.7109375" style="18" customWidth="1"/>
    <col min="14" max="14" width="13.7109375" style="18" customWidth="1"/>
    <col min="15" max="15" width="14.7109375" style="18" customWidth="1"/>
    <col min="16" max="16" width="17" style="18" customWidth="1"/>
    <col min="17" max="22" width="14.7109375" style="15" customWidth="1"/>
    <col min="23" max="16384" width="9.7109375" style="15"/>
  </cols>
  <sheetData>
    <row r="1" spans="1:22" ht="33" customHeight="1" x14ac:dyDescent="0.25">
      <c r="A1" s="167" t="s">
        <v>134</v>
      </c>
      <c r="B1" s="167"/>
      <c r="C1" s="167"/>
      <c r="D1" s="167" t="s">
        <v>75</v>
      </c>
      <c r="E1" s="167"/>
      <c r="F1" s="167"/>
      <c r="G1" s="167"/>
      <c r="H1" s="167"/>
      <c r="I1" s="167"/>
      <c r="J1" s="167" t="s">
        <v>135</v>
      </c>
      <c r="K1" s="167"/>
      <c r="L1" s="167"/>
      <c r="M1" s="182" t="s">
        <v>148</v>
      </c>
      <c r="N1" s="182" t="s">
        <v>149</v>
      </c>
      <c r="O1" s="182" t="s">
        <v>188</v>
      </c>
      <c r="P1" s="182" t="s">
        <v>189</v>
      </c>
      <c r="Q1" s="166" t="s">
        <v>118</v>
      </c>
      <c r="R1" s="166" t="s">
        <v>118</v>
      </c>
      <c r="S1" s="166" t="s">
        <v>118</v>
      </c>
      <c r="T1" s="166" t="s">
        <v>118</v>
      </c>
      <c r="U1" s="166" t="s">
        <v>118</v>
      </c>
      <c r="V1" s="166" t="s">
        <v>118</v>
      </c>
    </row>
    <row r="2" spans="1:22" ht="21.75" customHeight="1" x14ac:dyDescent="0.25">
      <c r="A2" s="167" t="s">
        <v>136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82"/>
      <c r="N2" s="182"/>
      <c r="O2" s="182"/>
      <c r="P2" s="182"/>
      <c r="Q2" s="166"/>
      <c r="R2" s="166"/>
      <c r="S2" s="166"/>
      <c r="T2" s="166"/>
      <c r="U2" s="166"/>
      <c r="V2" s="166"/>
    </row>
    <row r="3" spans="1:22" s="16" customFormat="1" ht="45" x14ac:dyDescent="0.2">
      <c r="A3" s="30" t="s">
        <v>5</v>
      </c>
      <c r="B3" s="30" t="s">
        <v>120</v>
      </c>
      <c r="C3" s="31" t="s">
        <v>121</v>
      </c>
      <c r="D3" s="31" t="s">
        <v>3</v>
      </c>
      <c r="E3" s="31" t="s">
        <v>87</v>
      </c>
      <c r="F3" s="31" t="s">
        <v>88</v>
      </c>
      <c r="G3" s="31" t="s">
        <v>122</v>
      </c>
      <c r="H3" s="31" t="s">
        <v>4</v>
      </c>
      <c r="I3" s="47" t="s">
        <v>1</v>
      </c>
      <c r="J3" s="33" t="s">
        <v>23</v>
      </c>
      <c r="K3" s="34" t="s">
        <v>0</v>
      </c>
      <c r="L3" s="30" t="s">
        <v>2</v>
      </c>
      <c r="M3" s="142">
        <v>43058</v>
      </c>
      <c r="N3" s="142">
        <v>43164</v>
      </c>
      <c r="O3" s="142">
        <v>43223</v>
      </c>
      <c r="P3" s="142">
        <v>43340</v>
      </c>
      <c r="Q3" s="29" t="s">
        <v>119</v>
      </c>
      <c r="R3" s="29" t="s">
        <v>119</v>
      </c>
      <c r="S3" s="29" t="s">
        <v>119</v>
      </c>
      <c r="T3" s="29" t="s">
        <v>119</v>
      </c>
      <c r="U3" s="29" t="s">
        <v>119</v>
      </c>
      <c r="V3" s="29" t="s">
        <v>119</v>
      </c>
    </row>
    <row r="4" spans="1:22" ht="30" customHeight="1" x14ac:dyDescent="0.25">
      <c r="A4" s="174" t="s">
        <v>123</v>
      </c>
      <c r="B4" s="172" t="s">
        <v>124</v>
      </c>
      <c r="C4" s="76" t="s">
        <v>125</v>
      </c>
      <c r="D4" s="77">
        <v>1</v>
      </c>
      <c r="E4" s="78" t="s">
        <v>27</v>
      </c>
      <c r="F4" s="77" t="s">
        <v>90</v>
      </c>
      <c r="G4" s="76" t="s">
        <v>78</v>
      </c>
      <c r="H4" s="76" t="s">
        <v>24</v>
      </c>
      <c r="I4" s="79">
        <v>25</v>
      </c>
      <c r="J4" s="85"/>
      <c r="K4" s="35">
        <f>J4-(SUM(M4:V4))</f>
        <v>0</v>
      </c>
      <c r="L4" s="36" t="str">
        <f>IF(K4&lt;0,"ATENÇÃO","OK")</f>
        <v>OK</v>
      </c>
      <c r="M4" s="56"/>
      <c r="N4" s="56"/>
      <c r="O4" s="56"/>
      <c r="P4" s="56"/>
      <c r="Q4" s="57"/>
      <c r="R4" s="57"/>
      <c r="S4" s="41"/>
      <c r="T4" s="41"/>
      <c r="U4" s="41"/>
      <c r="V4" s="41"/>
    </row>
    <row r="5" spans="1:22" ht="15" customHeight="1" x14ac:dyDescent="0.25">
      <c r="A5" s="174"/>
      <c r="B5" s="172"/>
      <c r="C5" s="76" t="s">
        <v>125</v>
      </c>
      <c r="D5" s="77">
        <v>2</v>
      </c>
      <c r="E5" s="78" t="s">
        <v>28</v>
      </c>
      <c r="F5" s="77" t="s">
        <v>91</v>
      </c>
      <c r="G5" s="76" t="s">
        <v>78</v>
      </c>
      <c r="H5" s="76" t="s">
        <v>24</v>
      </c>
      <c r="I5" s="79">
        <v>30</v>
      </c>
      <c r="J5" s="85">
        <v>20</v>
      </c>
      <c r="K5" s="35">
        <f t="shared" ref="K5:K59" si="0">J5-(SUM(M5:V5))</f>
        <v>20</v>
      </c>
      <c r="L5" s="36" t="str">
        <f t="shared" ref="L5:L59" si="1">IF(K5&lt;0,"ATENÇÃO","OK")</f>
        <v>OK</v>
      </c>
      <c r="M5" s="56"/>
      <c r="N5" s="56"/>
      <c r="O5" s="56"/>
      <c r="P5" s="56"/>
      <c r="Q5" s="57"/>
      <c r="R5" s="57"/>
      <c r="S5" s="41"/>
      <c r="T5" s="41"/>
      <c r="U5" s="41"/>
      <c r="V5" s="41"/>
    </row>
    <row r="6" spans="1:22" ht="15" customHeight="1" x14ac:dyDescent="0.25">
      <c r="A6" s="174"/>
      <c r="B6" s="172"/>
      <c r="C6" s="76" t="s">
        <v>125</v>
      </c>
      <c r="D6" s="77">
        <v>3</v>
      </c>
      <c r="E6" s="78" t="s">
        <v>29</v>
      </c>
      <c r="F6" s="77" t="s">
        <v>92</v>
      </c>
      <c r="G6" s="76" t="s">
        <v>78</v>
      </c>
      <c r="H6" s="76" t="s">
        <v>24</v>
      </c>
      <c r="I6" s="79">
        <v>32</v>
      </c>
      <c r="J6" s="85">
        <v>30</v>
      </c>
      <c r="K6" s="35">
        <f t="shared" si="0"/>
        <v>30</v>
      </c>
      <c r="L6" s="36" t="str">
        <f t="shared" si="1"/>
        <v>OK</v>
      </c>
      <c r="M6" s="56"/>
      <c r="N6" s="56"/>
      <c r="O6" s="56"/>
      <c r="P6" s="56"/>
      <c r="Q6" s="57"/>
      <c r="R6" s="57"/>
      <c r="S6" s="41"/>
      <c r="T6" s="41"/>
      <c r="U6" s="41"/>
      <c r="V6" s="41"/>
    </row>
    <row r="7" spans="1:22" ht="15" customHeight="1" x14ac:dyDescent="0.25">
      <c r="A7" s="174"/>
      <c r="B7" s="172"/>
      <c r="C7" s="76" t="s">
        <v>125</v>
      </c>
      <c r="D7" s="77">
        <v>4</v>
      </c>
      <c r="E7" s="78" t="s">
        <v>30</v>
      </c>
      <c r="F7" s="77" t="s">
        <v>93</v>
      </c>
      <c r="G7" s="76" t="s">
        <v>78</v>
      </c>
      <c r="H7" s="76" t="s">
        <v>24</v>
      </c>
      <c r="I7" s="79">
        <v>36</v>
      </c>
      <c r="J7" s="85">
        <v>6</v>
      </c>
      <c r="K7" s="35">
        <f t="shared" si="0"/>
        <v>6</v>
      </c>
      <c r="L7" s="36" t="str">
        <f t="shared" si="1"/>
        <v>OK</v>
      </c>
      <c r="M7" s="56"/>
      <c r="N7" s="56"/>
      <c r="O7" s="56"/>
      <c r="P7" s="56"/>
      <c r="Q7" s="57"/>
      <c r="R7" s="57"/>
      <c r="S7" s="41"/>
      <c r="T7" s="41"/>
      <c r="U7" s="41"/>
      <c r="V7" s="41"/>
    </row>
    <row r="8" spans="1:22" ht="46.5" customHeight="1" x14ac:dyDescent="0.25">
      <c r="A8" s="174"/>
      <c r="B8" s="172"/>
      <c r="C8" s="76" t="s">
        <v>125</v>
      </c>
      <c r="D8" s="77">
        <v>5</v>
      </c>
      <c r="E8" s="78" t="s">
        <v>31</v>
      </c>
      <c r="F8" s="77" t="s">
        <v>94</v>
      </c>
      <c r="G8" s="76" t="s">
        <v>78</v>
      </c>
      <c r="H8" s="76" t="s">
        <v>24</v>
      </c>
      <c r="I8" s="79">
        <v>55</v>
      </c>
      <c r="J8" s="85">
        <v>6</v>
      </c>
      <c r="K8" s="35">
        <f t="shared" si="0"/>
        <v>6</v>
      </c>
      <c r="L8" s="36" t="str">
        <f t="shared" si="1"/>
        <v>OK</v>
      </c>
      <c r="M8" s="56"/>
      <c r="N8" s="56"/>
      <c r="O8" s="56"/>
      <c r="P8" s="56"/>
      <c r="Q8" s="57"/>
      <c r="R8" s="57"/>
      <c r="S8" s="41"/>
      <c r="T8" s="41"/>
      <c r="U8" s="41"/>
      <c r="V8" s="41"/>
    </row>
    <row r="9" spans="1:22" ht="15" customHeight="1" x14ac:dyDescent="0.25">
      <c r="A9" s="174"/>
      <c r="B9" s="172"/>
      <c r="C9" s="76" t="s">
        <v>125</v>
      </c>
      <c r="D9" s="77">
        <v>6</v>
      </c>
      <c r="E9" s="78" t="s">
        <v>32</v>
      </c>
      <c r="F9" s="77" t="s">
        <v>95</v>
      </c>
      <c r="G9" s="76" t="s">
        <v>78</v>
      </c>
      <c r="H9" s="76" t="s">
        <v>24</v>
      </c>
      <c r="I9" s="79">
        <v>65</v>
      </c>
      <c r="J9" s="85">
        <v>6</v>
      </c>
      <c r="K9" s="35">
        <f t="shared" si="0"/>
        <v>6</v>
      </c>
      <c r="L9" s="36" t="str">
        <f t="shared" si="1"/>
        <v>OK</v>
      </c>
      <c r="M9" s="56"/>
      <c r="N9" s="56"/>
      <c r="O9" s="56"/>
      <c r="P9" s="56"/>
      <c r="Q9" s="57"/>
      <c r="R9" s="57"/>
      <c r="S9" s="41"/>
      <c r="T9" s="41"/>
      <c r="U9" s="41"/>
      <c r="V9" s="41"/>
    </row>
    <row r="10" spans="1:22" ht="15" customHeight="1" x14ac:dyDescent="0.25">
      <c r="A10" s="174"/>
      <c r="B10" s="172"/>
      <c r="C10" s="76" t="s">
        <v>125</v>
      </c>
      <c r="D10" s="77">
        <v>7</v>
      </c>
      <c r="E10" s="78" t="s">
        <v>33</v>
      </c>
      <c r="F10" s="77" t="s">
        <v>96</v>
      </c>
      <c r="G10" s="76" t="s">
        <v>78</v>
      </c>
      <c r="H10" s="76" t="s">
        <v>24</v>
      </c>
      <c r="I10" s="79">
        <v>55</v>
      </c>
      <c r="J10" s="85">
        <v>6</v>
      </c>
      <c r="K10" s="35">
        <f t="shared" si="0"/>
        <v>6</v>
      </c>
      <c r="L10" s="36" t="str">
        <f t="shared" si="1"/>
        <v>OK</v>
      </c>
      <c r="M10" s="56"/>
      <c r="N10" s="56"/>
      <c r="O10" s="56"/>
      <c r="P10" s="56"/>
      <c r="Q10" s="57"/>
      <c r="R10" s="57"/>
      <c r="S10" s="41"/>
      <c r="T10" s="41"/>
      <c r="U10" s="41"/>
      <c r="V10" s="41"/>
    </row>
    <row r="11" spans="1:22" ht="15" customHeight="1" x14ac:dyDescent="0.25">
      <c r="A11" s="174"/>
      <c r="B11" s="172"/>
      <c r="C11" s="76" t="s">
        <v>125</v>
      </c>
      <c r="D11" s="77">
        <v>8</v>
      </c>
      <c r="E11" s="80" t="s">
        <v>34</v>
      </c>
      <c r="F11" s="77" t="s">
        <v>97</v>
      </c>
      <c r="G11" s="81" t="s">
        <v>78</v>
      </c>
      <c r="H11" s="81" t="s">
        <v>76</v>
      </c>
      <c r="I11" s="79">
        <v>42</v>
      </c>
      <c r="J11" s="85">
        <v>8</v>
      </c>
      <c r="K11" s="35">
        <f t="shared" si="0"/>
        <v>8</v>
      </c>
      <c r="L11" s="36" t="str">
        <f t="shared" si="1"/>
        <v>OK</v>
      </c>
      <c r="M11" s="56"/>
      <c r="N11" s="56"/>
      <c r="O11" s="56"/>
      <c r="P11" s="56"/>
      <c r="Q11" s="57"/>
      <c r="R11" s="57"/>
      <c r="S11" s="41"/>
      <c r="T11" s="41"/>
      <c r="U11" s="41"/>
      <c r="V11" s="41"/>
    </row>
    <row r="12" spans="1:22" ht="15" customHeight="1" x14ac:dyDescent="0.25">
      <c r="A12" s="174"/>
      <c r="B12" s="172"/>
      <c r="C12" s="76" t="s">
        <v>125</v>
      </c>
      <c r="D12" s="77">
        <v>9</v>
      </c>
      <c r="E12" s="80" t="s">
        <v>35</v>
      </c>
      <c r="F12" s="77" t="s">
        <v>98</v>
      </c>
      <c r="G12" s="81" t="s">
        <v>78</v>
      </c>
      <c r="H12" s="81" t="s">
        <v>76</v>
      </c>
      <c r="I12" s="79">
        <v>50</v>
      </c>
      <c r="J12" s="85">
        <v>8</v>
      </c>
      <c r="K12" s="35">
        <f t="shared" si="0"/>
        <v>8</v>
      </c>
      <c r="L12" s="36" t="str">
        <f t="shared" si="1"/>
        <v>OK</v>
      </c>
      <c r="M12" s="56"/>
      <c r="N12" s="56"/>
      <c r="O12" s="56"/>
      <c r="P12" s="56"/>
      <c r="Q12" s="57"/>
      <c r="R12" s="57"/>
      <c r="S12" s="41"/>
      <c r="T12" s="41"/>
      <c r="U12" s="41"/>
      <c r="V12" s="41"/>
    </row>
    <row r="13" spans="1:22" ht="15" customHeight="1" x14ac:dyDescent="0.25">
      <c r="A13" s="174"/>
      <c r="B13" s="172"/>
      <c r="C13" s="76" t="s">
        <v>125</v>
      </c>
      <c r="D13" s="77">
        <v>10</v>
      </c>
      <c r="E13" s="80" t="s">
        <v>36</v>
      </c>
      <c r="F13" s="77" t="s">
        <v>98</v>
      </c>
      <c r="G13" s="81" t="s">
        <v>78</v>
      </c>
      <c r="H13" s="81" t="s">
        <v>24</v>
      </c>
      <c r="I13" s="79">
        <v>38</v>
      </c>
      <c r="J13" s="85">
        <v>5</v>
      </c>
      <c r="K13" s="35">
        <f t="shared" si="0"/>
        <v>5</v>
      </c>
      <c r="L13" s="36" t="str">
        <f t="shared" si="1"/>
        <v>OK</v>
      </c>
      <c r="M13" s="56"/>
      <c r="N13" s="56"/>
      <c r="O13" s="56"/>
      <c r="P13" s="56"/>
      <c r="Q13" s="57"/>
      <c r="R13" s="57"/>
      <c r="S13" s="41"/>
      <c r="T13" s="41"/>
      <c r="U13" s="41"/>
      <c r="V13" s="41"/>
    </row>
    <row r="14" spans="1:22" ht="15" customHeight="1" x14ac:dyDescent="0.25">
      <c r="A14" s="174"/>
      <c r="B14" s="172"/>
      <c r="C14" s="76" t="s">
        <v>125</v>
      </c>
      <c r="D14" s="77">
        <v>11</v>
      </c>
      <c r="E14" s="82" t="s">
        <v>37</v>
      </c>
      <c r="F14" s="77" t="s">
        <v>99</v>
      </c>
      <c r="G14" s="76" t="s">
        <v>78</v>
      </c>
      <c r="H14" s="76" t="s">
        <v>24</v>
      </c>
      <c r="I14" s="79">
        <v>10</v>
      </c>
      <c r="J14" s="85">
        <v>10</v>
      </c>
      <c r="K14" s="35">
        <f t="shared" si="0"/>
        <v>10</v>
      </c>
      <c r="L14" s="36" t="str">
        <f t="shared" si="1"/>
        <v>OK</v>
      </c>
      <c r="M14" s="56"/>
      <c r="N14" s="56"/>
      <c r="O14" s="56"/>
      <c r="P14" s="56"/>
      <c r="Q14" s="57"/>
      <c r="R14" s="57"/>
      <c r="S14" s="41"/>
      <c r="T14" s="41"/>
      <c r="U14" s="41"/>
      <c r="V14" s="41"/>
    </row>
    <row r="15" spans="1:22" ht="15" customHeight="1" x14ac:dyDescent="0.25">
      <c r="A15" s="174"/>
      <c r="B15" s="172"/>
      <c r="C15" s="76" t="s">
        <v>125</v>
      </c>
      <c r="D15" s="77">
        <v>12</v>
      </c>
      <c r="E15" s="82" t="s">
        <v>38</v>
      </c>
      <c r="F15" s="77" t="s">
        <v>99</v>
      </c>
      <c r="G15" s="76" t="s">
        <v>78</v>
      </c>
      <c r="H15" s="76" t="s">
        <v>24</v>
      </c>
      <c r="I15" s="79">
        <v>12</v>
      </c>
      <c r="J15" s="85">
        <v>10</v>
      </c>
      <c r="K15" s="35">
        <f t="shared" si="0"/>
        <v>6</v>
      </c>
      <c r="L15" s="36" t="str">
        <f t="shared" si="1"/>
        <v>OK</v>
      </c>
      <c r="M15" s="56">
        <v>1</v>
      </c>
      <c r="N15" s="56">
        <v>2</v>
      </c>
      <c r="O15" s="56">
        <v>1</v>
      </c>
      <c r="P15" s="56"/>
      <c r="Q15" s="57"/>
      <c r="R15" s="57"/>
      <c r="S15" s="41"/>
      <c r="T15" s="41"/>
      <c r="U15" s="41"/>
      <c r="V15" s="41"/>
    </row>
    <row r="16" spans="1:22" ht="15" customHeight="1" x14ac:dyDescent="0.25">
      <c r="A16" s="174"/>
      <c r="B16" s="172"/>
      <c r="C16" s="76" t="s">
        <v>125</v>
      </c>
      <c r="D16" s="77">
        <v>13</v>
      </c>
      <c r="E16" s="82" t="s">
        <v>39</v>
      </c>
      <c r="F16" s="77" t="s">
        <v>99</v>
      </c>
      <c r="G16" s="76" t="s">
        <v>78</v>
      </c>
      <c r="H16" s="76" t="s">
        <v>24</v>
      </c>
      <c r="I16" s="79">
        <v>13</v>
      </c>
      <c r="J16" s="85">
        <v>10</v>
      </c>
      <c r="K16" s="35">
        <f t="shared" si="0"/>
        <v>5</v>
      </c>
      <c r="L16" s="36" t="str">
        <f t="shared" si="1"/>
        <v>OK</v>
      </c>
      <c r="M16" s="56"/>
      <c r="N16" s="56"/>
      <c r="O16" s="56"/>
      <c r="P16" s="56">
        <v>5</v>
      </c>
      <c r="Q16" s="57"/>
      <c r="R16" s="57"/>
      <c r="S16" s="41"/>
      <c r="T16" s="41"/>
      <c r="U16" s="41"/>
      <c r="V16" s="41"/>
    </row>
    <row r="17" spans="1:22" ht="15" customHeight="1" x14ac:dyDescent="0.25">
      <c r="A17" s="174"/>
      <c r="B17" s="172"/>
      <c r="C17" s="76" t="s">
        <v>125</v>
      </c>
      <c r="D17" s="77">
        <v>14</v>
      </c>
      <c r="E17" s="82" t="s">
        <v>40</v>
      </c>
      <c r="F17" s="77" t="s">
        <v>99</v>
      </c>
      <c r="G17" s="76" t="s">
        <v>78</v>
      </c>
      <c r="H17" s="76" t="s">
        <v>24</v>
      </c>
      <c r="I17" s="79">
        <v>15</v>
      </c>
      <c r="J17" s="85">
        <v>10</v>
      </c>
      <c r="K17" s="35">
        <f t="shared" si="0"/>
        <v>10</v>
      </c>
      <c r="L17" s="36" t="str">
        <f t="shared" si="1"/>
        <v>OK</v>
      </c>
      <c r="M17" s="56"/>
      <c r="N17" s="56"/>
      <c r="O17" s="56"/>
      <c r="P17" s="56"/>
      <c r="Q17" s="57"/>
      <c r="R17" s="57"/>
      <c r="S17" s="41"/>
      <c r="T17" s="41"/>
      <c r="U17" s="41"/>
      <c r="V17" s="41"/>
    </row>
    <row r="18" spans="1:22" ht="15" customHeight="1" x14ac:dyDescent="0.25">
      <c r="A18" s="174"/>
      <c r="B18" s="172"/>
      <c r="C18" s="76" t="s">
        <v>125</v>
      </c>
      <c r="D18" s="77">
        <v>15</v>
      </c>
      <c r="E18" s="82" t="s">
        <v>41</v>
      </c>
      <c r="F18" s="77" t="s">
        <v>99</v>
      </c>
      <c r="G18" s="76" t="s">
        <v>78</v>
      </c>
      <c r="H18" s="76" t="s">
        <v>24</v>
      </c>
      <c r="I18" s="79">
        <v>18</v>
      </c>
      <c r="J18" s="85">
        <v>10</v>
      </c>
      <c r="K18" s="35">
        <f t="shared" si="0"/>
        <v>10</v>
      </c>
      <c r="L18" s="36" t="str">
        <f t="shared" si="1"/>
        <v>OK</v>
      </c>
      <c r="M18" s="56"/>
      <c r="N18" s="56"/>
      <c r="O18" s="56"/>
      <c r="P18" s="56"/>
      <c r="Q18" s="57"/>
      <c r="R18" s="57"/>
      <c r="S18" s="41"/>
      <c r="T18" s="41"/>
      <c r="U18" s="41"/>
      <c r="V18" s="41"/>
    </row>
    <row r="19" spans="1:22" ht="15" customHeight="1" x14ac:dyDescent="0.25">
      <c r="A19" s="174"/>
      <c r="B19" s="172"/>
      <c r="C19" s="76" t="s">
        <v>125</v>
      </c>
      <c r="D19" s="77">
        <v>16</v>
      </c>
      <c r="E19" s="82" t="s">
        <v>42</v>
      </c>
      <c r="F19" s="77" t="s">
        <v>99</v>
      </c>
      <c r="G19" s="76" t="s">
        <v>78</v>
      </c>
      <c r="H19" s="76" t="s">
        <v>24</v>
      </c>
      <c r="I19" s="79">
        <v>18</v>
      </c>
      <c r="J19" s="85">
        <v>10</v>
      </c>
      <c r="K19" s="35">
        <f t="shared" si="0"/>
        <v>10</v>
      </c>
      <c r="L19" s="36" t="str">
        <f t="shared" si="1"/>
        <v>OK</v>
      </c>
      <c r="M19" s="56"/>
      <c r="N19" s="56"/>
      <c r="O19" s="56"/>
      <c r="P19" s="56"/>
      <c r="Q19" s="57"/>
      <c r="R19" s="57"/>
      <c r="S19" s="41"/>
      <c r="T19" s="41"/>
      <c r="U19" s="41"/>
      <c r="V19" s="41"/>
    </row>
    <row r="20" spans="1:22" ht="15" customHeight="1" x14ac:dyDescent="0.25">
      <c r="A20" s="174"/>
      <c r="B20" s="172"/>
      <c r="C20" s="76" t="s">
        <v>125</v>
      </c>
      <c r="D20" s="77">
        <v>17</v>
      </c>
      <c r="E20" s="82" t="s">
        <v>43</v>
      </c>
      <c r="F20" s="77" t="s">
        <v>99</v>
      </c>
      <c r="G20" s="76" t="s">
        <v>78</v>
      </c>
      <c r="H20" s="76" t="s">
        <v>24</v>
      </c>
      <c r="I20" s="79">
        <v>18</v>
      </c>
      <c r="J20" s="85">
        <v>10</v>
      </c>
      <c r="K20" s="35">
        <f t="shared" si="0"/>
        <v>10</v>
      </c>
      <c r="L20" s="36" t="str">
        <f t="shared" si="1"/>
        <v>OK</v>
      </c>
      <c r="M20" s="56"/>
      <c r="N20" s="56"/>
      <c r="O20" s="56"/>
      <c r="P20" s="56"/>
      <c r="Q20" s="57"/>
      <c r="R20" s="57"/>
      <c r="S20" s="41"/>
      <c r="T20" s="41"/>
      <c r="U20" s="41"/>
      <c r="V20" s="41"/>
    </row>
    <row r="21" spans="1:22" ht="15" customHeight="1" x14ac:dyDescent="0.25">
      <c r="A21" s="174"/>
      <c r="B21" s="172"/>
      <c r="C21" s="76" t="s">
        <v>125</v>
      </c>
      <c r="D21" s="77">
        <v>18</v>
      </c>
      <c r="E21" s="83" t="s">
        <v>44</v>
      </c>
      <c r="F21" s="77" t="s">
        <v>99</v>
      </c>
      <c r="G21" s="76" t="s">
        <v>78</v>
      </c>
      <c r="H21" s="81" t="s">
        <v>24</v>
      </c>
      <c r="I21" s="79">
        <v>16</v>
      </c>
      <c r="J21" s="85"/>
      <c r="K21" s="35">
        <f t="shared" si="0"/>
        <v>0</v>
      </c>
      <c r="L21" s="36" t="str">
        <f t="shared" si="1"/>
        <v>OK</v>
      </c>
      <c r="M21" s="56"/>
      <c r="N21" s="56"/>
      <c r="O21" s="56"/>
      <c r="P21" s="56"/>
      <c r="Q21" s="57"/>
      <c r="R21" s="57"/>
      <c r="S21" s="41"/>
      <c r="T21" s="41"/>
      <c r="U21" s="41"/>
      <c r="V21" s="41"/>
    </row>
    <row r="22" spans="1:22" ht="15" customHeight="1" x14ac:dyDescent="0.25">
      <c r="A22" s="174"/>
      <c r="B22" s="172"/>
      <c r="C22" s="76" t="s">
        <v>125</v>
      </c>
      <c r="D22" s="77">
        <v>19</v>
      </c>
      <c r="E22" s="78" t="s">
        <v>45</v>
      </c>
      <c r="F22" s="77" t="s">
        <v>99</v>
      </c>
      <c r="G22" s="76" t="s">
        <v>78</v>
      </c>
      <c r="H22" s="76" t="s">
        <v>24</v>
      </c>
      <c r="I22" s="79">
        <v>2.7</v>
      </c>
      <c r="J22" s="85">
        <v>300</v>
      </c>
      <c r="K22" s="35">
        <f t="shared" si="0"/>
        <v>237.5</v>
      </c>
      <c r="L22" s="36" t="str">
        <f t="shared" si="1"/>
        <v>OK</v>
      </c>
      <c r="M22" s="56">
        <v>5</v>
      </c>
      <c r="N22" s="56">
        <v>9</v>
      </c>
      <c r="O22" s="160">
        <v>16.5</v>
      </c>
      <c r="P22" s="56">
        <v>32</v>
      </c>
      <c r="Q22" s="57"/>
      <c r="R22" s="57"/>
      <c r="S22" s="41"/>
      <c r="T22" s="41"/>
      <c r="U22" s="41"/>
      <c r="V22" s="41"/>
    </row>
    <row r="23" spans="1:22" ht="15" customHeight="1" x14ac:dyDescent="0.25">
      <c r="A23" s="174"/>
      <c r="B23" s="172"/>
      <c r="C23" s="76" t="s">
        <v>125</v>
      </c>
      <c r="D23" s="77">
        <v>20</v>
      </c>
      <c r="E23" s="78" t="s">
        <v>46</v>
      </c>
      <c r="F23" s="77" t="s">
        <v>100</v>
      </c>
      <c r="G23" s="76" t="s">
        <v>78</v>
      </c>
      <c r="H23" s="76" t="s">
        <v>24</v>
      </c>
      <c r="I23" s="79">
        <v>130</v>
      </c>
      <c r="J23" s="85"/>
      <c r="K23" s="35">
        <f t="shared" si="0"/>
        <v>0</v>
      </c>
      <c r="L23" s="36" t="str">
        <f t="shared" si="1"/>
        <v>OK</v>
      </c>
      <c r="M23" s="56"/>
      <c r="N23" s="56"/>
      <c r="O23" s="56"/>
      <c r="P23" s="56"/>
      <c r="Q23" s="57"/>
      <c r="R23" s="57"/>
      <c r="S23" s="41"/>
      <c r="T23" s="41"/>
      <c r="U23" s="41"/>
      <c r="V23" s="41"/>
    </row>
    <row r="24" spans="1:22" ht="15" customHeight="1" x14ac:dyDescent="0.25">
      <c r="A24" s="174"/>
      <c r="B24" s="172"/>
      <c r="C24" s="76" t="s">
        <v>125</v>
      </c>
      <c r="D24" s="77">
        <v>21</v>
      </c>
      <c r="E24" s="78" t="s">
        <v>101</v>
      </c>
      <c r="F24" s="77" t="s">
        <v>102</v>
      </c>
      <c r="G24" s="76" t="s">
        <v>78</v>
      </c>
      <c r="H24" s="76" t="s">
        <v>24</v>
      </c>
      <c r="I24" s="79">
        <v>160</v>
      </c>
      <c r="J24" s="85"/>
      <c r="K24" s="35">
        <f t="shared" si="0"/>
        <v>0</v>
      </c>
      <c r="L24" s="36" t="str">
        <f t="shared" si="1"/>
        <v>OK</v>
      </c>
      <c r="M24" s="56"/>
      <c r="N24" s="56"/>
      <c r="O24" s="56"/>
      <c r="P24" s="56"/>
      <c r="Q24" s="57"/>
      <c r="R24" s="57"/>
      <c r="S24" s="41"/>
      <c r="T24" s="41"/>
      <c r="U24" s="41"/>
      <c r="V24" s="41"/>
    </row>
    <row r="25" spans="1:22" ht="15" customHeight="1" x14ac:dyDescent="0.25">
      <c r="A25" s="174"/>
      <c r="B25" s="172"/>
      <c r="C25" s="76" t="s">
        <v>125</v>
      </c>
      <c r="D25" s="77">
        <v>22</v>
      </c>
      <c r="E25" s="78" t="s">
        <v>103</v>
      </c>
      <c r="F25" s="77" t="s">
        <v>102</v>
      </c>
      <c r="G25" s="76" t="s">
        <v>78</v>
      </c>
      <c r="H25" s="76" t="s">
        <v>24</v>
      </c>
      <c r="I25" s="79">
        <v>285</v>
      </c>
      <c r="J25" s="85"/>
      <c r="K25" s="35">
        <f t="shared" si="0"/>
        <v>0</v>
      </c>
      <c r="L25" s="36" t="str">
        <f t="shared" si="1"/>
        <v>OK</v>
      </c>
      <c r="M25" s="56"/>
      <c r="N25" s="56"/>
      <c r="O25" s="56"/>
      <c r="P25" s="56"/>
      <c r="Q25" s="57"/>
      <c r="R25" s="57"/>
      <c r="S25" s="41"/>
      <c r="T25" s="41"/>
      <c r="U25" s="41"/>
      <c r="V25" s="41"/>
    </row>
    <row r="26" spans="1:22" ht="15" customHeight="1" x14ac:dyDescent="0.25">
      <c r="A26" s="174"/>
      <c r="B26" s="172"/>
      <c r="C26" s="76" t="s">
        <v>125</v>
      </c>
      <c r="D26" s="77">
        <v>23</v>
      </c>
      <c r="E26" s="78" t="s">
        <v>104</v>
      </c>
      <c r="F26" s="77" t="s">
        <v>105</v>
      </c>
      <c r="G26" s="84" t="s">
        <v>78</v>
      </c>
      <c r="H26" s="76" t="s">
        <v>24</v>
      </c>
      <c r="I26" s="79">
        <v>445</v>
      </c>
      <c r="J26" s="85"/>
      <c r="K26" s="35">
        <f t="shared" si="0"/>
        <v>0</v>
      </c>
      <c r="L26" s="36" t="str">
        <f t="shared" si="1"/>
        <v>OK</v>
      </c>
      <c r="M26" s="56"/>
      <c r="N26" s="56"/>
      <c r="O26" s="56"/>
      <c r="P26" s="56"/>
      <c r="Q26" s="57"/>
      <c r="R26" s="57"/>
      <c r="S26" s="41"/>
      <c r="T26" s="41"/>
      <c r="U26" s="41"/>
      <c r="V26" s="41"/>
    </row>
    <row r="27" spans="1:22" ht="15" customHeight="1" x14ac:dyDescent="0.25">
      <c r="A27" s="175" t="s">
        <v>126</v>
      </c>
      <c r="B27" s="173" t="s">
        <v>124</v>
      </c>
      <c r="C27" s="100"/>
      <c r="D27" s="65">
        <v>24</v>
      </c>
      <c r="E27" s="66" t="s">
        <v>47</v>
      </c>
      <c r="F27" s="67" t="s">
        <v>106</v>
      </c>
      <c r="G27" s="67" t="s">
        <v>79</v>
      </c>
      <c r="H27" s="65" t="s">
        <v>77</v>
      </c>
      <c r="I27" s="68">
        <v>12.5</v>
      </c>
      <c r="J27" s="85"/>
      <c r="K27" s="35">
        <f t="shared" si="0"/>
        <v>0</v>
      </c>
      <c r="L27" s="36" t="str">
        <f t="shared" si="1"/>
        <v>OK</v>
      </c>
      <c r="M27" s="56"/>
      <c r="N27" s="56"/>
      <c r="O27" s="56"/>
      <c r="P27" s="56"/>
      <c r="Q27" s="57"/>
      <c r="R27" s="57"/>
      <c r="S27" s="41"/>
      <c r="T27" s="41"/>
      <c r="U27" s="41"/>
      <c r="V27" s="41"/>
    </row>
    <row r="28" spans="1:22" ht="15" customHeight="1" x14ac:dyDescent="0.25">
      <c r="A28" s="175"/>
      <c r="B28" s="173"/>
      <c r="C28" s="100"/>
      <c r="D28" s="65">
        <v>25</v>
      </c>
      <c r="E28" s="66" t="s">
        <v>48</v>
      </c>
      <c r="F28" s="67" t="s">
        <v>106</v>
      </c>
      <c r="G28" s="67" t="s">
        <v>79</v>
      </c>
      <c r="H28" s="65" t="s">
        <v>77</v>
      </c>
      <c r="I28" s="68">
        <v>55</v>
      </c>
      <c r="J28" s="85"/>
      <c r="K28" s="35">
        <f t="shared" si="0"/>
        <v>0</v>
      </c>
      <c r="L28" s="36" t="str">
        <f t="shared" si="1"/>
        <v>OK</v>
      </c>
      <c r="M28" s="56"/>
      <c r="N28" s="56"/>
      <c r="O28" s="56"/>
      <c r="P28" s="56"/>
      <c r="Q28" s="57"/>
      <c r="R28" s="57"/>
      <c r="S28" s="41"/>
      <c r="T28" s="41"/>
      <c r="U28" s="41"/>
      <c r="V28" s="41"/>
    </row>
    <row r="29" spans="1:22" ht="15" customHeight="1" x14ac:dyDescent="0.25">
      <c r="A29" s="175"/>
      <c r="B29" s="173"/>
      <c r="C29" s="100"/>
      <c r="D29" s="65">
        <v>26</v>
      </c>
      <c r="E29" s="66" t="s">
        <v>49</v>
      </c>
      <c r="F29" s="67" t="s">
        <v>106</v>
      </c>
      <c r="G29" s="67" t="s">
        <v>79</v>
      </c>
      <c r="H29" s="65" t="s">
        <v>77</v>
      </c>
      <c r="I29" s="68">
        <v>215</v>
      </c>
      <c r="J29" s="85"/>
      <c r="K29" s="35">
        <f t="shared" si="0"/>
        <v>0</v>
      </c>
      <c r="L29" s="36" t="str">
        <f t="shared" si="1"/>
        <v>OK</v>
      </c>
      <c r="M29" s="56"/>
      <c r="N29" s="56"/>
      <c r="O29" s="56"/>
      <c r="P29" s="56"/>
      <c r="Q29" s="57"/>
      <c r="R29" s="57"/>
      <c r="S29" s="41"/>
      <c r="T29" s="41"/>
      <c r="U29" s="41"/>
      <c r="V29" s="41"/>
    </row>
    <row r="30" spans="1:22" ht="15" customHeight="1" x14ac:dyDescent="0.25">
      <c r="A30" s="175"/>
      <c r="B30" s="173"/>
      <c r="C30" s="100"/>
      <c r="D30" s="65">
        <v>27</v>
      </c>
      <c r="E30" s="66" t="s">
        <v>50</v>
      </c>
      <c r="F30" s="67" t="s">
        <v>106</v>
      </c>
      <c r="G30" s="67" t="s">
        <v>79</v>
      </c>
      <c r="H30" s="65" t="s">
        <v>77</v>
      </c>
      <c r="I30" s="68">
        <v>275</v>
      </c>
      <c r="J30" s="85"/>
      <c r="K30" s="35">
        <f t="shared" si="0"/>
        <v>0</v>
      </c>
      <c r="L30" s="36" t="str">
        <f t="shared" si="1"/>
        <v>OK</v>
      </c>
      <c r="M30" s="56"/>
      <c r="N30" s="56"/>
      <c r="O30" s="56"/>
      <c r="P30" s="56"/>
      <c r="Q30" s="57"/>
      <c r="R30" s="57"/>
      <c r="S30" s="41"/>
      <c r="T30" s="41"/>
      <c r="U30" s="41"/>
      <c r="V30" s="41"/>
    </row>
    <row r="31" spans="1:22" ht="15" customHeight="1" x14ac:dyDescent="0.25">
      <c r="A31" s="175"/>
      <c r="B31" s="173"/>
      <c r="C31" s="100"/>
      <c r="D31" s="65">
        <v>28</v>
      </c>
      <c r="E31" s="66" t="s">
        <v>51</v>
      </c>
      <c r="F31" s="67"/>
      <c r="G31" s="67" t="s">
        <v>79</v>
      </c>
      <c r="H31" s="65" t="s">
        <v>77</v>
      </c>
      <c r="I31" s="68">
        <v>25</v>
      </c>
      <c r="J31" s="85"/>
      <c r="K31" s="35">
        <f t="shared" si="0"/>
        <v>0</v>
      </c>
      <c r="L31" s="36" t="str">
        <f t="shared" si="1"/>
        <v>OK</v>
      </c>
      <c r="M31" s="56"/>
      <c r="N31" s="56"/>
      <c r="O31" s="56"/>
      <c r="P31" s="56"/>
      <c r="Q31" s="57"/>
      <c r="R31" s="57"/>
      <c r="S31" s="41"/>
      <c r="T31" s="41"/>
      <c r="U31" s="41"/>
      <c r="V31" s="41"/>
    </row>
    <row r="32" spans="1:22" ht="30" customHeight="1" x14ac:dyDescent="0.25">
      <c r="A32" s="175"/>
      <c r="B32" s="173"/>
      <c r="C32" s="100"/>
      <c r="D32" s="65">
        <v>29</v>
      </c>
      <c r="E32" s="66" t="s">
        <v>52</v>
      </c>
      <c r="F32" s="67" t="s">
        <v>106</v>
      </c>
      <c r="G32" s="67" t="s">
        <v>79</v>
      </c>
      <c r="H32" s="65" t="s">
        <v>77</v>
      </c>
      <c r="I32" s="68">
        <v>75</v>
      </c>
      <c r="J32" s="86"/>
      <c r="K32" s="35">
        <f t="shared" si="0"/>
        <v>0</v>
      </c>
      <c r="L32" s="36" t="str">
        <f t="shared" si="1"/>
        <v>OK</v>
      </c>
      <c r="M32" s="56"/>
      <c r="N32" s="56"/>
      <c r="O32" s="56"/>
      <c r="P32" s="56"/>
      <c r="Q32" s="57"/>
      <c r="R32" s="57"/>
      <c r="S32" s="41"/>
      <c r="T32" s="41"/>
      <c r="U32" s="41"/>
      <c r="V32" s="41"/>
    </row>
    <row r="33" spans="1:22" ht="15" customHeight="1" x14ac:dyDescent="0.25">
      <c r="A33" s="175"/>
      <c r="B33" s="173"/>
      <c r="C33" s="100"/>
      <c r="D33" s="65">
        <v>30</v>
      </c>
      <c r="E33" s="66" t="s">
        <v>53</v>
      </c>
      <c r="F33" s="67" t="s">
        <v>106</v>
      </c>
      <c r="G33" s="67" t="s">
        <v>79</v>
      </c>
      <c r="H33" s="65" t="s">
        <v>77</v>
      </c>
      <c r="I33" s="68">
        <v>75</v>
      </c>
      <c r="J33" s="86"/>
      <c r="K33" s="35">
        <f t="shared" si="0"/>
        <v>0</v>
      </c>
      <c r="L33" s="36" t="str">
        <f t="shared" si="1"/>
        <v>OK</v>
      </c>
      <c r="M33" s="56"/>
      <c r="N33" s="56"/>
      <c r="O33" s="56"/>
      <c r="P33" s="56"/>
      <c r="Q33" s="57"/>
      <c r="R33" s="57"/>
      <c r="S33" s="41"/>
      <c r="T33" s="41"/>
      <c r="U33" s="41"/>
      <c r="V33" s="41"/>
    </row>
    <row r="34" spans="1:22" ht="15" customHeight="1" x14ac:dyDescent="0.25">
      <c r="A34" s="175"/>
      <c r="B34" s="173"/>
      <c r="C34" s="100"/>
      <c r="D34" s="65">
        <v>31</v>
      </c>
      <c r="E34" s="66" t="s">
        <v>54</v>
      </c>
      <c r="F34" s="67" t="s">
        <v>106</v>
      </c>
      <c r="G34" s="67" t="s">
        <v>79</v>
      </c>
      <c r="H34" s="65" t="s">
        <v>77</v>
      </c>
      <c r="I34" s="68">
        <v>100</v>
      </c>
      <c r="J34" s="86"/>
      <c r="K34" s="35">
        <f t="shared" si="0"/>
        <v>0</v>
      </c>
      <c r="L34" s="36" t="str">
        <f t="shared" si="1"/>
        <v>OK</v>
      </c>
      <c r="M34" s="56"/>
      <c r="N34" s="56"/>
      <c r="O34" s="56"/>
      <c r="P34" s="56"/>
      <c r="Q34" s="57"/>
      <c r="R34" s="57"/>
      <c r="S34" s="41"/>
      <c r="T34" s="41"/>
      <c r="U34" s="41"/>
      <c r="V34" s="41"/>
    </row>
    <row r="35" spans="1:22" ht="15" customHeight="1" x14ac:dyDescent="0.25">
      <c r="A35" s="175"/>
      <c r="B35" s="173"/>
      <c r="C35" s="100"/>
      <c r="D35" s="65">
        <v>32</v>
      </c>
      <c r="E35" s="66" t="s">
        <v>55</v>
      </c>
      <c r="F35" s="67" t="s">
        <v>106</v>
      </c>
      <c r="G35" s="67" t="s">
        <v>79</v>
      </c>
      <c r="H35" s="65" t="s">
        <v>77</v>
      </c>
      <c r="I35" s="68">
        <v>65</v>
      </c>
      <c r="J35" s="86"/>
      <c r="K35" s="35">
        <f t="shared" si="0"/>
        <v>0</v>
      </c>
      <c r="L35" s="36" t="str">
        <f t="shared" si="1"/>
        <v>OK</v>
      </c>
      <c r="M35" s="56"/>
      <c r="N35" s="56"/>
      <c r="O35" s="56"/>
      <c r="P35" s="56"/>
      <c r="Q35" s="57"/>
      <c r="R35" s="57"/>
      <c r="S35" s="41"/>
      <c r="T35" s="41"/>
      <c r="U35" s="41"/>
      <c r="V35" s="41"/>
    </row>
    <row r="36" spans="1:22" ht="15" customHeight="1" x14ac:dyDescent="0.25">
      <c r="A36" s="175"/>
      <c r="B36" s="173"/>
      <c r="C36" s="100"/>
      <c r="D36" s="65">
        <v>33</v>
      </c>
      <c r="E36" s="66" t="s">
        <v>56</v>
      </c>
      <c r="F36" s="67" t="s">
        <v>106</v>
      </c>
      <c r="G36" s="67" t="s">
        <v>79</v>
      </c>
      <c r="H36" s="65" t="s">
        <v>77</v>
      </c>
      <c r="I36" s="68">
        <v>80</v>
      </c>
      <c r="J36" s="86"/>
      <c r="K36" s="35">
        <f t="shared" si="0"/>
        <v>0</v>
      </c>
      <c r="L36" s="36" t="str">
        <f t="shared" si="1"/>
        <v>OK</v>
      </c>
      <c r="M36" s="56"/>
      <c r="N36" s="56"/>
      <c r="O36" s="56"/>
      <c r="P36" s="56"/>
      <c r="Q36" s="57"/>
      <c r="R36" s="57"/>
      <c r="S36" s="41"/>
      <c r="T36" s="41"/>
      <c r="U36" s="41"/>
      <c r="V36" s="41"/>
    </row>
    <row r="37" spans="1:22" ht="15" customHeight="1" x14ac:dyDescent="0.25">
      <c r="A37" s="175"/>
      <c r="B37" s="173"/>
      <c r="C37" s="100"/>
      <c r="D37" s="65">
        <v>34</v>
      </c>
      <c r="E37" s="69" t="s">
        <v>57</v>
      </c>
      <c r="F37" s="67" t="s">
        <v>106</v>
      </c>
      <c r="G37" s="67" t="s">
        <v>79</v>
      </c>
      <c r="H37" s="65" t="s">
        <v>77</v>
      </c>
      <c r="I37" s="68">
        <v>70</v>
      </c>
      <c r="J37" s="86"/>
      <c r="K37" s="35">
        <f t="shared" si="0"/>
        <v>0</v>
      </c>
      <c r="L37" s="36" t="str">
        <f t="shared" si="1"/>
        <v>OK</v>
      </c>
      <c r="M37" s="56"/>
      <c r="N37" s="56"/>
      <c r="O37" s="56"/>
      <c r="P37" s="56"/>
      <c r="Q37" s="57"/>
      <c r="R37" s="57"/>
      <c r="S37" s="41"/>
      <c r="T37" s="41"/>
      <c r="U37" s="41"/>
      <c r="V37" s="41"/>
    </row>
    <row r="38" spans="1:22" ht="15" customHeight="1" x14ac:dyDescent="0.25">
      <c r="A38" s="175"/>
      <c r="B38" s="173"/>
      <c r="C38" s="100"/>
      <c r="D38" s="65">
        <v>35</v>
      </c>
      <c r="E38" s="69" t="s">
        <v>58</v>
      </c>
      <c r="F38" s="67" t="s">
        <v>106</v>
      </c>
      <c r="G38" s="67" t="s">
        <v>79</v>
      </c>
      <c r="H38" s="65" t="s">
        <v>77</v>
      </c>
      <c r="I38" s="68">
        <v>270</v>
      </c>
      <c r="J38" s="86"/>
      <c r="K38" s="35">
        <f t="shared" si="0"/>
        <v>0</v>
      </c>
      <c r="L38" s="36" t="str">
        <f t="shared" si="1"/>
        <v>OK</v>
      </c>
      <c r="M38" s="56"/>
      <c r="N38" s="56"/>
      <c r="O38" s="56"/>
      <c r="P38" s="56"/>
      <c r="Q38" s="57"/>
      <c r="R38" s="57"/>
      <c r="S38" s="41"/>
      <c r="T38" s="41"/>
      <c r="U38" s="41"/>
      <c r="V38" s="41"/>
    </row>
    <row r="39" spans="1:22" ht="15" customHeight="1" x14ac:dyDescent="0.25">
      <c r="A39" s="175"/>
      <c r="B39" s="173"/>
      <c r="C39" s="100"/>
      <c r="D39" s="65">
        <v>36</v>
      </c>
      <c r="E39" s="69" t="s">
        <v>59</v>
      </c>
      <c r="F39" s="67" t="s">
        <v>106</v>
      </c>
      <c r="G39" s="67" t="s">
        <v>79</v>
      </c>
      <c r="H39" s="65" t="s">
        <v>77</v>
      </c>
      <c r="I39" s="68">
        <v>280</v>
      </c>
      <c r="J39" s="86"/>
      <c r="K39" s="35">
        <f t="shared" si="0"/>
        <v>0</v>
      </c>
      <c r="L39" s="36" t="str">
        <f t="shared" si="1"/>
        <v>OK</v>
      </c>
      <c r="M39" s="56"/>
      <c r="N39" s="56"/>
      <c r="O39" s="56"/>
      <c r="P39" s="56"/>
      <c r="Q39" s="57"/>
      <c r="R39" s="57"/>
      <c r="S39" s="41"/>
      <c r="T39" s="41"/>
      <c r="U39" s="41"/>
      <c r="V39" s="41"/>
    </row>
    <row r="40" spans="1:22" ht="15" customHeight="1" x14ac:dyDescent="0.25">
      <c r="A40" s="175"/>
      <c r="B40" s="173"/>
      <c r="C40" s="100"/>
      <c r="D40" s="65">
        <v>37</v>
      </c>
      <c r="E40" s="70" t="s">
        <v>60</v>
      </c>
      <c r="F40" s="71" t="s">
        <v>106</v>
      </c>
      <c r="G40" s="71" t="s">
        <v>80</v>
      </c>
      <c r="H40" s="65" t="s">
        <v>77</v>
      </c>
      <c r="I40" s="68">
        <v>75</v>
      </c>
      <c r="J40" s="86"/>
      <c r="K40" s="35">
        <f t="shared" si="0"/>
        <v>0</v>
      </c>
      <c r="L40" s="36" t="str">
        <f t="shared" si="1"/>
        <v>OK</v>
      </c>
      <c r="M40" s="56"/>
      <c r="N40" s="56"/>
      <c r="O40" s="56"/>
      <c r="P40" s="56"/>
      <c r="Q40" s="57"/>
      <c r="R40" s="57"/>
      <c r="S40" s="41"/>
      <c r="T40" s="41"/>
      <c r="U40" s="41"/>
      <c r="V40" s="41"/>
    </row>
    <row r="41" spans="1:22" ht="15" customHeight="1" x14ac:dyDescent="0.25">
      <c r="A41" s="175"/>
      <c r="B41" s="173"/>
      <c r="C41" s="100"/>
      <c r="D41" s="65">
        <v>38</v>
      </c>
      <c r="E41" s="70" t="s">
        <v>61</v>
      </c>
      <c r="F41" s="71" t="s">
        <v>106</v>
      </c>
      <c r="G41" s="71" t="s">
        <v>80</v>
      </c>
      <c r="H41" s="65" t="s">
        <v>77</v>
      </c>
      <c r="I41" s="68">
        <v>180</v>
      </c>
      <c r="J41" s="86"/>
      <c r="K41" s="35">
        <f t="shared" si="0"/>
        <v>0</v>
      </c>
      <c r="L41" s="36" t="str">
        <f t="shared" si="1"/>
        <v>OK</v>
      </c>
      <c r="M41" s="56"/>
      <c r="N41" s="56"/>
      <c r="O41" s="56"/>
      <c r="P41" s="56"/>
      <c r="Q41" s="57"/>
      <c r="R41" s="57"/>
      <c r="S41" s="41"/>
      <c r="T41" s="41"/>
      <c r="U41" s="41"/>
      <c r="V41" s="41"/>
    </row>
    <row r="42" spans="1:22" ht="15" customHeight="1" x14ac:dyDescent="0.25">
      <c r="A42" s="175"/>
      <c r="B42" s="173"/>
      <c r="C42" s="100"/>
      <c r="D42" s="65">
        <v>39</v>
      </c>
      <c r="E42" s="70" t="s">
        <v>62</v>
      </c>
      <c r="F42" s="71" t="s">
        <v>106</v>
      </c>
      <c r="G42" s="71" t="s">
        <v>80</v>
      </c>
      <c r="H42" s="65" t="s">
        <v>77</v>
      </c>
      <c r="I42" s="68">
        <v>70</v>
      </c>
      <c r="J42" s="87"/>
      <c r="K42" s="35">
        <f t="shared" si="0"/>
        <v>0</v>
      </c>
      <c r="L42" s="36" t="str">
        <f t="shared" si="1"/>
        <v>OK</v>
      </c>
      <c r="M42" s="56"/>
      <c r="N42" s="56"/>
      <c r="O42" s="56"/>
      <c r="P42" s="56"/>
      <c r="Q42" s="57"/>
      <c r="R42" s="57"/>
      <c r="S42" s="41"/>
      <c r="T42" s="41"/>
      <c r="U42" s="41"/>
      <c r="V42" s="41"/>
    </row>
    <row r="43" spans="1:22" ht="15" customHeight="1" x14ac:dyDescent="0.25">
      <c r="A43" s="175"/>
      <c r="B43" s="173"/>
      <c r="C43" s="100"/>
      <c r="D43" s="65">
        <v>40</v>
      </c>
      <c r="E43" s="70" t="s">
        <v>63</v>
      </c>
      <c r="F43" s="71" t="s">
        <v>106</v>
      </c>
      <c r="G43" s="71" t="s">
        <v>80</v>
      </c>
      <c r="H43" s="65" t="s">
        <v>77</v>
      </c>
      <c r="I43" s="68">
        <v>70</v>
      </c>
      <c r="J43" s="86"/>
      <c r="K43" s="35">
        <f t="shared" si="0"/>
        <v>0</v>
      </c>
      <c r="L43" s="36" t="str">
        <f t="shared" si="1"/>
        <v>OK</v>
      </c>
      <c r="M43" s="56"/>
      <c r="N43" s="56"/>
      <c r="O43" s="56"/>
      <c r="P43" s="56"/>
      <c r="Q43" s="57"/>
      <c r="R43" s="57"/>
      <c r="S43" s="41"/>
      <c r="T43" s="41"/>
      <c r="U43" s="41"/>
      <c r="V43" s="41"/>
    </row>
    <row r="44" spans="1:22" ht="15" customHeight="1" x14ac:dyDescent="0.25">
      <c r="A44" s="175"/>
      <c r="B44" s="173"/>
      <c r="C44" s="100"/>
      <c r="D44" s="65">
        <v>41</v>
      </c>
      <c r="E44" s="70" t="s">
        <v>64</v>
      </c>
      <c r="F44" s="71" t="s">
        <v>106</v>
      </c>
      <c r="G44" s="71" t="s">
        <v>80</v>
      </c>
      <c r="H44" s="65" t="s">
        <v>77</v>
      </c>
      <c r="I44" s="68">
        <v>85</v>
      </c>
      <c r="J44" s="86"/>
      <c r="K44" s="35">
        <f t="shared" si="0"/>
        <v>0</v>
      </c>
      <c r="L44" s="36" t="str">
        <f t="shared" si="1"/>
        <v>OK</v>
      </c>
      <c r="M44" s="56"/>
      <c r="N44" s="56"/>
      <c r="O44" s="56"/>
      <c r="P44" s="56"/>
      <c r="Q44" s="57"/>
      <c r="R44" s="57"/>
      <c r="S44" s="41"/>
      <c r="T44" s="41"/>
      <c r="U44" s="41"/>
      <c r="V44" s="41"/>
    </row>
    <row r="45" spans="1:22" ht="15" customHeight="1" x14ac:dyDescent="0.25">
      <c r="A45" s="175"/>
      <c r="B45" s="173"/>
      <c r="C45" s="100"/>
      <c r="D45" s="65">
        <v>42</v>
      </c>
      <c r="E45" s="70" t="s">
        <v>65</v>
      </c>
      <c r="F45" s="71" t="s">
        <v>106</v>
      </c>
      <c r="G45" s="71" t="s">
        <v>80</v>
      </c>
      <c r="H45" s="65" t="s">
        <v>77</v>
      </c>
      <c r="I45" s="68">
        <v>55</v>
      </c>
      <c r="J45" s="88"/>
      <c r="K45" s="35">
        <f t="shared" si="0"/>
        <v>0</v>
      </c>
      <c r="L45" s="36" t="str">
        <f t="shared" si="1"/>
        <v>OK</v>
      </c>
      <c r="M45" s="56"/>
      <c r="N45" s="56"/>
      <c r="O45" s="56"/>
      <c r="P45" s="56"/>
      <c r="Q45" s="57"/>
      <c r="R45" s="57"/>
      <c r="S45" s="41"/>
      <c r="T45" s="41"/>
      <c r="U45" s="41"/>
      <c r="V45" s="41"/>
    </row>
    <row r="46" spans="1:22" ht="15" customHeight="1" x14ac:dyDescent="0.25">
      <c r="A46" s="175"/>
      <c r="B46" s="173"/>
      <c r="C46" s="100"/>
      <c r="D46" s="65">
        <v>43</v>
      </c>
      <c r="E46" s="70" t="s">
        <v>66</v>
      </c>
      <c r="F46" s="71" t="s">
        <v>106</v>
      </c>
      <c r="G46" s="71" t="s">
        <v>80</v>
      </c>
      <c r="H46" s="65" t="s">
        <v>77</v>
      </c>
      <c r="I46" s="68">
        <v>180</v>
      </c>
      <c r="J46" s="88"/>
      <c r="K46" s="35">
        <f t="shared" si="0"/>
        <v>0</v>
      </c>
      <c r="L46" s="36" t="str">
        <f t="shared" si="1"/>
        <v>OK</v>
      </c>
      <c r="M46" s="56"/>
      <c r="N46" s="56"/>
      <c r="O46" s="56"/>
      <c r="P46" s="56"/>
      <c r="Q46" s="57"/>
      <c r="R46" s="57"/>
      <c r="S46" s="41"/>
      <c r="T46" s="41"/>
      <c r="U46" s="41"/>
      <c r="V46" s="41"/>
    </row>
    <row r="47" spans="1:22" ht="15" customHeight="1" x14ac:dyDescent="0.25">
      <c r="A47" s="176" t="s">
        <v>127</v>
      </c>
      <c r="B47" s="177" t="s">
        <v>124</v>
      </c>
      <c r="C47" s="101"/>
      <c r="D47" s="59">
        <v>53</v>
      </c>
      <c r="E47" s="60" t="s">
        <v>47</v>
      </c>
      <c r="F47" s="61" t="s">
        <v>106</v>
      </c>
      <c r="G47" s="61" t="s">
        <v>79</v>
      </c>
      <c r="H47" s="59" t="s">
        <v>77</v>
      </c>
      <c r="I47" s="62">
        <v>12.5</v>
      </c>
      <c r="J47" s="88"/>
      <c r="K47" s="35">
        <f t="shared" si="0"/>
        <v>0</v>
      </c>
      <c r="L47" s="36" t="str">
        <f t="shared" si="1"/>
        <v>OK</v>
      </c>
      <c r="M47" s="56"/>
      <c r="N47" s="56"/>
      <c r="O47" s="56"/>
      <c r="P47" s="56"/>
      <c r="Q47" s="57"/>
      <c r="R47" s="57"/>
      <c r="S47" s="41"/>
      <c r="T47" s="41"/>
      <c r="U47" s="41"/>
      <c r="V47" s="41"/>
    </row>
    <row r="48" spans="1:22" ht="45" x14ac:dyDescent="0.25">
      <c r="A48" s="176"/>
      <c r="B48" s="177"/>
      <c r="C48" s="101"/>
      <c r="D48" s="59">
        <v>54</v>
      </c>
      <c r="E48" s="60" t="s">
        <v>51</v>
      </c>
      <c r="F48" s="61" t="s">
        <v>106</v>
      </c>
      <c r="G48" s="61" t="s">
        <v>79</v>
      </c>
      <c r="H48" s="59" t="s">
        <v>77</v>
      </c>
      <c r="I48" s="102">
        <v>25</v>
      </c>
      <c r="J48" s="88"/>
      <c r="K48" s="35">
        <f t="shared" si="0"/>
        <v>0</v>
      </c>
      <c r="L48" s="36" t="str">
        <f t="shared" si="1"/>
        <v>OK</v>
      </c>
      <c r="M48" s="143"/>
      <c r="N48" s="143"/>
      <c r="O48" s="41"/>
      <c r="P48" s="41"/>
    </row>
    <row r="49" spans="1:16" ht="45" x14ac:dyDescent="0.25">
      <c r="A49" s="168" t="s">
        <v>128</v>
      </c>
      <c r="B49" s="169" t="s">
        <v>129</v>
      </c>
      <c r="C49" s="103"/>
      <c r="D49" s="90">
        <v>55</v>
      </c>
      <c r="E49" s="91" t="s">
        <v>47</v>
      </c>
      <c r="F49" s="92" t="s">
        <v>106</v>
      </c>
      <c r="G49" s="92" t="s">
        <v>79</v>
      </c>
      <c r="H49" s="90" t="s">
        <v>77</v>
      </c>
      <c r="I49" s="104">
        <v>12.5</v>
      </c>
      <c r="J49" s="88">
        <v>8</v>
      </c>
      <c r="K49" s="35">
        <f t="shared" si="0"/>
        <v>3</v>
      </c>
      <c r="L49" s="36" t="str">
        <f t="shared" si="1"/>
        <v>OK</v>
      </c>
      <c r="M49" s="144"/>
      <c r="N49" s="145">
        <v>5</v>
      </c>
      <c r="O49" s="157"/>
      <c r="P49" s="157"/>
    </row>
    <row r="50" spans="1:16" ht="45" x14ac:dyDescent="0.25">
      <c r="A50" s="168"/>
      <c r="B50" s="169"/>
      <c r="C50" s="103"/>
      <c r="D50" s="90">
        <v>56</v>
      </c>
      <c r="E50" s="91" t="s">
        <v>51</v>
      </c>
      <c r="F50" s="92" t="s">
        <v>106</v>
      </c>
      <c r="G50" s="92" t="s">
        <v>79</v>
      </c>
      <c r="H50" s="90" t="s">
        <v>77</v>
      </c>
      <c r="I50" s="104">
        <v>25</v>
      </c>
      <c r="J50" s="88">
        <v>10</v>
      </c>
      <c r="K50" s="35">
        <f t="shared" si="0"/>
        <v>10</v>
      </c>
      <c r="L50" s="36" t="str">
        <f t="shared" si="1"/>
        <v>OK</v>
      </c>
      <c r="M50" s="146"/>
      <c r="N50" s="147"/>
      <c r="O50" s="157"/>
      <c r="P50" s="157"/>
    </row>
    <row r="51" spans="1:16" ht="26.25" x14ac:dyDescent="0.25">
      <c r="A51" s="170" t="s">
        <v>130</v>
      </c>
      <c r="B51" s="171" t="s">
        <v>131</v>
      </c>
      <c r="C51" s="98"/>
      <c r="D51" s="95">
        <v>57</v>
      </c>
      <c r="E51" s="96" t="s">
        <v>67</v>
      </c>
      <c r="F51" s="97" t="s">
        <v>107</v>
      </c>
      <c r="G51" s="97" t="s">
        <v>81</v>
      </c>
      <c r="H51" s="95" t="s">
        <v>24</v>
      </c>
      <c r="I51" s="99">
        <v>140</v>
      </c>
      <c r="J51" s="88">
        <v>6</v>
      </c>
      <c r="K51" s="35">
        <f t="shared" si="0"/>
        <v>6</v>
      </c>
      <c r="L51" s="36" t="str">
        <f t="shared" si="1"/>
        <v>OK</v>
      </c>
      <c r="M51" s="158"/>
      <c r="N51" s="157"/>
      <c r="O51" s="157"/>
      <c r="P51" s="157"/>
    </row>
    <row r="52" spans="1:16" ht="26.25" x14ac:dyDescent="0.25">
      <c r="A52" s="170"/>
      <c r="B52" s="171"/>
      <c r="C52" s="98"/>
      <c r="D52" s="95">
        <v>58</v>
      </c>
      <c r="E52" s="96" t="s">
        <v>68</v>
      </c>
      <c r="F52" s="97" t="s">
        <v>108</v>
      </c>
      <c r="G52" s="97" t="s">
        <v>81</v>
      </c>
      <c r="H52" s="95" t="s">
        <v>24</v>
      </c>
      <c r="I52" s="99">
        <v>140</v>
      </c>
      <c r="J52" s="88">
        <v>6</v>
      </c>
      <c r="K52" s="35">
        <f t="shared" si="0"/>
        <v>6</v>
      </c>
      <c r="L52" s="36" t="str">
        <f t="shared" si="1"/>
        <v>OK</v>
      </c>
      <c r="M52" s="158"/>
      <c r="N52" s="157"/>
      <c r="O52" s="157"/>
      <c r="P52" s="157"/>
    </row>
    <row r="53" spans="1:16" x14ac:dyDescent="0.25">
      <c r="A53" s="170"/>
      <c r="B53" s="171"/>
      <c r="C53" s="98"/>
      <c r="D53" s="95">
        <v>59</v>
      </c>
      <c r="E53" s="96" t="s">
        <v>69</v>
      </c>
      <c r="F53" s="97" t="s">
        <v>109</v>
      </c>
      <c r="G53" s="97" t="s">
        <v>81</v>
      </c>
      <c r="H53" s="95" t="s">
        <v>24</v>
      </c>
      <c r="I53" s="99">
        <v>140</v>
      </c>
      <c r="J53" s="88">
        <v>6</v>
      </c>
      <c r="K53" s="35">
        <f t="shared" si="0"/>
        <v>6</v>
      </c>
      <c r="L53" s="36" t="str">
        <f t="shared" si="1"/>
        <v>OK</v>
      </c>
      <c r="M53" s="158"/>
      <c r="N53" s="157"/>
      <c r="O53" s="157"/>
      <c r="P53" s="157"/>
    </row>
    <row r="54" spans="1:16" ht="26.25" x14ac:dyDescent="0.25">
      <c r="A54" s="170"/>
      <c r="B54" s="171"/>
      <c r="C54" s="98"/>
      <c r="D54" s="95">
        <v>60</v>
      </c>
      <c r="E54" s="96" t="s">
        <v>132</v>
      </c>
      <c r="F54" s="97" t="s">
        <v>108</v>
      </c>
      <c r="G54" s="97" t="s">
        <v>81</v>
      </c>
      <c r="H54" s="95" t="s">
        <v>24</v>
      </c>
      <c r="I54" s="99">
        <v>10.85</v>
      </c>
      <c r="J54" s="88"/>
      <c r="K54" s="35">
        <f t="shared" si="0"/>
        <v>0</v>
      </c>
      <c r="L54" s="36" t="str">
        <f t="shared" si="1"/>
        <v>OK</v>
      </c>
      <c r="M54" s="158"/>
      <c r="N54" s="157"/>
      <c r="O54" s="157"/>
      <c r="P54" s="157"/>
    </row>
    <row r="55" spans="1:16" ht="26.25" x14ac:dyDescent="0.25">
      <c r="A55" s="170"/>
      <c r="B55" s="171"/>
      <c r="C55" s="98"/>
      <c r="D55" s="95">
        <v>61</v>
      </c>
      <c r="E55" s="96" t="s">
        <v>70</v>
      </c>
      <c r="F55" s="97" t="s">
        <v>110</v>
      </c>
      <c r="G55" s="97" t="s">
        <v>81</v>
      </c>
      <c r="H55" s="95" t="s">
        <v>24</v>
      </c>
      <c r="I55" s="99">
        <v>375</v>
      </c>
      <c r="J55" s="88"/>
      <c r="K55" s="35">
        <f t="shared" si="0"/>
        <v>0</v>
      </c>
      <c r="L55" s="36" t="str">
        <f t="shared" si="1"/>
        <v>OK</v>
      </c>
      <c r="M55" s="158"/>
      <c r="N55" s="157"/>
      <c r="O55" s="157"/>
      <c r="P55" s="157"/>
    </row>
    <row r="56" spans="1:16" ht="26.25" x14ac:dyDescent="0.25">
      <c r="A56" s="170"/>
      <c r="B56" s="171"/>
      <c r="C56" s="98"/>
      <c r="D56" s="95">
        <v>62</v>
      </c>
      <c r="E56" s="96" t="s">
        <v>71</v>
      </c>
      <c r="F56" s="97" t="s">
        <v>111</v>
      </c>
      <c r="G56" s="97" t="s">
        <v>81</v>
      </c>
      <c r="H56" s="95" t="s">
        <v>24</v>
      </c>
      <c r="I56" s="99">
        <v>60</v>
      </c>
      <c r="J56" s="88"/>
      <c r="K56" s="35">
        <f t="shared" si="0"/>
        <v>0</v>
      </c>
      <c r="L56" s="36" t="str">
        <f t="shared" si="1"/>
        <v>OK</v>
      </c>
      <c r="M56" s="158"/>
      <c r="N56" s="157"/>
      <c r="O56" s="157"/>
      <c r="P56" s="157"/>
    </row>
    <row r="57" spans="1:16" ht="26.25" x14ac:dyDescent="0.25">
      <c r="A57" s="170"/>
      <c r="B57" s="171"/>
      <c r="C57" s="98"/>
      <c r="D57" s="95">
        <v>63</v>
      </c>
      <c r="E57" s="96" t="s">
        <v>72</v>
      </c>
      <c r="F57" s="97" t="s">
        <v>112</v>
      </c>
      <c r="G57" s="97" t="s">
        <v>81</v>
      </c>
      <c r="H57" s="95" t="s">
        <v>24</v>
      </c>
      <c r="I57" s="99">
        <v>30</v>
      </c>
      <c r="J57" s="88">
        <v>3</v>
      </c>
      <c r="K57" s="35">
        <f t="shared" si="0"/>
        <v>3</v>
      </c>
      <c r="L57" s="36" t="str">
        <f t="shared" si="1"/>
        <v>OK</v>
      </c>
      <c r="M57" s="158"/>
      <c r="N57" s="157"/>
      <c r="O57" s="157"/>
      <c r="P57" s="157"/>
    </row>
    <row r="58" spans="1:16" ht="26.25" x14ac:dyDescent="0.25">
      <c r="A58" s="170"/>
      <c r="B58" s="171"/>
      <c r="C58" s="98"/>
      <c r="D58" s="95">
        <v>64</v>
      </c>
      <c r="E58" s="96" t="s">
        <v>73</v>
      </c>
      <c r="F58" s="97" t="s">
        <v>113</v>
      </c>
      <c r="G58" s="97" t="s">
        <v>81</v>
      </c>
      <c r="H58" s="95" t="s">
        <v>24</v>
      </c>
      <c r="I58" s="99">
        <v>35</v>
      </c>
      <c r="J58" s="88">
        <v>3</v>
      </c>
      <c r="K58" s="35">
        <f t="shared" si="0"/>
        <v>3</v>
      </c>
      <c r="L58" s="36" t="str">
        <f t="shared" si="1"/>
        <v>OK</v>
      </c>
      <c r="M58" s="158"/>
      <c r="N58" s="157"/>
      <c r="O58" s="157"/>
      <c r="P58" s="157"/>
    </row>
    <row r="59" spans="1:16" ht="26.25" x14ac:dyDescent="0.25">
      <c r="A59" s="170"/>
      <c r="B59" s="171"/>
      <c r="C59" s="98"/>
      <c r="D59" s="95">
        <v>65</v>
      </c>
      <c r="E59" s="96" t="s">
        <v>74</v>
      </c>
      <c r="F59" s="97" t="s">
        <v>114</v>
      </c>
      <c r="G59" s="97" t="s">
        <v>81</v>
      </c>
      <c r="H59" s="95" t="s">
        <v>24</v>
      </c>
      <c r="I59" s="99">
        <v>45</v>
      </c>
      <c r="J59" s="88">
        <v>3</v>
      </c>
      <c r="K59" s="35">
        <f t="shared" si="0"/>
        <v>3</v>
      </c>
      <c r="L59" s="36" t="str">
        <f t="shared" si="1"/>
        <v>OK</v>
      </c>
      <c r="M59" s="158"/>
      <c r="N59" s="157"/>
      <c r="O59" s="157"/>
      <c r="P59" s="157"/>
    </row>
    <row r="60" spans="1:16" x14ac:dyDescent="0.25">
      <c r="M60" s="22"/>
    </row>
    <row r="61" spans="1:16" x14ac:dyDescent="0.25">
      <c r="E61" s="1" t="s">
        <v>133</v>
      </c>
      <c r="M61" s="22"/>
    </row>
    <row r="62" spans="1:16" x14ac:dyDescent="0.25">
      <c r="M62" s="22"/>
    </row>
    <row r="63" spans="1:16" x14ac:dyDescent="0.25">
      <c r="M63" s="22"/>
    </row>
    <row r="64" spans="1:16" x14ac:dyDescent="0.25">
      <c r="M64" s="22"/>
    </row>
    <row r="65" spans="13:13" x14ac:dyDescent="0.25">
      <c r="M65" s="22"/>
    </row>
    <row r="66" spans="13:13" x14ac:dyDescent="0.25">
      <c r="M66" s="22"/>
    </row>
    <row r="67" spans="13:13" x14ac:dyDescent="0.25">
      <c r="M67" s="22"/>
    </row>
    <row r="68" spans="13:13" x14ac:dyDescent="0.25">
      <c r="M68" s="22"/>
    </row>
    <row r="69" spans="13:13" x14ac:dyDescent="0.25">
      <c r="M69" s="22"/>
    </row>
    <row r="70" spans="13:13" x14ac:dyDescent="0.25">
      <c r="M70" s="22"/>
    </row>
    <row r="71" spans="13:13" x14ac:dyDescent="0.25">
      <c r="M71" s="22"/>
    </row>
    <row r="72" spans="13:13" x14ac:dyDescent="0.25">
      <c r="M72" s="22"/>
    </row>
    <row r="73" spans="13:13" x14ac:dyDescent="0.25">
      <c r="M73" s="22"/>
    </row>
    <row r="74" spans="13:13" x14ac:dyDescent="0.25">
      <c r="M74" s="22"/>
    </row>
    <row r="75" spans="13:13" x14ac:dyDescent="0.25">
      <c r="M75" s="22"/>
    </row>
    <row r="76" spans="13:13" x14ac:dyDescent="0.25">
      <c r="M76" s="22"/>
    </row>
    <row r="77" spans="13:13" x14ac:dyDescent="0.25">
      <c r="M77" s="22"/>
    </row>
    <row r="78" spans="13:13" x14ac:dyDescent="0.25">
      <c r="M78" s="22"/>
    </row>
    <row r="79" spans="13:13" x14ac:dyDescent="0.25">
      <c r="M79" s="22"/>
    </row>
    <row r="80" spans="13:13" x14ac:dyDescent="0.25">
      <c r="M80" s="22"/>
    </row>
    <row r="81" spans="13:13" x14ac:dyDescent="0.25">
      <c r="M81" s="22"/>
    </row>
    <row r="82" spans="13:13" x14ac:dyDescent="0.25">
      <c r="M82" s="22"/>
    </row>
    <row r="83" spans="13:13" x14ac:dyDescent="0.25">
      <c r="M83" s="22"/>
    </row>
    <row r="84" spans="13:13" x14ac:dyDescent="0.25">
      <c r="M84" s="22"/>
    </row>
    <row r="85" spans="13:13" x14ac:dyDescent="0.25">
      <c r="M85" s="22"/>
    </row>
    <row r="86" spans="13:13" x14ac:dyDescent="0.25">
      <c r="M86" s="22"/>
    </row>
    <row r="87" spans="13:13" x14ac:dyDescent="0.25">
      <c r="M87" s="22"/>
    </row>
    <row r="88" spans="13:13" x14ac:dyDescent="0.25">
      <c r="M88" s="22"/>
    </row>
    <row r="89" spans="13:13" x14ac:dyDescent="0.25">
      <c r="M89" s="22"/>
    </row>
    <row r="90" spans="13:13" x14ac:dyDescent="0.25">
      <c r="M90" s="22"/>
    </row>
    <row r="91" spans="13:13" x14ac:dyDescent="0.25">
      <c r="M91" s="22"/>
    </row>
    <row r="92" spans="13:13" x14ac:dyDescent="0.25">
      <c r="M92" s="22"/>
    </row>
    <row r="93" spans="13:13" x14ac:dyDescent="0.25">
      <c r="M93" s="22"/>
    </row>
    <row r="94" spans="13:13" x14ac:dyDescent="0.25">
      <c r="M94" s="22"/>
    </row>
    <row r="95" spans="13:13" x14ac:dyDescent="0.25">
      <c r="M95" s="22"/>
    </row>
    <row r="96" spans="13:13" x14ac:dyDescent="0.25">
      <c r="M96" s="22"/>
    </row>
    <row r="97" spans="13:13" x14ac:dyDescent="0.25">
      <c r="M97" s="22"/>
    </row>
    <row r="98" spans="13:13" x14ac:dyDescent="0.25">
      <c r="M98" s="22"/>
    </row>
    <row r="99" spans="13:13" x14ac:dyDescent="0.25">
      <c r="M99" s="22"/>
    </row>
    <row r="100" spans="13:13" x14ac:dyDescent="0.25">
      <c r="M100" s="22"/>
    </row>
    <row r="101" spans="13:13" x14ac:dyDescent="0.25">
      <c r="M101" s="22"/>
    </row>
    <row r="102" spans="13:13" x14ac:dyDescent="0.25">
      <c r="M102" s="22"/>
    </row>
    <row r="103" spans="13:13" x14ac:dyDescent="0.25">
      <c r="M103" s="22"/>
    </row>
    <row r="104" spans="13:13" x14ac:dyDescent="0.25">
      <c r="M104" s="22"/>
    </row>
    <row r="105" spans="13:13" x14ac:dyDescent="0.25">
      <c r="M105" s="22"/>
    </row>
    <row r="106" spans="13:13" x14ac:dyDescent="0.25">
      <c r="M106" s="22"/>
    </row>
    <row r="107" spans="13:13" x14ac:dyDescent="0.25">
      <c r="M107" s="22"/>
    </row>
    <row r="108" spans="13:13" x14ac:dyDescent="0.25">
      <c r="M108" s="22"/>
    </row>
    <row r="109" spans="13:13" x14ac:dyDescent="0.25">
      <c r="M109" s="22"/>
    </row>
    <row r="110" spans="13:13" x14ac:dyDescent="0.25">
      <c r="M110" s="22"/>
    </row>
    <row r="111" spans="13:13" x14ac:dyDescent="0.25">
      <c r="M111" s="22"/>
    </row>
    <row r="112" spans="13:13" x14ac:dyDescent="0.25">
      <c r="M112" s="22"/>
    </row>
    <row r="113" spans="13:13" x14ac:dyDescent="0.25">
      <c r="M113" s="22"/>
    </row>
    <row r="114" spans="13:13" x14ac:dyDescent="0.25">
      <c r="M114" s="22"/>
    </row>
    <row r="115" spans="13:13" x14ac:dyDescent="0.25">
      <c r="M115" s="22"/>
    </row>
    <row r="116" spans="13:13" x14ac:dyDescent="0.25">
      <c r="M116" s="22"/>
    </row>
    <row r="117" spans="13:13" x14ac:dyDescent="0.25">
      <c r="M117" s="22"/>
    </row>
    <row r="118" spans="13:13" x14ac:dyDescent="0.25">
      <c r="M118" s="22"/>
    </row>
    <row r="119" spans="13:13" x14ac:dyDescent="0.25">
      <c r="M119" s="22"/>
    </row>
    <row r="120" spans="13:13" x14ac:dyDescent="0.25">
      <c r="M120" s="22"/>
    </row>
    <row r="121" spans="13:13" x14ac:dyDescent="0.25">
      <c r="M121" s="22"/>
    </row>
    <row r="122" spans="13:13" x14ac:dyDescent="0.25">
      <c r="M122" s="22"/>
    </row>
    <row r="123" spans="13:13" x14ac:dyDescent="0.25">
      <c r="M123" s="22"/>
    </row>
    <row r="124" spans="13:13" x14ac:dyDescent="0.25">
      <c r="M124" s="22"/>
    </row>
    <row r="125" spans="13:13" x14ac:dyDescent="0.25">
      <c r="M125" s="22"/>
    </row>
    <row r="126" spans="13:13" x14ac:dyDescent="0.25">
      <c r="M126" s="22"/>
    </row>
    <row r="127" spans="13:13" x14ac:dyDescent="0.25">
      <c r="M127" s="22"/>
    </row>
    <row r="128" spans="13:13" x14ac:dyDescent="0.25">
      <c r="M128" s="22"/>
    </row>
    <row r="129" spans="13:13" x14ac:dyDescent="0.25">
      <c r="M129" s="22"/>
    </row>
    <row r="130" spans="13:13" x14ac:dyDescent="0.25">
      <c r="M130" s="22"/>
    </row>
    <row r="131" spans="13:13" x14ac:dyDescent="0.25">
      <c r="M131" s="22"/>
    </row>
    <row r="132" spans="13:13" x14ac:dyDescent="0.25">
      <c r="M132" s="22"/>
    </row>
    <row r="133" spans="13:13" x14ac:dyDescent="0.25">
      <c r="M133" s="22"/>
    </row>
    <row r="134" spans="13:13" x14ac:dyDescent="0.25">
      <c r="M134" s="22"/>
    </row>
    <row r="135" spans="13:13" x14ac:dyDescent="0.25">
      <c r="M135" s="22"/>
    </row>
    <row r="136" spans="13:13" x14ac:dyDescent="0.25">
      <c r="M136" s="22"/>
    </row>
    <row r="137" spans="13:13" x14ac:dyDescent="0.25">
      <c r="M137" s="22"/>
    </row>
    <row r="138" spans="13:13" x14ac:dyDescent="0.25">
      <c r="M138" s="22"/>
    </row>
    <row r="139" spans="13:13" x14ac:dyDescent="0.25">
      <c r="M139" s="22"/>
    </row>
    <row r="140" spans="13:13" x14ac:dyDescent="0.25">
      <c r="M140" s="22"/>
    </row>
    <row r="141" spans="13:13" x14ac:dyDescent="0.25">
      <c r="M141" s="22"/>
    </row>
    <row r="142" spans="13:13" x14ac:dyDescent="0.25">
      <c r="M142" s="22"/>
    </row>
    <row r="143" spans="13:13" x14ac:dyDescent="0.25">
      <c r="M143" s="22"/>
    </row>
    <row r="144" spans="13:13" x14ac:dyDescent="0.25">
      <c r="M144" s="22"/>
    </row>
    <row r="145" spans="13:13" x14ac:dyDescent="0.25">
      <c r="M145" s="22"/>
    </row>
    <row r="146" spans="13:13" x14ac:dyDescent="0.25">
      <c r="M146" s="22"/>
    </row>
    <row r="147" spans="13:13" x14ac:dyDescent="0.25">
      <c r="M147" s="22"/>
    </row>
    <row r="148" spans="13:13" x14ac:dyDescent="0.25">
      <c r="M148" s="22"/>
    </row>
    <row r="149" spans="13:13" x14ac:dyDescent="0.25">
      <c r="M149" s="22"/>
    </row>
    <row r="150" spans="13:13" x14ac:dyDescent="0.25">
      <c r="M150" s="22"/>
    </row>
    <row r="151" spans="13:13" x14ac:dyDescent="0.25">
      <c r="M151" s="22"/>
    </row>
    <row r="152" spans="13:13" x14ac:dyDescent="0.25">
      <c r="M152" s="22"/>
    </row>
    <row r="153" spans="13:13" x14ac:dyDescent="0.25">
      <c r="M153" s="22"/>
    </row>
    <row r="154" spans="13:13" x14ac:dyDescent="0.25">
      <c r="M154" s="22"/>
    </row>
    <row r="155" spans="13:13" x14ac:dyDescent="0.25">
      <c r="M155" s="22"/>
    </row>
    <row r="156" spans="13:13" x14ac:dyDescent="0.25">
      <c r="M156" s="22"/>
    </row>
    <row r="157" spans="13:13" x14ac:dyDescent="0.25">
      <c r="M157" s="22"/>
    </row>
    <row r="158" spans="13:13" x14ac:dyDescent="0.25">
      <c r="M158" s="22"/>
    </row>
    <row r="159" spans="13:13" x14ac:dyDescent="0.25">
      <c r="M159" s="22"/>
    </row>
    <row r="160" spans="13:13" x14ac:dyDescent="0.25">
      <c r="M160" s="22"/>
    </row>
    <row r="161" spans="13:13" x14ac:dyDescent="0.25">
      <c r="M161" s="22"/>
    </row>
    <row r="162" spans="13:13" x14ac:dyDescent="0.25">
      <c r="M162" s="22"/>
    </row>
    <row r="163" spans="13:13" x14ac:dyDescent="0.25">
      <c r="M163" s="22"/>
    </row>
    <row r="164" spans="13:13" x14ac:dyDescent="0.25">
      <c r="M164" s="22"/>
    </row>
    <row r="165" spans="13:13" x14ac:dyDescent="0.25">
      <c r="M165" s="22"/>
    </row>
    <row r="166" spans="13:13" x14ac:dyDescent="0.25">
      <c r="M166" s="22"/>
    </row>
    <row r="167" spans="13:13" x14ac:dyDescent="0.25">
      <c r="M167" s="22"/>
    </row>
    <row r="168" spans="13:13" x14ac:dyDescent="0.25">
      <c r="M168" s="22"/>
    </row>
    <row r="169" spans="13:13" x14ac:dyDescent="0.25">
      <c r="M169" s="22"/>
    </row>
    <row r="170" spans="13:13" x14ac:dyDescent="0.25">
      <c r="M170" s="22"/>
    </row>
    <row r="171" spans="13:13" x14ac:dyDescent="0.25">
      <c r="M171" s="22"/>
    </row>
    <row r="172" spans="13:13" x14ac:dyDescent="0.25">
      <c r="M172" s="22"/>
    </row>
    <row r="173" spans="13:13" x14ac:dyDescent="0.25">
      <c r="M173" s="22"/>
    </row>
    <row r="174" spans="13:13" x14ac:dyDescent="0.25">
      <c r="M174" s="22"/>
    </row>
    <row r="175" spans="13:13" x14ac:dyDescent="0.25">
      <c r="M175" s="22"/>
    </row>
    <row r="176" spans="13:13" x14ac:dyDescent="0.25">
      <c r="M176" s="22"/>
    </row>
    <row r="177" spans="13:13" x14ac:dyDescent="0.25">
      <c r="M177" s="22"/>
    </row>
    <row r="178" spans="13:13" x14ac:dyDescent="0.25">
      <c r="M178" s="22"/>
    </row>
    <row r="179" spans="13:13" x14ac:dyDescent="0.25">
      <c r="M179" s="22"/>
    </row>
    <row r="180" spans="13:13" x14ac:dyDescent="0.25">
      <c r="M180" s="22"/>
    </row>
    <row r="181" spans="13:13" x14ac:dyDescent="0.25">
      <c r="M181" s="22"/>
    </row>
    <row r="182" spans="13:13" x14ac:dyDescent="0.25">
      <c r="M182" s="22"/>
    </row>
    <row r="183" spans="13:13" x14ac:dyDescent="0.25">
      <c r="M183" s="22"/>
    </row>
    <row r="184" spans="13:13" x14ac:dyDescent="0.25">
      <c r="M184" s="22"/>
    </row>
    <row r="185" spans="13:13" x14ac:dyDescent="0.25">
      <c r="M185" s="22"/>
    </row>
    <row r="186" spans="13:13" x14ac:dyDescent="0.25">
      <c r="M186" s="22"/>
    </row>
    <row r="187" spans="13:13" x14ac:dyDescent="0.25">
      <c r="M187" s="22"/>
    </row>
    <row r="188" spans="13:13" x14ac:dyDescent="0.25">
      <c r="M188" s="22"/>
    </row>
    <row r="189" spans="13:13" x14ac:dyDescent="0.25">
      <c r="M189" s="22"/>
    </row>
    <row r="190" spans="13:13" x14ac:dyDescent="0.25">
      <c r="M190" s="22"/>
    </row>
    <row r="191" spans="13:13" x14ac:dyDescent="0.25">
      <c r="M191" s="22"/>
    </row>
    <row r="192" spans="13:13" x14ac:dyDescent="0.25">
      <c r="M192" s="22"/>
    </row>
    <row r="193" spans="13:13" x14ac:dyDescent="0.25">
      <c r="M193" s="22"/>
    </row>
    <row r="194" spans="13:13" x14ac:dyDescent="0.25">
      <c r="M194" s="22"/>
    </row>
    <row r="195" spans="13:13" x14ac:dyDescent="0.25">
      <c r="M195" s="22"/>
    </row>
    <row r="196" spans="13:13" x14ac:dyDescent="0.25">
      <c r="M196" s="22"/>
    </row>
    <row r="197" spans="13:13" x14ac:dyDescent="0.25">
      <c r="M197" s="22"/>
    </row>
    <row r="198" spans="13:13" x14ac:dyDescent="0.25">
      <c r="M198" s="22"/>
    </row>
    <row r="199" spans="13:13" x14ac:dyDescent="0.25">
      <c r="M199" s="22"/>
    </row>
    <row r="200" spans="13:13" x14ac:dyDescent="0.25">
      <c r="M200" s="22"/>
    </row>
    <row r="201" spans="13:13" x14ac:dyDescent="0.25">
      <c r="M201" s="22"/>
    </row>
    <row r="202" spans="13:13" x14ac:dyDescent="0.25">
      <c r="M202" s="22"/>
    </row>
    <row r="203" spans="13:13" x14ac:dyDescent="0.25">
      <c r="M203" s="22"/>
    </row>
    <row r="204" spans="13:13" x14ac:dyDescent="0.25">
      <c r="M204" s="22"/>
    </row>
    <row r="205" spans="13:13" x14ac:dyDescent="0.25">
      <c r="M205" s="22"/>
    </row>
    <row r="206" spans="13:13" x14ac:dyDescent="0.25">
      <c r="M206" s="22"/>
    </row>
    <row r="207" spans="13:13" x14ac:dyDescent="0.25">
      <c r="M207" s="22"/>
    </row>
    <row r="208" spans="13:13" x14ac:dyDescent="0.25">
      <c r="M208" s="22"/>
    </row>
    <row r="209" spans="13:13" x14ac:dyDescent="0.25">
      <c r="M209" s="22"/>
    </row>
    <row r="210" spans="13:13" x14ac:dyDescent="0.25">
      <c r="M210" s="22"/>
    </row>
    <row r="211" spans="13:13" x14ac:dyDescent="0.25">
      <c r="M211" s="22"/>
    </row>
    <row r="212" spans="13:13" x14ac:dyDescent="0.25">
      <c r="M212" s="22"/>
    </row>
    <row r="213" spans="13:13" x14ac:dyDescent="0.25">
      <c r="M213" s="22"/>
    </row>
    <row r="214" spans="13:13" x14ac:dyDescent="0.25">
      <c r="M214" s="22"/>
    </row>
    <row r="215" spans="13:13" x14ac:dyDescent="0.25">
      <c r="M215" s="22"/>
    </row>
    <row r="216" spans="13:13" x14ac:dyDescent="0.25">
      <c r="M216" s="22"/>
    </row>
    <row r="217" spans="13:13" x14ac:dyDescent="0.25">
      <c r="M217" s="22"/>
    </row>
    <row r="218" spans="13:13" x14ac:dyDescent="0.25">
      <c r="M218" s="22"/>
    </row>
    <row r="219" spans="13:13" x14ac:dyDescent="0.25">
      <c r="M219" s="22"/>
    </row>
    <row r="220" spans="13:13" x14ac:dyDescent="0.25">
      <c r="M220" s="22"/>
    </row>
    <row r="221" spans="13:13" x14ac:dyDescent="0.25">
      <c r="M221" s="22"/>
    </row>
    <row r="222" spans="13:13" x14ac:dyDescent="0.25">
      <c r="M222" s="22"/>
    </row>
    <row r="223" spans="13:13" x14ac:dyDescent="0.25">
      <c r="M223" s="22"/>
    </row>
    <row r="224" spans="13:13" x14ac:dyDescent="0.25">
      <c r="M224" s="22"/>
    </row>
    <row r="225" spans="13:13" x14ac:dyDescent="0.25">
      <c r="M225" s="22"/>
    </row>
    <row r="226" spans="13:13" x14ac:dyDescent="0.25">
      <c r="M226" s="22"/>
    </row>
    <row r="227" spans="13:13" x14ac:dyDescent="0.25">
      <c r="M227" s="22"/>
    </row>
    <row r="228" spans="13:13" x14ac:dyDescent="0.25">
      <c r="M228" s="22"/>
    </row>
    <row r="229" spans="13:13" x14ac:dyDescent="0.25">
      <c r="M229" s="22"/>
    </row>
    <row r="230" spans="13:13" x14ac:dyDescent="0.25">
      <c r="M230" s="22"/>
    </row>
    <row r="231" spans="13:13" x14ac:dyDescent="0.25">
      <c r="M231" s="22"/>
    </row>
    <row r="232" spans="13:13" x14ac:dyDescent="0.25">
      <c r="M232" s="22"/>
    </row>
    <row r="233" spans="13:13" x14ac:dyDescent="0.25">
      <c r="M233" s="22"/>
    </row>
    <row r="234" spans="13:13" x14ac:dyDescent="0.25">
      <c r="M234" s="22"/>
    </row>
    <row r="235" spans="13:13" x14ac:dyDescent="0.25">
      <c r="M235" s="22"/>
    </row>
    <row r="236" spans="13:13" x14ac:dyDescent="0.25">
      <c r="M236" s="22"/>
    </row>
    <row r="237" spans="13:13" x14ac:dyDescent="0.25">
      <c r="M237" s="22"/>
    </row>
    <row r="238" spans="13:13" x14ac:dyDescent="0.25">
      <c r="M238" s="22"/>
    </row>
    <row r="239" spans="13:13" x14ac:dyDescent="0.25">
      <c r="M239" s="22"/>
    </row>
    <row r="240" spans="13:13" x14ac:dyDescent="0.25">
      <c r="M240" s="22"/>
    </row>
    <row r="241" spans="13:13" x14ac:dyDescent="0.25">
      <c r="M241" s="22"/>
    </row>
    <row r="242" spans="13:13" x14ac:dyDescent="0.25">
      <c r="M242" s="22"/>
    </row>
    <row r="243" spans="13:13" x14ac:dyDescent="0.25">
      <c r="M243" s="22"/>
    </row>
    <row r="244" spans="13:13" x14ac:dyDescent="0.25">
      <c r="M244" s="22"/>
    </row>
    <row r="245" spans="13:13" x14ac:dyDescent="0.25">
      <c r="M245" s="22"/>
    </row>
    <row r="246" spans="13:13" x14ac:dyDescent="0.25">
      <c r="M246" s="22"/>
    </row>
    <row r="247" spans="13:13" x14ac:dyDescent="0.25">
      <c r="M247" s="22"/>
    </row>
    <row r="248" spans="13:13" x14ac:dyDescent="0.25">
      <c r="M248" s="22"/>
    </row>
    <row r="249" spans="13:13" x14ac:dyDescent="0.25">
      <c r="M249" s="22"/>
    </row>
    <row r="250" spans="13:13" x14ac:dyDescent="0.25">
      <c r="M250" s="22"/>
    </row>
    <row r="251" spans="13:13" x14ac:dyDescent="0.25">
      <c r="M251" s="22"/>
    </row>
    <row r="252" spans="13:13" x14ac:dyDescent="0.25">
      <c r="M252" s="22"/>
    </row>
    <row r="253" spans="13:13" x14ac:dyDescent="0.25">
      <c r="M253" s="22"/>
    </row>
    <row r="254" spans="13:13" x14ac:dyDescent="0.25">
      <c r="M254" s="22"/>
    </row>
    <row r="255" spans="13:13" x14ac:dyDescent="0.25">
      <c r="M255" s="22"/>
    </row>
    <row r="256" spans="13:13" x14ac:dyDescent="0.25">
      <c r="M256" s="22"/>
    </row>
    <row r="257" spans="13:13" x14ac:dyDescent="0.25">
      <c r="M257" s="22"/>
    </row>
    <row r="258" spans="13:13" x14ac:dyDescent="0.25">
      <c r="M258" s="22"/>
    </row>
    <row r="259" spans="13:13" x14ac:dyDescent="0.25">
      <c r="M259" s="22"/>
    </row>
    <row r="260" spans="13:13" x14ac:dyDescent="0.25">
      <c r="M260" s="22"/>
    </row>
    <row r="261" spans="13:13" x14ac:dyDescent="0.25">
      <c r="M261" s="22"/>
    </row>
    <row r="262" spans="13:13" x14ac:dyDescent="0.25">
      <c r="M262" s="22"/>
    </row>
    <row r="263" spans="13:13" x14ac:dyDescent="0.25">
      <c r="M263" s="22"/>
    </row>
    <row r="264" spans="13:13" x14ac:dyDescent="0.25">
      <c r="M264" s="22"/>
    </row>
    <row r="265" spans="13:13" x14ac:dyDescent="0.25">
      <c r="M265" s="22"/>
    </row>
    <row r="266" spans="13:13" x14ac:dyDescent="0.25">
      <c r="M266" s="22"/>
    </row>
    <row r="267" spans="13:13" x14ac:dyDescent="0.25">
      <c r="M267" s="22"/>
    </row>
    <row r="268" spans="13:13" x14ac:dyDescent="0.25">
      <c r="M268" s="22"/>
    </row>
    <row r="269" spans="13:13" x14ac:dyDescent="0.25">
      <c r="M269" s="22"/>
    </row>
    <row r="270" spans="13:13" x14ac:dyDescent="0.25">
      <c r="M270" s="22"/>
    </row>
    <row r="271" spans="13:13" x14ac:dyDescent="0.25">
      <c r="M271" s="22"/>
    </row>
    <row r="272" spans="13:13" x14ac:dyDescent="0.25">
      <c r="M272" s="22"/>
    </row>
    <row r="273" spans="13:13" x14ac:dyDescent="0.25">
      <c r="M273" s="22"/>
    </row>
    <row r="274" spans="13:13" x14ac:dyDescent="0.25">
      <c r="M274" s="22"/>
    </row>
    <row r="275" spans="13:13" x14ac:dyDescent="0.25">
      <c r="M275" s="22"/>
    </row>
    <row r="276" spans="13:13" x14ac:dyDescent="0.25">
      <c r="M276" s="22"/>
    </row>
    <row r="277" spans="13:13" x14ac:dyDescent="0.25">
      <c r="M277" s="22"/>
    </row>
    <row r="278" spans="13:13" x14ac:dyDescent="0.25">
      <c r="M278" s="22"/>
    </row>
    <row r="279" spans="13:13" x14ac:dyDescent="0.25">
      <c r="M279" s="22"/>
    </row>
    <row r="280" spans="13:13" x14ac:dyDescent="0.25">
      <c r="M280" s="22"/>
    </row>
    <row r="281" spans="13:13" x14ac:dyDescent="0.25">
      <c r="M281" s="22"/>
    </row>
    <row r="282" spans="13:13" x14ac:dyDescent="0.25">
      <c r="M282" s="22"/>
    </row>
    <row r="283" spans="13:13" x14ac:dyDescent="0.25">
      <c r="M283" s="22"/>
    </row>
    <row r="284" spans="13:13" x14ac:dyDescent="0.25">
      <c r="M284" s="22"/>
    </row>
    <row r="285" spans="13:13" x14ac:dyDescent="0.25">
      <c r="M285" s="22"/>
    </row>
    <row r="286" spans="13:13" x14ac:dyDescent="0.25">
      <c r="M286" s="22"/>
    </row>
    <row r="287" spans="13:13" x14ac:dyDescent="0.25">
      <c r="M287" s="22"/>
    </row>
    <row r="288" spans="13:13" x14ac:dyDescent="0.25">
      <c r="M288" s="22"/>
    </row>
    <row r="289" spans="13:13" x14ac:dyDescent="0.25">
      <c r="M289" s="22"/>
    </row>
    <row r="290" spans="13:13" x14ac:dyDescent="0.25">
      <c r="M290" s="22"/>
    </row>
    <row r="291" spans="13:13" x14ac:dyDescent="0.25">
      <c r="M291" s="22"/>
    </row>
    <row r="292" spans="13:13" x14ac:dyDescent="0.25">
      <c r="M292" s="22"/>
    </row>
    <row r="293" spans="13:13" x14ac:dyDescent="0.25">
      <c r="M293" s="22"/>
    </row>
    <row r="294" spans="13:13" x14ac:dyDescent="0.25">
      <c r="M294" s="22"/>
    </row>
    <row r="295" spans="13:13" x14ac:dyDescent="0.25">
      <c r="M295" s="22"/>
    </row>
    <row r="296" spans="13:13" x14ac:dyDescent="0.25">
      <c r="M296" s="22"/>
    </row>
    <row r="297" spans="13:13" x14ac:dyDescent="0.25">
      <c r="M297" s="22"/>
    </row>
    <row r="298" spans="13:13" x14ac:dyDescent="0.25">
      <c r="M298" s="22"/>
    </row>
    <row r="299" spans="13:13" x14ac:dyDescent="0.25">
      <c r="M299" s="22"/>
    </row>
    <row r="300" spans="13:13" x14ac:dyDescent="0.25">
      <c r="M300" s="22"/>
    </row>
    <row r="301" spans="13:13" x14ac:dyDescent="0.25">
      <c r="M301" s="22"/>
    </row>
    <row r="302" spans="13:13" x14ac:dyDescent="0.25">
      <c r="M302" s="22"/>
    </row>
    <row r="303" spans="13:13" x14ac:dyDescent="0.25">
      <c r="M303" s="22"/>
    </row>
    <row r="304" spans="13:13" x14ac:dyDescent="0.25">
      <c r="M304" s="22"/>
    </row>
    <row r="305" spans="13:13" x14ac:dyDescent="0.25">
      <c r="M305" s="22"/>
    </row>
    <row r="306" spans="13:13" x14ac:dyDescent="0.25">
      <c r="M306" s="22"/>
    </row>
    <row r="307" spans="13:13" x14ac:dyDescent="0.25">
      <c r="M307" s="22"/>
    </row>
    <row r="308" spans="13:13" x14ac:dyDescent="0.25">
      <c r="M308" s="22"/>
    </row>
    <row r="309" spans="13:13" x14ac:dyDescent="0.25">
      <c r="M309" s="22"/>
    </row>
    <row r="310" spans="13:13" x14ac:dyDescent="0.25">
      <c r="M310" s="22"/>
    </row>
    <row r="311" spans="13:13" x14ac:dyDescent="0.25">
      <c r="M311" s="22"/>
    </row>
    <row r="312" spans="13:13" x14ac:dyDescent="0.25">
      <c r="M312" s="22"/>
    </row>
    <row r="313" spans="13:13" x14ac:dyDescent="0.25">
      <c r="M313" s="22"/>
    </row>
    <row r="314" spans="13:13" x14ac:dyDescent="0.25">
      <c r="M314" s="22"/>
    </row>
    <row r="315" spans="13:13" x14ac:dyDescent="0.25">
      <c r="M315" s="22"/>
    </row>
    <row r="316" spans="13:13" x14ac:dyDescent="0.25">
      <c r="M316" s="22"/>
    </row>
    <row r="317" spans="13:13" x14ac:dyDescent="0.25">
      <c r="M317" s="22"/>
    </row>
    <row r="318" spans="13:13" x14ac:dyDescent="0.25">
      <c r="M318" s="22"/>
    </row>
    <row r="319" spans="13:13" x14ac:dyDescent="0.25">
      <c r="M319" s="22"/>
    </row>
    <row r="320" spans="13:13" x14ac:dyDescent="0.25">
      <c r="M320" s="22"/>
    </row>
    <row r="321" spans="13:13" x14ac:dyDescent="0.25">
      <c r="M321" s="22"/>
    </row>
    <row r="322" spans="13:13" x14ac:dyDescent="0.25">
      <c r="M322" s="22"/>
    </row>
    <row r="323" spans="13:13" x14ac:dyDescent="0.25">
      <c r="M323" s="22"/>
    </row>
    <row r="324" spans="13:13" x14ac:dyDescent="0.25">
      <c r="M324" s="22"/>
    </row>
    <row r="325" spans="13:13" x14ac:dyDescent="0.25">
      <c r="M325" s="22"/>
    </row>
    <row r="326" spans="13:13" x14ac:dyDescent="0.25">
      <c r="M326" s="22"/>
    </row>
    <row r="327" spans="13:13" x14ac:dyDescent="0.25">
      <c r="M327" s="22"/>
    </row>
    <row r="328" spans="13:13" x14ac:dyDescent="0.25">
      <c r="M328" s="22"/>
    </row>
    <row r="329" spans="13:13" x14ac:dyDescent="0.25">
      <c r="M329" s="22"/>
    </row>
    <row r="330" spans="13:13" x14ac:dyDescent="0.25">
      <c r="M330" s="22"/>
    </row>
    <row r="331" spans="13:13" x14ac:dyDescent="0.25">
      <c r="M331" s="22"/>
    </row>
    <row r="332" spans="13:13" x14ac:dyDescent="0.25">
      <c r="M332" s="22"/>
    </row>
    <row r="333" spans="13:13" x14ac:dyDescent="0.25">
      <c r="M333" s="22"/>
    </row>
    <row r="334" spans="13:13" x14ac:dyDescent="0.25">
      <c r="M334" s="22"/>
    </row>
    <row r="335" spans="13:13" x14ac:dyDescent="0.25">
      <c r="M335" s="22"/>
    </row>
    <row r="336" spans="13:13" x14ac:dyDescent="0.25">
      <c r="M336" s="22"/>
    </row>
    <row r="337" spans="13:13" x14ac:dyDescent="0.25">
      <c r="M337" s="22"/>
    </row>
    <row r="338" spans="13:13" x14ac:dyDescent="0.25">
      <c r="M338" s="22"/>
    </row>
    <row r="339" spans="13:13" x14ac:dyDescent="0.25">
      <c r="M339" s="22"/>
    </row>
    <row r="340" spans="13:13" x14ac:dyDescent="0.25">
      <c r="M340" s="22"/>
    </row>
    <row r="341" spans="13:13" x14ac:dyDescent="0.25">
      <c r="M341" s="22"/>
    </row>
    <row r="342" spans="13:13" x14ac:dyDescent="0.25">
      <c r="M342" s="22"/>
    </row>
    <row r="343" spans="13:13" x14ac:dyDescent="0.25">
      <c r="M343" s="22"/>
    </row>
    <row r="344" spans="13:13" x14ac:dyDescent="0.25">
      <c r="M344" s="22"/>
    </row>
    <row r="345" spans="13:13" x14ac:dyDescent="0.25">
      <c r="M345" s="22"/>
    </row>
    <row r="346" spans="13:13" x14ac:dyDescent="0.25">
      <c r="M346" s="22"/>
    </row>
    <row r="347" spans="13:13" x14ac:dyDescent="0.25">
      <c r="M347" s="22"/>
    </row>
    <row r="348" spans="13:13" x14ac:dyDescent="0.25">
      <c r="M348" s="22"/>
    </row>
    <row r="349" spans="13:13" x14ac:dyDescent="0.25">
      <c r="M349" s="22"/>
    </row>
    <row r="350" spans="13:13" x14ac:dyDescent="0.25">
      <c r="M350" s="22"/>
    </row>
    <row r="351" spans="13:13" x14ac:dyDescent="0.25">
      <c r="M351" s="22"/>
    </row>
    <row r="352" spans="13:13" x14ac:dyDescent="0.25">
      <c r="M352" s="22"/>
    </row>
    <row r="353" spans="13:13" x14ac:dyDescent="0.25">
      <c r="M353" s="22"/>
    </row>
    <row r="354" spans="13:13" x14ac:dyDescent="0.25">
      <c r="M354" s="22"/>
    </row>
    <row r="355" spans="13:13" x14ac:dyDescent="0.25">
      <c r="M355" s="22"/>
    </row>
    <row r="356" spans="13:13" x14ac:dyDescent="0.25">
      <c r="M356" s="22"/>
    </row>
    <row r="357" spans="13:13" x14ac:dyDescent="0.25">
      <c r="M357" s="22"/>
    </row>
    <row r="358" spans="13:13" x14ac:dyDescent="0.25">
      <c r="M358" s="22"/>
    </row>
    <row r="359" spans="13:13" x14ac:dyDescent="0.25">
      <c r="M359" s="22"/>
    </row>
    <row r="360" spans="13:13" x14ac:dyDescent="0.25">
      <c r="M360" s="22"/>
    </row>
    <row r="361" spans="13:13" x14ac:dyDescent="0.25">
      <c r="M361" s="22"/>
    </row>
    <row r="362" spans="13:13" x14ac:dyDescent="0.25">
      <c r="M362" s="22"/>
    </row>
    <row r="363" spans="13:13" x14ac:dyDescent="0.25">
      <c r="M363" s="22"/>
    </row>
    <row r="364" spans="13:13" x14ac:dyDescent="0.25">
      <c r="M364" s="22"/>
    </row>
    <row r="365" spans="13:13" x14ac:dyDescent="0.25">
      <c r="M365" s="22"/>
    </row>
    <row r="366" spans="13:13" x14ac:dyDescent="0.25">
      <c r="M366" s="22"/>
    </row>
    <row r="367" spans="13:13" x14ac:dyDescent="0.25">
      <c r="M367" s="22"/>
    </row>
  </sheetData>
  <mergeCells count="24">
    <mergeCell ref="V1:V2"/>
    <mergeCell ref="A2:L2"/>
    <mergeCell ref="A4:A26"/>
    <mergeCell ref="A27:A46"/>
    <mergeCell ref="A47:A48"/>
    <mergeCell ref="B4:B26"/>
    <mergeCell ref="B27:B46"/>
    <mergeCell ref="B47:B48"/>
    <mergeCell ref="U1:U2"/>
    <mergeCell ref="P1:P2"/>
    <mergeCell ref="Q1:Q2"/>
    <mergeCell ref="R1:R2"/>
    <mergeCell ref="S1:S2"/>
    <mergeCell ref="T1:T2"/>
    <mergeCell ref="A49:A50"/>
    <mergeCell ref="B49:B50"/>
    <mergeCell ref="A51:A59"/>
    <mergeCell ref="B51:B59"/>
    <mergeCell ref="O1:O2"/>
    <mergeCell ref="A1:C1"/>
    <mergeCell ref="M1:M2"/>
    <mergeCell ref="N1:N2"/>
    <mergeCell ref="D1:I1"/>
    <mergeCell ref="J1:L1"/>
  </mergeCells>
  <conditionalFormatting sqref="M4 M5:P47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N4:P4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tabSelected="1" topLeftCell="A52" zoomScale="80" zoomScaleNormal="80" workbookViewId="0">
      <selection activeCell="J72" sqref="J72:N72"/>
    </sheetView>
  </sheetViews>
  <sheetFormatPr defaultColWidth="9.7109375" defaultRowHeight="15" x14ac:dyDescent="0.25"/>
  <cols>
    <col min="1" max="1" width="8.7109375" style="1" customWidth="1"/>
    <col min="2" max="2" width="23.140625" style="1" customWidth="1"/>
    <col min="3" max="3" width="11.85546875" style="37" customWidth="1"/>
    <col min="4" max="4" width="6.140625" style="1" customWidth="1"/>
    <col min="5" max="5" width="34.140625" style="107" customWidth="1"/>
    <col min="6" max="6" width="12.7109375" style="1" customWidth="1"/>
    <col min="7" max="8" width="13.42578125" style="1" customWidth="1"/>
    <col min="9" max="9" width="12.7109375" style="1" bestFit="1" customWidth="1"/>
    <col min="10" max="10" width="13.42578125" style="42" customWidth="1"/>
    <col min="11" max="11" width="13.28515625" style="38" customWidth="1"/>
    <col min="12" max="12" width="12.5703125" style="17" customWidth="1"/>
    <col min="13" max="13" width="17.140625" style="15" customWidth="1"/>
    <col min="14" max="14" width="16.7109375" style="15" customWidth="1"/>
    <col min="15" max="16384" width="9.7109375" style="15"/>
  </cols>
  <sheetData>
    <row r="1" spans="1:14" ht="51" customHeight="1" x14ac:dyDescent="0.25">
      <c r="A1" s="167" t="s">
        <v>134</v>
      </c>
      <c r="B1" s="167"/>
      <c r="C1" s="167"/>
      <c r="D1" s="167" t="s">
        <v>75</v>
      </c>
      <c r="E1" s="167"/>
      <c r="F1" s="167"/>
      <c r="G1" s="167"/>
      <c r="H1" s="167"/>
      <c r="I1" s="167"/>
      <c r="J1" s="197" t="s">
        <v>135</v>
      </c>
      <c r="K1" s="197"/>
      <c r="L1" s="197"/>
      <c r="M1" s="197"/>
      <c r="N1" s="197"/>
    </row>
    <row r="2" spans="1:14" s="16" customFormat="1" ht="45" x14ac:dyDescent="0.2">
      <c r="A2" s="30" t="s">
        <v>5</v>
      </c>
      <c r="B2" s="30" t="s">
        <v>120</v>
      </c>
      <c r="C2" s="31" t="s">
        <v>121</v>
      </c>
      <c r="D2" s="31" t="s">
        <v>3</v>
      </c>
      <c r="E2" s="106" t="s">
        <v>87</v>
      </c>
      <c r="F2" s="31" t="s">
        <v>88</v>
      </c>
      <c r="G2" s="31" t="s">
        <v>122</v>
      </c>
      <c r="H2" s="32" t="s">
        <v>1</v>
      </c>
      <c r="I2" s="31" t="s">
        <v>89</v>
      </c>
      <c r="J2" s="33" t="s">
        <v>23</v>
      </c>
      <c r="K2" s="34" t="s">
        <v>25</v>
      </c>
      <c r="L2" s="30" t="s">
        <v>26</v>
      </c>
      <c r="M2" s="30" t="s">
        <v>82</v>
      </c>
      <c r="N2" s="30" t="s">
        <v>83</v>
      </c>
    </row>
    <row r="3" spans="1:14" ht="30" customHeight="1" x14ac:dyDescent="0.25">
      <c r="A3" s="205" t="s">
        <v>123</v>
      </c>
      <c r="B3" s="206" t="s">
        <v>124</v>
      </c>
      <c r="C3" s="73" t="s">
        <v>125</v>
      </c>
      <c r="D3" s="130">
        <v>1</v>
      </c>
      <c r="E3" s="131" t="s">
        <v>27</v>
      </c>
      <c r="F3" s="73" t="s">
        <v>90</v>
      </c>
      <c r="G3" s="72" t="s">
        <v>78</v>
      </c>
      <c r="H3" s="133">
        <v>25</v>
      </c>
      <c r="I3" s="72" t="s">
        <v>24</v>
      </c>
      <c r="J3" s="46">
        <f>Reitoria!J4+MUSEU!J4+ESAG!J4+CEAD!J4+CEART!J4+FAED!J4+CEFID!J4+CERES!J4+CESFI!J4+CCT!J4+CAV!J4+CEO!J4+CEPLAN!J4+CEAVI!J4</f>
        <v>86</v>
      </c>
      <c r="K3" s="23">
        <f>SUM((Reitoria!J4-Reitoria!K4),(MUSEU!J4-MUSEU!K4),(ESAG!J4-ESAG!K4),(CEAD!J4-CEAD!K4),(CEART!J4-CEART!K4),(FAED!J4-FAED!K4),(CEFID!J4-CEFID!K4),(CERES!J4-CERES!K4),(CESFI!J4-CESFI!K4),(CCT!J4-CCT!K4),(CAV!J4-CAV!K4),(CEO!J4-CEO!K4),(CEPLAN!J4-CEPLAN!K4),(CEAVI!J4-CEAVI!K4))</f>
        <v>42</v>
      </c>
      <c r="L3" s="24">
        <f>J3-K3</f>
        <v>44</v>
      </c>
      <c r="M3" s="25">
        <f>J3*H3</f>
        <v>2150</v>
      </c>
      <c r="N3" s="25">
        <f>H3*K3</f>
        <v>1050</v>
      </c>
    </row>
    <row r="4" spans="1:14" ht="30" customHeight="1" x14ac:dyDescent="0.25">
      <c r="A4" s="205"/>
      <c r="B4" s="206"/>
      <c r="C4" s="73" t="s">
        <v>125</v>
      </c>
      <c r="D4" s="130">
        <v>2</v>
      </c>
      <c r="E4" s="131" t="s">
        <v>28</v>
      </c>
      <c r="F4" s="73" t="s">
        <v>91</v>
      </c>
      <c r="G4" s="72" t="s">
        <v>78</v>
      </c>
      <c r="H4" s="133">
        <v>30</v>
      </c>
      <c r="I4" s="72" t="s">
        <v>24</v>
      </c>
      <c r="J4" s="46">
        <f>Reitoria!J5+MUSEU!J5+ESAG!J5+CEAD!J5+CEART!J5+FAED!J5+CEFID!J5+CERES!J5+CESFI!J5+CCT!J5+CAV!J5+CEO!J5+CEPLAN!J5+CEAVI!J5</f>
        <v>256</v>
      </c>
      <c r="K4" s="23">
        <f>SUM((Reitoria!J5-Reitoria!K5),(MUSEU!J5-MUSEU!K5),(ESAG!J5-ESAG!K5),(CEAD!J5-CEAD!K5),(CEART!J5-CEART!K5),(FAED!J5-FAED!K5),(CEFID!J5-CEFID!K5),(CERES!J5-CERES!K5),(CESFI!J5-CESFI!K5),(CCT!J5-CCT!K5),(CAV!J5-CAV!K5),(CEO!J5-CEO!K5),(CEPLAN!J5-CEPLAN!K5),(CEAVI!J5-CEAVI!K5))</f>
        <v>114</v>
      </c>
      <c r="L4" s="24">
        <f t="shared" ref="L4:L55" si="0">J4-K4</f>
        <v>142</v>
      </c>
      <c r="M4" s="25">
        <f t="shared" ref="M4:M55" si="1">J4*H4</f>
        <v>7680</v>
      </c>
      <c r="N4" s="25">
        <f t="shared" ref="N4:N55" si="2">H4*K4</f>
        <v>3420</v>
      </c>
    </row>
    <row r="5" spans="1:14" ht="30" customHeight="1" x14ac:dyDescent="0.25">
      <c r="A5" s="205"/>
      <c r="B5" s="206"/>
      <c r="C5" s="73" t="s">
        <v>125</v>
      </c>
      <c r="D5" s="130">
        <v>3</v>
      </c>
      <c r="E5" s="131" t="s">
        <v>29</v>
      </c>
      <c r="F5" s="73" t="s">
        <v>92</v>
      </c>
      <c r="G5" s="72" t="s">
        <v>78</v>
      </c>
      <c r="H5" s="133">
        <v>32</v>
      </c>
      <c r="I5" s="72" t="s">
        <v>24</v>
      </c>
      <c r="J5" s="46">
        <f>Reitoria!J6+MUSEU!J6+ESAG!J6+CEAD!J6+CEART!J6+FAED!J6+CEFID!J6+CERES!J6+CESFI!J6+CCT!J6+CAV!J6+CEO!J6+CEPLAN!J6+CEAVI!J6</f>
        <v>295</v>
      </c>
      <c r="K5" s="23">
        <f>SUM((Reitoria!J6-Reitoria!K6),(MUSEU!J6-MUSEU!K6),(ESAG!J6-ESAG!K6),(CEAD!J6-CEAD!K6),(CEART!J6-CEART!K6),(FAED!J6-FAED!K6),(CEFID!J6-CEFID!K6),(CERES!J6-CERES!K6),(CESFI!J6-CESFI!K6),(CCT!J6-CCT!K6),(CAV!J6-CAV!K6),(CEO!J6-CEO!K6),(CEPLAN!J6-CEPLAN!K6),(CEAVI!J6-CEAVI!K6))</f>
        <v>165</v>
      </c>
      <c r="L5" s="24">
        <f t="shared" si="0"/>
        <v>130</v>
      </c>
      <c r="M5" s="25">
        <f t="shared" si="1"/>
        <v>9440</v>
      </c>
      <c r="N5" s="25">
        <f t="shared" si="2"/>
        <v>5280</v>
      </c>
    </row>
    <row r="6" spans="1:14" ht="30" customHeight="1" x14ac:dyDescent="0.25">
      <c r="A6" s="205"/>
      <c r="B6" s="206"/>
      <c r="C6" s="73" t="s">
        <v>125</v>
      </c>
      <c r="D6" s="130">
        <v>4</v>
      </c>
      <c r="E6" s="131" t="s">
        <v>30</v>
      </c>
      <c r="F6" s="73" t="s">
        <v>93</v>
      </c>
      <c r="G6" s="72" t="s">
        <v>78</v>
      </c>
      <c r="H6" s="133">
        <v>36</v>
      </c>
      <c r="I6" s="72" t="s">
        <v>24</v>
      </c>
      <c r="J6" s="46">
        <f>Reitoria!J7+MUSEU!J7+ESAG!J7+CEAD!J7+CEART!J7+FAED!J7+CEFID!J7+CERES!J7+CESFI!J7+CCT!J7+CAV!J7+CEO!J7+CEPLAN!J7+CEAVI!J7</f>
        <v>151</v>
      </c>
      <c r="K6" s="23">
        <f>SUM((Reitoria!J7-Reitoria!K7),(MUSEU!J7-MUSEU!K7),(ESAG!J7-ESAG!K7),(CEAD!J7-CEAD!K7),(CEART!J7-CEART!K7),(FAED!J7-FAED!K7),(CEFID!J7-CEFID!K7),(CERES!J7-CERES!K7),(CESFI!J7-CESFI!K7),(CCT!J7-CCT!K7),(CAV!J7-CAV!K7),(CEO!J7-CEO!K7),(CEPLAN!J7-CEPLAN!K7),(CEAVI!J7-CEAVI!K7))</f>
        <v>81</v>
      </c>
      <c r="L6" s="24">
        <f t="shared" si="0"/>
        <v>70</v>
      </c>
      <c r="M6" s="25">
        <f t="shared" si="1"/>
        <v>5436</v>
      </c>
      <c r="N6" s="25">
        <f t="shared" si="2"/>
        <v>2916</v>
      </c>
    </row>
    <row r="7" spans="1:14" ht="30" customHeight="1" x14ac:dyDescent="0.25">
      <c r="A7" s="205"/>
      <c r="B7" s="206"/>
      <c r="C7" s="73" t="s">
        <v>125</v>
      </c>
      <c r="D7" s="130">
        <v>5</v>
      </c>
      <c r="E7" s="131" t="s">
        <v>31</v>
      </c>
      <c r="F7" s="73" t="s">
        <v>94</v>
      </c>
      <c r="G7" s="72" t="s">
        <v>78</v>
      </c>
      <c r="H7" s="133">
        <v>55</v>
      </c>
      <c r="I7" s="72" t="s">
        <v>24</v>
      </c>
      <c r="J7" s="46">
        <f>Reitoria!J8+MUSEU!J8+ESAG!J8+CEAD!J8+CEART!J8+FAED!J8+CEFID!J8+CERES!J8+CESFI!J8+CCT!J8+CAV!J8+CEO!J8+CEPLAN!J8+CEAVI!J8</f>
        <v>84</v>
      </c>
      <c r="K7" s="23">
        <f>SUM((Reitoria!J8-Reitoria!K8),(MUSEU!J8-MUSEU!K8),(ESAG!J8-ESAG!K8),(CEAD!J8-CEAD!K8),(CEART!J8-CEART!K8),(FAED!J8-FAED!K8),(CEFID!J8-CEFID!K8),(CERES!J8-CERES!K8),(CESFI!J8-CESFI!K8),(CCT!J8-CCT!K8),(CAV!J8-CAV!K8),(CEO!J8-CEO!K8),(CEPLAN!J8-CEPLAN!K8),(CEAVI!J8-CEAVI!K8))</f>
        <v>51</v>
      </c>
      <c r="L7" s="24">
        <f t="shared" si="0"/>
        <v>33</v>
      </c>
      <c r="M7" s="25">
        <f t="shared" si="1"/>
        <v>4620</v>
      </c>
      <c r="N7" s="25">
        <f t="shared" si="2"/>
        <v>2805</v>
      </c>
    </row>
    <row r="8" spans="1:14" ht="30" customHeight="1" x14ac:dyDescent="0.25">
      <c r="A8" s="205"/>
      <c r="B8" s="206"/>
      <c r="C8" s="73" t="s">
        <v>125</v>
      </c>
      <c r="D8" s="130">
        <v>6</v>
      </c>
      <c r="E8" s="131" t="s">
        <v>32</v>
      </c>
      <c r="F8" s="73" t="s">
        <v>95</v>
      </c>
      <c r="G8" s="72" t="s">
        <v>78</v>
      </c>
      <c r="H8" s="133">
        <v>65</v>
      </c>
      <c r="I8" s="72" t="s">
        <v>24</v>
      </c>
      <c r="J8" s="46">
        <f>Reitoria!J9+MUSEU!J9+ESAG!J9+CEAD!J9+CEART!J9+FAED!J9+CEFID!J9+CERES!J9+CESFI!J9+CCT!J9+CAV!J9+CEO!J9+CEPLAN!J9+CEAVI!J9</f>
        <v>65</v>
      </c>
      <c r="K8" s="23">
        <f>SUM((Reitoria!J9-Reitoria!K9),(MUSEU!J9-MUSEU!K9),(ESAG!J9-ESAG!K9),(CEAD!J9-CEAD!K9),(CEART!J9-CEART!K9),(FAED!J9-FAED!K9),(CEFID!J9-CEFID!K9),(CERES!J9-CERES!K9),(CESFI!J9-CESFI!K9),(CCT!J9-CCT!K9),(CAV!J9-CAV!K9),(CEO!J9-CEO!K9),(CEPLAN!J9-CEPLAN!K9),(CEAVI!J9-CEAVI!K9))</f>
        <v>38</v>
      </c>
      <c r="L8" s="24">
        <f t="shared" si="0"/>
        <v>27</v>
      </c>
      <c r="M8" s="25">
        <f t="shared" si="1"/>
        <v>4225</v>
      </c>
      <c r="N8" s="25">
        <f t="shared" si="2"/>
        <v>2470</v>
      </c>
    </row>
    <row r="9" spans="1:14" ht="30" customHeight="1" x14ac:dyDescent="0.25">
      <c r="A9" s="205"/>
      <c r="B9" s="206"/>
      <c r="C9" s="73" t="s">
        <v>125</v>
      </c>
      <c r="D9" s="130">
        <v>7</v>
      </c>
      <c r="E9" s="131" t="s">
        <v>33</v>
      </c>
      <c r="F9" s="73" t="s">
        <v>96</v>
      </c>
      <c r="G9" s="72" t="s">
        <v>78</v>
      </c>
      <c r="H9" s="133">
        <v>55</v>
      </c>
      <c r="I9" s="72" t="s">
        <v>24</v>
      </c>
      <c r="J9" s="46">
        <f>Reitoria!J10+MUSEU!J10+ESAG!J10+CEAD!J10+CEART!J10+FAED!J10+CEFID!J10+CERES!J10+CESFI!J10+CCT!J10+CAV!J10+CEO!J10+CEPLAN!J10+CEAVI!J10</f>
        <v>94</v>
      </c>
      <c r="K9" s="23">
        <f>SUM((Reitoria!J10-Reitoria!K10),(MUSEU!J10-MUSEU!K10),(ESAG!J10-ESAG!K10),(CEAD!J10-CEAD!K10),(CEART!J10-CEART!K10),(FAED!J10-FAED!K10),(CEFID!J10-CEFID!K10),(CERES!J10-CERES!K10),(CESFI!J10-CESFI!K10),(CCT!J10-CCT!K10),(CAV!J10-CAV!K10),(CEO!J10-CEO!K10),(CEPLAN!J10-CEPLAN!K10),(CEAVI!J10-CEAVI!K10))</f>
        <v>49</v>
      </c>
      <c r="L9" s="24">
        <f t="shared" si="0"/>
        <v>45</v>
      </c>
      <c r="M9" s="25">
        <f t="shared" si="1"/>
        <v>5170</v>
      </c>
      <c r="N9" s="25">
        <f t="shared" si="2"/>
        <v>2695</v>
      </c>
    </row>
    <row r="10" spans="1:14" ht="30" customHeight="1" x14ac:dyDescent="0.25">
      <c r="A10" s="205"/>
      <c r="B10" s="206"/>
      <c r="C10" s="73" t="s">
        <v>125</v>
      </c>
      <c r="D10" s="132">
        <v>8</v>
      </c>
      <c r="E10" s="131" t="s">
        <v>34</v>
      </c>
      <c r="F10" s="73" t="s">
        <v>97</v>
      </c>
      <c r="G10" s="74" t="s">
        <v>78</v>
      </c>
      <c r="H10" s="133">
        <v>42</v>
      </c>
      <c r="I10" s="74" t="s">
        <v>76</v>
      </c>
      <c r="J10" s="46">
        <f>Reitoria!J11+MUSEU!J11+ESAG!J11+CEAD!J11+CEART!J11+FAED!J11+CEFID!J11+CERES!J11+CESFI!J11+CCT!J11+CAV!J11+CEO!J11+CEPLAN!J11+CEAVI!J11</f>
        <v>82</v>
      </c>
      <c r="K10" s="23">
        <f>SUM((Reitoria!J11-Reitoria!K11),(MUSEU!J11-MUSEU!K11),(ESAG!J11-ESAG!K11),(CEAD!J11-CEAD!K11),(CEART!J11-CEART!K11),(FAED!J11-FAED!K11),(CEFID!J11-CEFID!K11),(CERES!J11-CERES!K11),(CESFI!J11-CESFI!K11),(CCT!J11-CCT!K11),(CAV!J11-CAV!K11),(CEO!J11-CEO!K11),(CEPLAN!J11-CEPLAN!K11),(CEAVI!J11-CEAVI!K11))</f>
        <v>33</v>
      </c>
      <c r="L10" s="24">
        <f t="shared" si="0"/>
        <v>49</v>
      </c>
      <c r="M10" s="25">
        <f t="shared" si="1"/>
        <v>3444</v>
      </c>
      <c r="N10" s="25">
        <f t="shared" si="2"/>
        <v>1386</v>
      </c>
    </row>
    <row r="11" spans="1:14" ht="30" customHeight="1" x14ac:dyDescent="0.25">
      <c r="A11" s="205"/>
      <c r="B11" s="206"/>
      <c r="C11" s="73" t="s">
        <v>125</v>
      </c>
      <c r="D11" s="132">
        <v>9</v>
      </c>
      <c r="E11" s="131" t="s">
        <v>35</v>
      </c>
      <c r="F11" s="73" t="s">
        <v>98</v>
      </c>
      <c r="G11" s="74" t="s">
        <v>78</v>
      </c>
      <c r="H11" s="133">
        <v>50</v>
      </c>
      <c r="I11" s="74" t="s">
        <v>76</v>
      </c>
      <c r="J11" s="46">
        <f>Reitoria!J12+MUSEU!J12+ESAG!J12+CEAD!J12+CEART!J12+FAED!J12+CEFID!J12+CERES!J12+CESFI!J12+CCT!J12+CAV!J12+CEO!J12+CEPLAN!J12+CEAVI!J12</f>
        <v>62</v>
      </c>
      <c r="K11" s="23">
        <f>SUM((Reitoria!J12-Reitoria!K12),(MUSEU!J12-MUSEU!K12),(ESAG!J12-ESAG!K12),(CEAD!J12-CEAD!K12),(CEART!J12-CEART!K12),(FAED!J12-FAED!K12),(CEFID!J12-CEFID!K12),(CERES!J12-CERES!K12),(CESFI!J12-CESFI!K12),(CCT!J12-CCT!K12),(CAV!J12-CAV!K12),(CEO!J12-CEO!K12),(CEPLAN!J12-CEPLAN!K12),(CEAVI!J12-CEAVI!K12))</f>
        <v>19</v>
      </c>
      <c r="L11" s="24">
        <f t="shared" si="0"/>
        <v>43</v>
      </c>
      <c r="M11" s="25">
        <f t="shared" si="1"/>
        <v>3100</v>
      </c>
      <c r="N11" s="25">
        <f t="shared" si="2"/>
        <v>950</v>
      </c>
    </row>
    <row r="12" spans="1:14" ht="30" customHeight="1" x14ac:dyDescent="0.25">
      <c r="A12" s="205"/>
      <c r="B12" s="206"/>
      <c r="C12" s="73" t="s">
        <v>125</v>
      </c>
      <c r="D12" s="132">
        <v>10</v>
      </c>
      <c r="E12" s="131" t="s">
        <v>36</v>
      </c>
      <c r="F12" s="73" t="s">
        <v>98</v>
      </c>
      <c r="G12" s="74" t="s">
        <v>78</v>
      </c>
      <c r="H12" s="133">
        <v>38</v>
      </c>
      <c r="I12" s="74" t="s">
        <v>24</v>
      </c>
      <c r="J12" s="46">
        <f>Reitoria!J13+MUSEU!J13+ESAG!J13+CEAD!J13+CEART!J13+FAED!J13+CEFID!J13+CERES!J13+CESFI!J13+CCT!J13+CAV!J13+CEO!J13+CEPLAN!J13+CEAVI!J13</f>
        <v>55</v>
      </c>
      <c r="K12" s="23">
        <f>SUM((Reitoria!J13-Reitoria!K13),(MUSEU!J13-MUSEU!K13),(ESAG!J13-ESAG!K13),(CEAD!J13-CEAD!K13),(CEART!J13-CEART!K13),(FAED!J13-FAED!K13),(CEFID!J13-CEFID!K13),(CERES!J13-CERES!K13),(CESFI!J13-CESFI!K13),(CCT!J13-CCT!K13),(CAV!J13-CAV!K13),(CEO!J13-CEO!K13),(CEPLAN!J13-CEPLAN!K13),(CEAVI!J13-CEAVI!K13))</f>
        <v>33</v>
      </c>
      <c r="L12" s="24">
        <f t="shared" si="0"/>
        <v>22</v>
      </c>
      <c r="M12" s="25">
        <f t="shared" si="1"/>
        <v>2090</v>
      </c>
      <c r="N12" s="25">
        <f t="shared" si="2"/>
        <v>1254</v>
      </c>
    </row>
    <row r="13" spans="1:14" ht="30" customHeight="1" x14ac:dyDescent="0.25">
      <c r="A13" s="205"/>
      <c r="B13" s="206"/>
      <c r="C13" s="73" t="s">
        <v>125</v>
      </c>
      <c r="D13" s="130">
        <v>11</v>
      </c>
      <c r="E13" s="131" t="s">
        <v>37</v>
      </c>
      <c r="F13" s="73" t="s">
        <v>99</v>
      </c>
      <c r="G13" s="72" t="s">
        <v>78</v>
      </c>
      <c r="H13" s="133">
        <v>10</v>
      </c>
      <c r="I13" s="72" t="s">
        <v>24</v>
      </c>
      <c r="J13" s="46">
        <f>Reitoria!J14+MUSEU!J14+ESAG!J14+CEAD!J14+CEART!J14+FAED!J14+CEFID!J14+CERES!J14+CESFI!J14+CCT!J14+CAV!J14+CEO!J14+CEPLAN!J14+CEAVI!J14</f>
        <v>86</v>
      </c>
      <c r="K13" s="23">
        <f>SUM((Reitoria!J14-Reitoria!K14),(MUSEU!J14-MUSEU!K14),(ESAG!J14-ESAG!K14),(CEAD!J14-CEAD!K14),(CEART!J14-CEART!K14),(FAED!J14-FAED!K14),(CEFID!J14-CEFID!K14),(CERES!J14-CERES!K14),(CESFI!J14-CESFI!K14),(CCT!J14-CCT!K14),(CAV!J14-CAV!K14),(CEO!J14-CEO!K14),(CEPLAN!J14-CEPLAN!K14),(CEAVI!J14-CEAVI!K14))</f>
        <v>31</v>
      </c>
      <c r="L13" s="24">
        <f t="shared" si="0"/>
        <v>55</v>
      </c>
      <c r="M13" s="25">
        <f t="shared" si="1"/>
        <v>860</v>
      </c>
      <c r="N13" s="25">
        <f t="shared" si="2"/>
        <v>310</v>
      </c>
    </row>
    <row r="14" spans="1:14" ht="30" customHeight="1" x14ac:dyDescent="0.25">
      <c r="A14" s="205"/>
      <c r="B14" s="206"/>
      <c r="C14" s="73" t="s">
        <v>125</v>
      </c>
      <c r="D14" s="130">
        <v>12</v>
      </c>
      <c r="E14" s="131" t="s">
        <v>38</v>
      </c>
      <c r="F14" s="73" t="s">
        <v>99</v>
      </c>
      <c r="G14" s="72" t="s">
        <v>78</v>
      </c>
      <c r="H14" s="133">
        <v>12</v>
      </c>
      <c r="I14" s="72" t="s">
        <v>24</v>
      </c>
      <c r="J14" s="46">
        <f>Reitoria!J15+MUSEU!J15+ESAG!J15+CEAD!J15+CEART!J15+FAED!J15+CEFID!J15+CERES!J15+CESFI!J15+CCT!J15+CAV!J15+CEO!J15+CEPLAN!J15+CEAVI!J15</f>
        <v>127</v>
      </c>
      <c r="K14" s="23">
        <f>SUM((Reitoria!J15-Reitoria!K15),(MUSEU!J15-MUSEU!K15),(ESAG!J15-ESAG!K15),(CEAD!J15-CEAD!K15),(CEART!J15-CEART!K15),(FAED!J15-FAED!K15),(CEFID!J15-CEFID!K15),(CERES!J15-CERES!K15),(CESFI!J15-CESFI!K15),(CCT!J15-CCT!K15),(CAV!J15-CAV!K15),(CEO!J15-CEO!K15),(CEPLAN!J15-CEPLAN!K15),(CEAVI!J15-CEAVI!K15))</f>
        <v>60</v>
      </c>
      <c r="L14" s="24">
        <f t="shared" si="0"/>
        <v>67</v>
      </c>
      <c r="M14" s="25">
        <f t="shared" si="1"/>
        <v>1524</v>
      </c>
      <c r="N14" s="25">
        <f t="shared" si="2"/>
        <v>720</v>
      </c>
    </row>
    <row r="15" spans="1:14" ht="30" customHeight="1" x14ac:dyDescent="0.25">
      <c r="A15" s="205"/>
      <c r="B15" s="206"/>
      <c r="C15" s="73" t="s">
        <v>125</v>
      </c>
      <c r="D15" s="130">
        <v>13</v>
      </c>
      <c r="E15" s="131" t="s">
        <v>39</v>
      </c>
      <c r="F15" s="73" t="s">
        <v>99</v>
      </c>
      <c r="G15" s="72" t="s">
        <v>78</v>
      </c>
      <c r="H15" s="133">
        <v>13</v>
      </c>
      <c r="I15" s="72" t="s">
        <v>24</v>
      </c>
      <c r="J15" s="46">
        <f>Reitoria!J16+MUSEU!J16+ESAG!J16+CEAD!J16+CEART!J16+FAED!J16+CEFID!J16+CERES!J16+CESFI!J16+CCT!J16+CAV!J16+CEO!J16+CEPLAN!J16+CEAVI!J16</f>
        <v>111</v>
      </c>
      <c r="K15" s="23">
        <f>SUM((Reitoria!J16-Reitoria!K16),(MUSEU!J16-MUSEU!K16),(ESAG!J16-ESAG!K16),(CEAD!J16-CEAD!K16),(CEART!J16-CEART!K16),(FAED!J16-FAED!K16),(CEFID!J16-CEFID!K16),(CERES!J16-CERES!K16),(CESFI!J16-CESFI!K16),(CCT!J16-CCT!K16),(CAV!J16-CAV!K16),(CEO!J16-CEO!K16),(CEPLAN!J16-CEPLAN!K16),(CEAVI!J16-CEAVI!K16))</f>
        <v>62</v>
      </c>
      <c r="L15" s="24">
        <f t="shared" si="0"/>
        <v>49</v>
      </c>
      <c r="M15" s="25">
        <f t="shared" si="1"/>
        <v>1443</v>
      </c>
      <c r="N15" s="25">
        <f t="shared" si="2"/>
        <v>806</v>
      </c>
    </row>
    <row r="16" spans="1:14" ht="30" customHeight="1" x14ac:dyDescent="0.25">
      <c r="A16" s="205"/>
      <c r="B16" s="206"/>
      <c r="C16" s="73" t="s">
        <v>125</v>
      </c>
      <c r="D16" s="130">
        <v>14</v>
      </c>
      <c r="E16" s="131" t="s">
        <v>40</v>
      </c>
      <c r="F16" s="73" t="s">
        <v>99</v>
      </c>
      <c r="G16" s="72" t="s">
        <v>78</v>
      </c>
      <c r="H16" s="133">
        <v>15</v>
      </c>
      <c r="I16" s="72" t="s">
        <v>24</v>
      </c>
      <c r="J16" s="46">
        <f>Reitoria!J17+MUSEU!J17+ESAG!J17+CEAD!J17+CEART!J17+FAED!J17+CEFID!J17+CERES!J17+CESFI!J17+CCT!J17+CAV!J17+CEO!J17+CEPLAN!J17+CEAVI!J17</f>
        <v>108</v>
      </c>
      <c r="K16" s="23">
        <f>SUM((Reitoria!J17-Reitoria!K17),(MUSEU!J17-MUSEU!K17),(ESAG!J17-ESAG!K17),(CEAD!J17-CEAD!K17),(CEART!J17-CEART!K17),(FAED!J17-FAED!K17),(CEFID!J17-CEFID!K17),(CERES!J17-CERES!K17),(CESFI!J17-CESFI!K17),(CCT!J17-CCT!K17),(CAV!J17-CAV!K17),(CEO!J17-CEO!K17),(CEPLAN!J17-CEPLAN!K17),(CEAVI!J17-CEAVI!K17))</f>
        <v>42</v>
      </c>
      <c r="L16" s="24">
        <f t="shared" si="0"/>
        <v>66</v>
      </c>
      <c r="M16" s="25">
        <f t="shared" si="1"/>
        <v>1620</v>
      </c>
      <c r="N16" s="25">
        <f t="shared" si="2"/>
        <v>630</v>
      </c>
    </row>
    <row r="17" spans="1:14" ht="30" customHeight="1" x14ac:dyDescent="0.25">
      <c r="A17" s="205"/>
      <c r="B17" s="206"/>
      <c r="C17" s="73" t="s">
        <v>125</v>
      </c>
      <c r="D17" s="130">
        <v>15</v>
      </c>
      <c r="E17" s="131" t="s">
        <v>41</v>
      </c>
      <c r="F17" s="73" t="s">
        <v>99</v>
      </c>
      <c r="G17" s="72" t="s">
        <v>78</v>
      </c>
      <c r="H17" s="133">
        <v>18</v>
      </c>
      <c r="I17" s="72" t="s">
        <v>24</v>
      </c>
      <c r="J17" s="46">
        <f>Reitoria!J18+MUSEU!J18+ESAG!J18+CEAD!J18+CEART!J18+FAED!J18+CEFID!J18+CERES!J18+CESFI!J18+CCT!J18+CAV!J18+CEO!J18+CEPLAN!J18+CEAVI!J18</f>
        <v>88</v>
      </c>
      <c r="K17" s="23">
        <f>SUM((Reitoria!J18-Reitoria!K18),(MUSEU!J18-MUSEU!K18),(ESAG!J18-ESAG!K18),(CEAD!J18-CEAD!K18),(CEART!J18-CEART!K18),(FAED!J18-FAED!K18),(CEFID!J18-CEFID!K18),(CERES!J18-CERES!K18),(CESFI!J18-CESFI!K18),(CCT!J18-CCT!K18),(CAV!J18-CAV!K18),(CEO!J18-CEO!K18),(CEPLAN!J18-CEPLAN!K18),(CEAVI!J18-CEAVI!K18))</f>
        <v>24</v>
      </c>
      <c r="L17" s="24">
        <f t="shared" si="0"/>
        <v>64</v>
      </c>
      <c r="M17" s="25">
        <f t="shared" si="1"/>
        <v>1584</v>
      </c>
      <c r="N17" s="25">
        <f t="shared" si="2"/>
        <v>432</v>
      </c>
    </row>
    <row r="18" spans="1:14" ht="30" customHeight="1" x14ac:dyDescent="0.25">
      <c r="A18" s="205"/>
      <c r="B18" s="206"/>
      <c r="C18" s="73" t="s">
        <v>125</v>
      </c>
      <c r="D18" s="130">
        <v>16</v>
      </c>
      <c r="E18" s="131" t="s">
        <v>42</v>
      </c>
      <c r="F18" s="73" t="s">
        <v>99</v>
      </c>
      <c r="G18" s="72" t="s">
        <v>78</v>
      </c>
      <c r="H18" s="133">
        <v>18</v>
      </c>
      <c r="I18" s="72" t="s">
        <v>24</v>
      </c>
      <c r="J18" s="46">
        <f>Reitoria!J19+MUSEU!J19+ESAG!J19+CEAD!J19+CEART!J19+FAED!J19+CEFID!J19+CERES!J19+CESFI!J19+CCT!J19+CAV!J19+CEO!J19+CEPLAN!J19+CEAVI!J19</f>
        <v>87</v>
      </c>
      <c r="K18" s="23">
        <f>SUM((Reitoria!J19-Reitoria!K19),(MUSEU!J19-MUSEU!K19),(ESAG!J19-ESAG!K19),(CEAD!J19-CEAD!K19),(CEART!J19-CEART!K19),(FAED!J19-FAED!K19),(CEFID!J19-CEFID!K19),(CERES!J19-CERES!K19),(CESFI!J19-CESFI!K19),(CCT!J19-CCT!K19),(CAV!J19-CAV!K19),(CEO!J19-CEO!K19),(CEPLAN!J19-CEPLAN!K19),(CEAVI!J19-CEAVI!K19))</f>
        <v>19</v>
      </c>
      <c r="L18" s="24">
        <f t="shared" si="0"/>
        <v>68</v>
      </c>
      <c r="M18" s="25">
        <f t="shared" si="1"/>
        <v>1566</v>
      </c>
      <c r="N18" s="25">
        <f t="shared" si="2"/>
        <v>342</v>
      </c>
    </row>
    <row r="19" spans="1:14" ht="30" customHeight="1" x14ac:dyDescent="0.25">
      <c r="A19" s="205"/>
      <c r="B19" s="206"/>
      <c r="C19" s="73" t="s">
        <v>125</v>
      </c>
      <c r="D19" s="130">
        <v>17</v>
      </c>
      <c r="E19" s="131" t="s">
        <v>43</v>
      </c>
      <c r="F19" s="73" t="s">
        <v>99</v>
      </c>
      <c r="G19" s="72" t="s">
        <v>78</v>
      </c>
      <c r="H19" s="133">
        <v>18</v>
      </c>
      <c r="I19" s="72" t="s">
        <v>24</v>
      </c>
      <c r="J19" s="46">
        <f>Reitoria!J20+MUSEU!J20+ESAG!J20+CEAD!J20+CEART!J20+FAED!J20+CEFID!J20+CERES!J20+CESFI!J20+CCT!J20+CAV!J20+CEO!J20+CEPLAN!J20+CEAVI!J20</f>
        <v>86</v>
      </c>
      <c r="K19" s="23">
        <f>SUM((Reitoria!J20-Reitoria!K20),(MUSEU!J20-MUSEU!K20),(ESAG!J20-ESAG!K20),(CEAD!J20-CEAD!K20),(CEART!J20-CEART!K20),(FAED!J20-FAED!K20),(CEFID!J20-CEFID!K20),(CERES!J20-CERES!K20),(CESFI!J20-CESFI!K20),(CCT!J20-CCT!K20),(CAV!J20-CAV!K20),(CEO!J20-CEO!K20),(CEPLAN!J20-CEPLAN!K20),(CEAVI!J20-CEAVI!K20))</f>
        <v>19</v>
      </c>
      <c r="L19" s="24">
        <f t="shared" si="0"/>
        <v>67</v>
      </c>
      <c r="M19" s="25">
        <f t="shared" si="1"/>
        <v>1548</v>
      </c>
      <c r="N19" s="25">
        <f t="shared" si="2"/>
        <v>342</v>
      </c>
    </row>
    <row r="20" spans="1:14" ht="30" customHeight="1" x14ac:dyDescent="0.25">
      <c r="A20" s="205"/>
      <c r="B20" s="206"/>
      <c r="C20" s="73" t="s">
        <v>125</v>
      </c>
      <c r="D20" s="132">
        <v>18</v>
      </c>
      <c r="E20" s="131" t="s">
        <v>44</v>
      </c>
      <c r="F20" s="73" t="s">
        <v>99</v>
      </c>
      <c r="G20" s="72" t="s">
        <v>78</v>
      </c>
      <c r="H20" s="133">
        <v>16</v>
      </c>
      <c r="I20" s="74" t="s">
        <v>24</v>
      </c>
      <c r="J20" s="46">
        <f>Reitoria!J21+MUSEU!J21+ESAG!J21+CEAD!J21+CEART!J21+FAED!J21+CEFID!J21+CERES!J21+CESFI!J21+CCT!J21+CAV!J21+CEO!J21+CEPLAN!J21+CEAVI!J21</f>
        <v>52</v>
      </c>
      <c r="K20" s="23">
        <f>SUM((Reitoria!J21-Reitoria!K21),(MUSEU!J21-MUSEU!K21),(ESAG!J21-ESAG!K21),(CEAD!J21-CEAD!K21),(CEART!J21-CEART!K21),(FAED!J21-FAED!K21),(CEFID!J21-CEFID!K21),(CERES!J21-CERES!K21),(CESFI!J21-CESFI!K21),(CCT!J21-CCT!K21),(CAV!J21-CAV!K21),(CEO!J21-CEO!K21),(CEPLAN!J21-CEPLAN!K21),(CEAVI!J21-CEAVI!K21))</f>
        <v>17</v>
      </c>
      <c r="L20" s="24">
        <f t="shared" si="0"/>
        <v>35</v>
      </c>
      <c r="M20" s="25">
        <f t="shared" si="1"/>
        <v>832</v>
      </c>
      <c r="N20" s="25">
        <f t="shared" si="2"/>
        <v>272</v>
      </c>
    </row>
    <row r="21" spans="1:14" ht="30" customHeight="1" x14ac:dyDescent="0.25">
      <c r="A21" s="205"/>
      <c r="B21" s="206"/>
      <c r="C21" s="73" t="s">
        <v>125</v>
      </c>
      <c r="D21" s="130">
        <v>19</v>
      </c>
      <c r="E21" s="131" t="s">
        <v>45</v>
      </c>
      <c r="F21" s="73" t="s">
        <v>99</v>
      </c>
      <c r="G21" s="72" t="s">
        <v>78</v>
      </c>
      <c r="H21" s="133">
        <v>2.7</v>
      </c>
      <c r="I21" s="72" t="s">
        <v>24</v>
      </c>
      <c r="J21" s="46">
        <f>Reitoria!J22+MUSEU!J22+ESAG!J22+CEAD!J22+CEART!J22+FAED!J22+CEFID!J22+CERES!J22+CESFI!J22+CCT!J22+CAV!J22+CEO!J22+CEPLAN!J22+CEAVI!J22</f>
        <v>1795</v>
      </c>
      <c r="K21" s="23">
        <f>SUM((Reitoria!J22-Reitoria!K22),(MUSEU!J22-MUSEU!K22),(ESAG!J22-ESAG!K22),(CEAD!J22-CEAD!K22),(CEART!J22-CEART!K22),(FAED!J22-FAED!K22),(CEFID!J22-CEFID!K22),(CERES!J22-CERES!K22),(CESFI!J22-CESFI!K22),(CCT!J22-CCT!K22),(CAV!J22-CAV!K22),(CEO!J22-CEO!K22),(CEPLAN!J22-CEPLAN!K22),(CEAVI!J22-CEAVI!K22))</f>
        <v>667.64</v>
      </c>
      <c r="L21" s="24">
        <f t="shared" si="0"/>
        <v>1127.3600000000001</v>
      </c>
      <c r="M21" s="25">
        <f t="shared" si="1"/>
        <v>4846.5</v>
      </c>
      <c r="N21" s="25">
        <f t="shared" si="2"/>
        <v>1802.6280000000002</v>
      </c>
    </row>
    <row r="22" spans="1:14" ht="30" customHeight="1" x14ac:dyDescent="0.25">
      <c r="A22" s="205"/>
      <c r="B22" s="206"/>
      <c r="C22" s="73" t="s">
        <v>125</v>
      </c>
      <c r="D22" s="130">
        <v>20</v>
      </c>
      <c r="E22" s="131" t="s">
        <v>46</v>
      </c>
      <c r="F22" s="73" t="s">
        <v>100</v>
      </c>
      <c r="G22" s="72" t="s">
        <v>78</v>
      </c>
      <c r="H22" s="133">
        <v>130</v>
      </c>
      <c r="I22" s="72" t="s">
        <v>24</v>
      </c>
      <c r="J22" s="46">
        <f>Reitoria!J23+MUSEU!J23+ESAG!J23+CEAD!J23+CEART!J23+FAED!J23+CEFID!J23+CERES!J23+CESFI!J23+CCT!J23+CAV!J23+CEO!J23+CEPLAN!J23+CEAVI!J23</f>
        <v>28</v>
      </c>
      <c r="K22" s="23">
        <f>SUM((Reitoria!J23-Reitoria!K23),(MUSEU!J23-MUSEU!K23),(ESAG!J23-ESAG!K23),(CEAD!J23-CEAD!K23),(CEART!J23-CEART!K23),(FAED!J23-FAED!K23),(CEFID!J23-CEFID!K23),(CERES!J23-CERES!K23),(CESFI!J23-CESFI!K23),(CCT!J23-CCT!K23),(CAV!J23-CAV!K23),(CEO!J23-CEO!K23),(CEPLAN!J23-CEPLAN!K23),(CEAVI!J23-CEAVI!K23))</f>
        <v>6</v>
      </c>
      <c r="L22" s="24">
        <f t="shared" si="0"/>
        <v>22</v>
      </c>
      <c r="M22" s="25">
        <f t="shared" si="1"/>
        <v>3640</v>
      </c>
      <c r="N22" s="25">
        <f t="shared" si="2"/>
        <v>780</v>
      </c>
    </row>
    <row r="23" spans="1:14" ht="30" customHeight="1" x14ac:dyDescent="0.25">
      <c r="A23" s="205"/>
      <c r="B23" s="206"/>
      <c r="C23" s="73" t="s">
        <v>125</v>
      </c>
      <c r="D23" s="130">
        <v>21</v>
      </c>
      <c r="E23" s="131" t="s">
        <v>116</v>
      </c>
      <c r="F23" s="73" t="s">
        <v>102</v>
      </c>
      <c r="G23" s="72" t="s">
        <v>78</v>
      </c>
      <c r="H23" s="133">
        <v>160</v>
      </c>
      <c r="I23" s="72" t="s">
        <v>24</v>
      </c>
      <c r="J23" s="46">
        <f>Reitoria!J24+MUSEU!J24+ESAG!J24+CEAD!J24+CEART!J24+FAED!J24+CEFID!J24+CERES!J24+CESFI!J24+CCT!J24+CAV!J24+CEO!J24+CEPLAN!J24+CEAVI!J24</f>
        <v>22</v>
      </c>
      <c r="K23" s="23">
        <f>SUM((Reitoria!J24-Reitoria!K24),(MUSEU!J24-MUSEU!K24),(ESAG!J24-ESAG!K24),(CEAD!J24-CEAD!K24),(CEART!J24-CEART!K24),(FAED!J24-FAED!K24),(CEFID!J24-CEFID!K24),(CERES!J24-CERES!K24),(CESFI!J24-CESFI!K24),(CCT!J24-CCT!K24),(CAV!J24-CAV!K24),(CEO!J24-CEO!K24),(CEPLAN!J24-CEPLAN!K24),(CEAVI!J24-CEAVI!K24))</f>
        <v>1</v>
      </c>
      <c r="L23" s="24">
        <f t="shared" si="0"/>
        <v>21</v>
      </c>
      <c r="M23" s="25">
        <f t="shared" si="1"/>
        <v>3520</v>
      </c>
      <c r="N23" s="25">
        <f t="shared" si="2"/>
        <v>160</v>
      </c>
    </row>
    <row r="24" spans="1:14" ht="30" customHeight="1" x14ac:dyDescent="0.25">
      <c r="A24" s="205"/>
      <c r="B24" s="206"/>
      <c r="C24" s="73" t="s">
        <v>125</v>
      </c>
      <c r="D24" s="130">
        <v>22</v>
      </c>
      <c r="E24" s="131" t="s">
        <v>117</v>
      </c>
      <c r="F24" s="73" t="s">
        <v>102</v>
      </c>
      <c r="G24" s="72" t="s">
        <v>78</v>
      </c>
      <c r="H24" s="133">
        <v>285</v>
      </c>
      <c r="I24" s="72" t="s">
        <v>24</v>
      </c>
      <c r="J24" s="46">
        <f>Reitoria!J25+MUSEU!J25+ESAG!J25+CEAD!J25+CEART!J25+FAED!J25+CEFID!J25+CERES!J25+CESFI!J25+CCT!J25+CAV!J25+CEO!J25+CEPLAN!J25+CEAVI!J25</f>
        <v>12</v>
      </c>
      <c r="K24" s="23">
        <f>SUM((Reitoria!J25-Reitoria!K25),(MUSEU!J25-MUSEU!K25),(ESAG!J25-ESAG!K25),(CEAD!J25-CEAD!K25),(CEART!J25-CEART!K25),(FAED!J25-FAED!K25),(CEFID!J25-CEFID!K25),(CERES!J25-CERES!K25),(CESFI!J25-CESFI!K25),(CCT!J25-CCT!K25),(CAV!J25-CAV!K25),(CEO!J25-CEO!K25),(CEPLAN!J25-CEPLAN!K25),(CEAVI!J25-CEAVI!K25))</f>
        <v>2</v>
      </c>
      <c r="L24" s="24">
        <f t="shared" si="0"/>
        <v>10</v>
      </c>
      <c r="M24" s="25">
        <f t="shared" si="1"/>
        <v>3420</v>
      </c>
      <c r="N24" s="25">
        <f t="shared" si="2"/>
        <v>570</v>
      </c>
    </row>
    <row r="25" spans="1:14" ht="30" customHeight="1" x14ac:dyDescent="0.25">
      <c r="A25" s="205"/>
      <c r="B25" s="206"/>
      <c r="C25" s="73" t="s">
        <v>125</v>
      </c>
      <c r="D25" s="130">
        <v>23</v>
      </c>
      <c r="E25" s="131" t="s">
        <v>104</v>
      </c>
      <c r="F25" s="73" t="s">
        <v>105</v>
      </c>
      <c r="G25" s="75" t="s">
        <v>78</v>
      </c>
      <c r="H25" s="133">
        <v>445</v>
      </c>
      <c r="I25" s="72" t="s">
        <v>24</v>
      </c>
      <c r="J25" s="46">
        <f>Reitoria!J26+MUSEU!J26+ESAG!J26+CEAD!J26+CEART!J26+FAED!J26+CEFID!J26+CERES!J26+CESFI!J26+CCT!J26+CAV!J26+CEO!J26+CEPLAN!J26+CEAVI!J26</f>
        <v>8</v>
      </c>
      <c r="K25" s="23">
        <f>SUM((Reitoria!J26-Reitoria!K26),(MUSEU!J26-MUSEU!K26),(ESAG!J26-ESAG!K26),(CEAD!J26-CEAD!K26),(CEART!J26-CEART!K26),(FAED!J26-FAED!K26),(CEFID!J26-CEFID!K26),(CERES!J26-CERES!K26),(CESFI!J26-CESFI!K26),(CCT!J26-CCT!K26),(CAV!J26-CAV!K26),(CEO!J26-CEO!K26),(CEPLAN!J26-CEPLAN!K26),(CEAVI!J26-CEAVI!K26))</f>
        <v>1</v>
      </c>
      <c r="L25" s="24">
        <f t="shared" si="0"/>
        <v>7</v>
      </c>
      <c r="M25" s="25">
        <f t="shared" si="1"/>
        <v>3560</v>
      </c>
      <c r="N25" s="25">
        <f t="shared" si="2"/>
        <v>445</v>
      </c>
    </row>
    <row r="26" spans="1:14" ht="30" customHeight="1" x14ac:dyDescent="0.25">
      <c r="A26" s="207" t="s">
        <v>126</v>
      </c>
      <c r="B26" s="183" t="s">
        <v>124</v>
      </c>
      <c r="C26" s="93"/>
      <c r="D26" s="123">
        <v>24</v>
      </c>
      <c r="E26" s="124" t="s">
        <v>47</v>
      </c>
      <c r="F26" s="125" t="s">
        <v>106</v>
      </c>
      <c r="G26" s="125" t="s">
        <v>79</v>
      </c>
      <c r="H26" s="134">
        <v>12.5</v>
      </c>
      <c r="I26" s="93" t="s">
        <v>77</v>
      </c>
      <c r="J26" s="46">
        <f>Reitoria!J27+MUSEU!J27+ESAG!J27+CEAD!J27+CEART!J27+FAED!J27+CEFID!J27+CERES!J27+CESFI!J27+CCT!J27+CAV!J27+CEO!J27+CEPLAN!J27+CEAVI!J27</f>
        <v>500</v>
      </c>
      <c r="K26" s="23">
        <f>SUM((Reitoria!J27-Reitoria!K27),(MUSEU!J27-MUSEU!K27),(ESAG!J27-ESAG!K27),(CEAD!J27-CEAD!K27),(CEART!J27-CEART!K27),(FAED!J27-FAED!K27),(CEFID!J27-CEFID!K27),(CERES!J27-CERES!K27),(CESFI!J27-CESFI!K27),(CCT!J27-CCT!K27),(CAV!J27-CAV!K27),(CEO!J27-CEO!K27),(CEPLAN!J27-CEPLAN!K27),(CEAVI!J27-CEAVI!K27))</f>
        <v>350</v>
      </c>
      <c r="L26" s="24">
        <f t="shared" si="0"/>
        <v>150</v>
      </c>
      <c r="M26" s="25">
        <f t="shared" si="1"/>
        <v>6250</v>
      </c>
      <c r="N26" s="25">
        <f t="shared" si="2"/>
        <v>4375</v>
      </c>
    </row>
    <row r="27" spans="1:14" ht="30" customHeight="1" x14ac:dyDescent="0.25">
      <c r="A27" s="207"/>
      <c r="B27" s="183"/>
      <c r="C27" s="93"/>
      <c r="D27" s="123">
        <v>25</v>
      </c>
      <c r="E27" s="124" t="s">
        <v>48</v>
      </c>
      <c r="F27" s="125" t="s">
        <v>106</v>
      </c>
      <c r="G27" s="125" t="s">
        <v>79</v>
      </c>
      <c r="H27" s="134">
        <v>55</v>
      </c>
      <c r="I27" s="93" t="s">
        <v>77</v>
      </c>
      <c r="J27" s="46">
        <f>Reitoria!J28+MUSEU!J28+ESAG!J28+CEAD!J28+CEART!J28+FAED!J28+CEFID!J28+CERES!J28+CESFI!J28+CCT!J28+CAV!J28+CEO!J28+CEPLAN!J28+CEAVI!J28</f>
        <v>105</v>
      </c>
      <c r="K27" s="23">
        <f>SUM((Reitoria!J28-Reitoria!K28),(MUSEU!J28-MUSEU!K28),(ESAG!J28-ESAG!K28),(CEAD!J28-CEAD!K28),(CEART!J28-CEART!K28),(FAED!J28-FAED!K28),(CEFID!J28-CEFID!K28),(CERES!J28-CERES!K28),(CESFI!J28-CESFI!K28),(CCT!J28-CCT!K28),(CAV!J28-CAV!K28),(CEO!J28-CEO!K28),(CEPLAN!J28-CEPLAN!K28),(CEAVI!J28-CEAVI!K28))</f>
        <v>65</v>
      </c>
      <c r="L27" s="24">
        <f t="shared" si="0"/>
        <v>40</v>
      </c>
      <c r="M27" s="25">
        <f t="shared" si="1"/>
        <v>5775</v>
      </c>
      <c r="N27" s="25">
        <f t="shared" si="2"/>
        <v>3575</v>
      </c>
    </row>
    <row r="28" spans="1:14" ht="30" customHeight="1" x14ac:dyDescent="0.25">
      <c r="A28" s="207"/>
      <c r="B28" s="183"/>
      <c r="C28" s="93"/>
      <c r="D28" s="123">
        <v>26</v>
      </c>
      <c r="E28" s="124" t="s">
        <v>49</v>
      </c>
      <c r="F28" s="125" t="s">
        <v>106</v>
      </c>
      <c r="G28" s="125" t="s">
        <v>79</v>
      </c>
      <c r="H28" s="134">
        <v>215</v>
      </c>
      <c r="I28" s="93" t="s">
        <v>77</v>
      </c>
      <c r="J28" s="46">
        <f>Reitoria!J29+MUSEU!J29+ESAG!J29+CEAD!J29+CEART!J29+FAED!J29+CEFID!J29+CERES!J29+CESFI!J29+CCT!J29+CAV!J29+CEO!J29+CEPLAN!J29+CEAVI!J29</f>
        <v>3</v>
      </c>
      <c r="K28" s="23">
        <f>SUM((Reitoria!J29-Reitoria!K29),(MUSEU!J29-MUSEU!K29),(ESAG!J29-ESAG!K29),(CEAD!J29-CEAD!K29),(CEART!J29-CEART!K29),(FAED!J29-FAED!K29),(CEFID!J29-CEFID!K29),(CERES!J29-CERES!K29),(CESFI!J29-CESFI!K29),(CCT!J29-CCT!K29),(CAV!J29-CAV!K29),(CEO!J29-CEO!K29),(CEPLAN!J29-CEPLAN!K29),(CEAVI!J29-CEAVI!K29))</f>
        <v>1</v>
      </c>
      <c r="L28" s="24">
        <f t="shared" si="0"/>
        <v>2</v>
      </c>
      <c r="M28" s="25">
        <f t="shared" si="1"/>
        <v>645</v>
      </c>
      <c r="N28" s="25">
        <f t="shared" si="2"/>
        <v>215</v>
      </c>
    </row>
    <row r="29" spans="1:14" ht="30" customHeight="1" x14ac:dyDescent="0.25">
      <c r="A29" s="207"/>
      <c r="B29" s="183"/>
      <c r="C29" s="93"/>
      <c r="D29" s="123">
        <v>27</v>
      </c>
      <c r="E29" s="124" t="s">
        <v>50</v>
      </c>
      <c r="F29" s="125" t="s">
        <v>106</v>
      </c>
      <c r="G29" s="125" t="s">
        <v>79</v>
      </c>
      <c r="H29" s="134">
        <v>275</v>
      </c>
      <c r="I29" s="93" t="s">
        <v>77</v>
      </c>
      <c r="J29" s="46">
        <f>Reitoria!J30+MUSEU!J30+ESAG!J30+CEAD!J30+CEART!J30+FAED!J30+CEFID!J30+CERES!J30+CESFI!J30+CCT!J30+CAV!J30+CEO!J30+CEPLAN!J30+CEAVI!J30</f>
        <v>3</v>
      </c>
      <c r="K29" s="23">
        <f>SUM((Reitoria!J30-Reitoria!K30),(MUSEU!J30-MUSEU!K30),(ESAG!J30-ESAG!K30),(CEAD!J30-CEAD!K30),(CEART!J30-CEART!K30),(FAED!J30-FAED!K30),(CEFID!J30-CEFID!K30),(CERES!J30-CERES!K30),(CESFI!J30-CESFI!K30),(CCT!J30-CCT!K30),(CAV!J30-CAV!K30),(CEO!J30-CEO!K30),(CEPLAN!J30-CEPLAN!K30),(CEAVI!J30-CEAVI!K30))</f>
        <v>1</v>
      </c>
      <c r="L29" s="24">
        <f t="shared" si="0"/>
        <v>2</v>
      </c>
      <c r="M29" s="25">
        <f t="shared" si="1"/>
        <v>825</v>
      </c>
      <c r="N29" s="25">
        <f t="shared" si="2"/>
        <v>275</v>
      </c>
    </row>
    <row r="30" spans="1:14" ht="30" customHeight="1" x14ac:dyDescent="0.25">
      <c r="A30" s="207"/>
      <c r="B30" s="183"/>
      <c r="C30" s="93"/>
      <c r="D30" s="123">
        <v>28</v>
      </c>
      <c r="E30" s="124" t="s">
        <v>51</v>
      </c>
      <c r="F30" s="125"/>
      <c r="G30" s="125" t="s">
        <v>79</v>
      </c>
      <c r="H30" s="134">
        <v>25</v>
      </c>
      <c r="I30" s="93" t="s">
        <v>77</v>
      </c>
      <c r="J30" s="46">
        <f>Reitoria!J31+MUSEU!J31+ESAG!J31+CEAD!J31+CEART!J31+FAED!J31+CEFID!J31+CERES!J31+CESFI!J31+CCT!J31+CAV!J31+CEO!J31+CEPLAN!J31+CEAVI!J31</f>
        <v>139</v>
      </c>
      <c r="K30" s="23">
        <f>SUM((Reitoria!J31-Reitoria!K31),(MUSEU!J31-MUSEU!K31),(ESAG!J31-ESAG!K31),(CEAD!J31-CEAD!K31),(CEART!J31-CEART!K31),(FAED!J31-FAED!K31),(CEFID!J31-CEFID!K31),(CERES!J31-CERES!K31),(CESFI!J31-CESFI!K31),(CCT!J31-CCT!K31),(CAV!J31-CAV!K31),(CEO!J31-CEO!K31),(CEPLAN!J31-CEPLAN!K31),(CEAVI!J31-CEAVI!K31))</f>
        <v>73</v>
      </c>
      <c r="L30" s="24">
        <f t="shared" si="0"/>
        <v>66</v>
      </c>
      <c r="M30" s="25">
        <f t="shared" si="1"/>
        <v>3475</v>
      </c>
      <c r="N30" s="25">
        <f t="shared" si="2"/>
        <v>1825</v>
      </c>
    </row>
    <row r="31" spans="1:14" ht="30" customHeight="1" x14ac:dyDescent="0.25">
      <c r="A31" s="207"/>
      <c r="B31" s="183"/>
      <c r="C31" s="93"/>
      <c r="D31" s="123">
        <v>29</v>
      </c>
      <c r="E31" s="124" t="s">
        <v>52</v>
      </c>
      <c r="F31" s="125" t="s">
        <v>106</v>
      </c>
      <c r="G31" s="125" t="s">
        <v>79</v>
      </c>
      <c r="H31" s="134">
        <v>75</v>
      </c>
      <c r="I31" s="93" t="s">
        <v>77</v>
      </c>
      <c r="J31" s="46">
        <f>Reitoria!J32+MUSEU!J32+ESAG!J32+CEAD!J32+CEART!J32+FAED!J32+CEFID!J32+CERES!J32+CESFI!J32+CCT!J32+CAV!J32+CEO!J32+CEPLAN!J32+CEAVI!J32</f>
        <v>43</v>
      </c>
      <c r="K31" s="23">
        <f>SUM((Reitoria!J32-Reitoria!K32),(MUSEU!J32-MUSEU!K32),(ESAG!J32-ESAG!K32),(CEAD!J32-CEAD!K32),(CEART!J32-CEART!K32),(FAED!J32-FAED!K32),(CEFID!J32-CEFID!K32),(CERES!J32-CERES!K32),(CESFI!J32-CESFI!K32),(CCT!J32-CCT!K32),(CAV!J32-CAV!K32),(CEO!J32-CEO!K32),(CEPLAN!J32-CEPLAN!K32),(CEAVI!J32-CEAVI!K32))</f>
        <v>27</v>
      </c>
      <c r="L31" s="24">
        <f t="shared" si="0"/>
        <v>16</v>
      </c>
      <c r="M31" s="25">
        <f t="shared" si="1"/>
        <v>3225</v>
      </c>
      <c r="N31" s="25">
        <f t="shared" si="2"/>
        <v>2025</v>
      </c>
    </row>
    <row r="32" spans="1:14" ht="30" customHeight="1" x14ac:dyDescent="0.25">
      <c r="A32" s="207"/>
      <c r="B32" s="183"/>
      <c r="C32" s="93"/>
      <c r="D32" s="123">
        <v>30</v>
      </c>
      <c r="E32" s="124" t="s">
        <v>53</v>
      </c>
      <c r="F32" s="125" t="s">
        <v>106</v>
      </c>
      <c r="G32" s="125" t="s">
        <v>79</v>
      </c>
      <c r="H32" s="134">
        <v>75</v>
      </c>
      <c r="I32" s="93" t="s">
        <v>77</v>
      </c>
      <c r="J32" s="46">
        <f>Reitoria!J33+MUSEU!J33+ESAG!J33+CEAD!J33+CEART!J33+FAED!J33+CEFID!J33+CERES!J33+CESFI!J33+CCT!J33+CAV!J33+CEO!J33+CEPLAN!J33+CEAVI!J33</f>
        <v>130</v>
      </c>
      <c r="K32" s="23">
        <f>SUM((Reitoria!J33-Reitoria!K33),(MUSEU!J33-MUSEU!K33),(ESAG!J33-ESAG!K33),(CEAD!J33-CEAD!K33),(CEART!J33-CEART!K33),(FAED!J33-FAED!K33),(CEFID!J33-CEFID!K33),(CERES!J33-CERES!K33),(CESFI!J33-CESFI!K33),(CCT!J33-CCT!K33),(CAV!J33-CAV!K33),(CEO!J33-CEO!K33),(CEPLAN!J33-CEPLAN!K33),(CEAVI!J33-CEAVI!K33))</f>
        <v>90</v>
      </c>
      <c r="L32" s="24">
        <f t="shared" si="0"/>
        <v>40</v>
      </c>
      <c r="M32" s="25">
        <f t="shared" si="1"/>
        <v>9750</v>
      </c>
      <c r="N32" s="25">
        <f t="shared" si="2"/>
        <v>6750</v>
      </c>
    </row>
    <row r="33" spans="1:14" ht="30" customHeight="1" x14ac:dyDescent="0.25">
      <c r="A33" s="207"/>
      <c r="B33" s="183"/>
      <c r="C33" s="93"/>
      <c r="D33" s="123">
        <v>31</v>
      </c>
      <c r="E33" s="124" t="s">
        <v>54</v>
      </c>
      <c r="F33" s="125" t="s">
        <v>106</v>
      </c>
      <c r="G33" s="125" t="s">
        <v>79</v>
      </c>
      <c r="H33" s="134">
        <v>100</v>
      </c>
      <c r="I33" s="93" t="s">
        <v>77</v>
      </c>
      <c r="J33" s="46">
        <f>Reitoria!J34+MUSEU!J34+ESAG!J34+CEAD!J34+CEART!J34+FAED!J34+CEFID!J34+CERES!J34+CESFI!J34+CCT!J34+CAV!J34+CEO!J34+CEPLAN!J34+CEAVI!J34</f>
        <v>53</v>
      </c>
      <c r="K33" s="23">
        <f>SUM((Reitoria!J34-Reitoria!K34),(MUSEU!J34-MUSEU!K34),(ESAG!J34-ESAG!K34),(CEAD!J34-CEAD!K34),(CEART!J34-CEART!K34),(FAED!J34-FAED!K34),(CEFID!J34-CEFID!K34),(CERES!J34-CERES!K34),(CESFI!J34-CESFI!K34),(CCT!J34-CCT!K34),(CAV!J34-CAV!K34),(CEO!J34-CEO!K34),(CEPLAN!J34-CEPLAN!K34),(CEAVI!J34-CEAVI!K34))</f>
        <v>24</v>
      </c>
      <c r="L33" s="24">
        <f t="shared" si="0"/>
        <v>29</v>
      </c>
      <c r="M33" s="25">
        <f t="shared" si="1"/>
        <v>5300</v>
      </c>
      <c r="N33" s="25">
        <f t="shared" si="2"/>
        <v>2400</v>
      </c>
    </row>
    <row r="34" spans="1:14" ht="30" customHeight="1" x14ac:dyDescent="0.25">
      <c r="A34" s="207"/>
      <c r="B34" s="183"/>
      <c r="C34" s="93"/>
      <c r="D34" s="123">
        <v>32</v>
      </c>
      <c r="E34" s="124" t="s">
        <v>55</v>
      </c>
      <c r="F34" s="125" t="s">
        <v>106</v>
      </c>
      <c r="G34" s="125" t="s">
        <v>79</v>
      </c>
      <c r="H34" s="134">
        <v>65</v>
      </c>
      <c r="I34" s="93" t="s">
        <v>77</v>
      </c>
      <c r="J34" s="46">
        <f>Reitoria!J35+MUSEU!J35+ESAG!J35+CEAD!J35+CEART!J35+FAED!J35+CEFID!J35+CERES!J35+CESFI!J35+CCT!J35+CAV!J35+CEO!J35+CEPLAN!J35+CEAVI!J35</f>
        <v>101</v>
      </c>
      <c r="K34" s="23">
        <f>SUM((Reitoria!J35-Reitoria!K35),(MUSEU!J35-MUSEU!K35),(ESAG!J35-ESAG!K35),(CEAD!J35-CEAD!K35),(CEART!J35-CEART!K35),(FAED!J35-FAED!K35),(CEFID!J35-CEFID!K35),(CERES!J35-CERES!K35),(CESFI!J35-CESFI!K35),(CCT!J35-CCT!K35),(CAV!J35-CAV!K35),(CEO!J35-CEO!K35),(CEPLAN!J35-CEPLAN!K35),(CEAVI!J35-CEAVI!K35))</f>
        <v>40</v>
      </c>
      <c r="L34" s="24">
        <f t="shared" si="0"/>
        <v>61</v>
      </c>
      <c r="M34" s="25">
        <f t="shared" si="1"/>
        <v>6565</v>
      </c>
      <c r="N34" s="25">
        <f t="shared" si="2"/>
        <v>2600</v>
      </c>
    </row>
    <row r="35" spans="1:14" ht="30" customHeight="1" x14ac:dyDescent="0.25">
      <c r="A35" s="207"/>
      <c r="B35" s="183"/>
      <c r="C35" s="93"/>
      <c r="D35" s="123">
        <v>33</v>
      </c>
      <c r="E35" s="124" t="s">
        <v>56</v>
      </c>
      <c r="F35" s="125" t="s">
        <v>106</v>
      </c>
      <c r="G35" s="125" t="s">
        <v>79</v>
      </c>
      <c r="H35" s="134">
        <v>80</v>
      </c>
      <c r="I35" s="93" t="s">
        <v>77</v>
      </c>
      <c r="J35" s="46">
        <f>Reitoria!J36+MUSEU!J36+ESAG!J36+CEAD!J36+CEART!J36+FAED!J36+CEFID!J36+CERES!J36+CESFI!J36+CCT!J36+CAV!J36+CEO!J36+CEPLAN!J36+CEAVI!J36</f>
        <v>42</v>
      </c>
      <c r="K35" s="23">
        <f>SUM((Reitoria!J36-Reitoria!K36),(MUSEU!J36-MUSEU!K36),(ESAG!J36-ESAG!K36),(CEAD!J36-CEAD!K36),(CEART!J36-CEART!K36),(FAED!J36-FAED!K36),(CEFID!J36-CEFID!K36),(CERES!J36-CERES!K36),(CESFI!J36-CESFI!K36),(CCT!J36-CCT!K36),(CAV!J36-CAV!K36),(CEO!J36-CEO!K36),(CEPLAN!J36-CEPLAN!K36),(CEAVI!J36-CEAVI!K36))</f>
        <v>24</v>
      </c>
      <c r="L35" s="24">
        <f t="shared" si="0"/>
        <v>18</v>
      </c>
      <c r="M35" s="25">
        <f t="shared" si="1"/>
        <v>3360</v>
      </c>
      <c r="N35" s="25">
        <f t="shared" si="2"/>
        <v>1920</v>
      </c>
    </row>
    <row r="36" spans="1:14" ht="30" customHeight="1" x14ac:dyDescent="0.25">
      <c r="A36" s="207"/>
      <c r="B36" s="183"/>
      <c r="C36" s="93"/>
      <c r="D36" s="123">
        <v>34</v>
      </c>
      <c r="E36" s="124" t="s">
        <v>57</v>
      </c>
      <c r="F36" s="125" t="s">
        <v>106</v>
      </c>
      <c r="G36" s="125" t="s">
        <v>79</v>
      </c>
      <c r="H36" s="134">
        <v>70</v>
      </c>
      <c r="I36" s="93" t="s">
        <v>77</v>
      </c>
      <c r="J36" s="46">
        <f>Reitoria!J37+MUSEU!J37+ESAG!J37+CEAD!J37+CEART!J37+FAED!J37+CEFID!J37+CERES!J37+CESFI!J37+CCT!J37+CAV!J37+CEO!J37+CEPLAN!J37+CEAVI!J37</f>
        <v>75</v>
      </c>
      <c r="K36" s="23">
        <f>SUM((Reitoria!J37-Reitoria!K37),(MUSEU!J37-MUSEU!K37),(ESAG!J37-ESAG!K37),(CEAD!J37-CEAD!K37),(CEART!J37-CEART!K37),(FAED!J37-FAED!K37),(CEFID!J37-CEFID!K37),(CERES!J37-CERES!K37),(CESFI!J37-CESFI!K37),(CCT!J37-CCT!K37),(CAV!J37-CAV!K37),(CEO!J37-CEO!K37),(CEPLAN!J37-CEPLAN!K37),(CEAVI!J37-CEAVI!K37))</f>
        <v>38</v>
      </c>
      <c r="L36" s="24">
        <f t="shared" si="0"/>
        <v>37</v>
      </c>
      <c r="M36" s="25">
        <f t="shared" si="1"/>
        <v>5250</v>
      </c>
      <c r="N36" s="25">
        <f t="shared" si="2"/>
        <v>2660</v>
      </c>
    </row>
    <row r="37" spans="1:14" ht="30" customHeight="1" x14ac:dyDescent="0.25">
      <c r="A37" s="207"/>
      <c r="B37" s="183"/>
      <c r="C37" s="93"/>
      <c r="D37" s="123">
        <v>35</v>
      </c>
      <c r="E37" s="124" t="s">
        <v>58</v>
      </c>
      <c r="F37" s="125" t="s">
        <v>106</v>
      </c>
      <c r="G37" s="125" t="s">
        <v>79</v>
      </c>
      <c r="H37" s="134">
        <v>270</v>
      </c>
      <c r="I37" s="93" t="s">
        <v>77</v>
      </c>
      <c r="J37" s="46">
        <f>Reitoria!J38+MUSEU!J38+ESAG!J38+CEAD!J38+CEART!J38+FAED!J38+CEFID!J38+CERES!J38+CESFI!J38+CCT!J38+CAV!J38+CEO!J38+CEPLAN!J38+CEAVI!J38</f>
        <v>2</v>
      </c>
      <c r="K37" s="23">
        <f>SUM((Reitoria!J38-Reitoria!K38),(MUSEU!J38-MUSEU!K38),(ESAG!J38-ESAG!K38),(CEAD!J38-CEAD!K38),(CEART!J38-CEART!K38),(FAED!J38-FAED!K38),(CEFID!J38-CEFID!K38),(CERES!J38-CERES!K38),(CESFI!J38-CESFI!K38),(CCT!J38-CCT!K38),(CAV!J38-CAV!K38),(CEO!J38-CEO!K38),(CEPLAN!J38-CEPLAN!K38),(CEAVI!J38-CEAVI!K38))</f>
        <v>2</v>
      </c>
      <c r="L37" s="24">
        <f t="shared" si="0"/>
        <v>0</v>
      </c>
      <c r="M37" s="25">
        <f t="shared" si="1"/>
        <v>540</v>
      </c>
      <c r="N37" s="25">
        <f t="shared" si="2"/>
        <v>540</v>
      </c>
    </row>
    <row r="38" spans="1:14" ht="30" customHeight="1" x14ac:dyDescent="0.25">
      <c r="A38" s="207"/>
      <c r="B38" s="183"/>
      <c r="C38" s="93"/>
      <c r="D38" s="123">
        <v>36</v>
      </c>
      <c r="E38" s="124" t="s">
        <v>59</v>
      </c>
      <c r="F38" s="125" t="s">
        <v>106</v>
      </c>
      <c r="G38" s="125" t="s">
        <v>79</v>
      </c>
      <c r="H38" s="134">
        <v>280</v>
      </c>
      <c r="I38" s="93" t="s">
        <v>77</v>
      </c>
      <c r="J38" s="46">
        <f>Reitoria!J39+MUSEU!J39+ESAG!J39+CEAD!J39+CEART!J39+FAED!J39+CEFID!J39+CERES!J39+CESFI!J39+CCT!J39+CAV!J39+CEO!J39+CEPLAN!J39+CEAVI!J39</f>
        <v>2</v>
      </c>
      <c r="K38" s="23">
        <f>SUM((Reitoria!J39-Reitoria!K39),(MUSEU!J39-MUSEU!K39),(ESAG!J39-ESAG!K39),(CEAD!J39-CEAD!K39),(CEART!J39-CEART!K39),(FAED!J39-FAED!K39),(CEFID!J39-CEFID!K39),(CERES!J39-CERES!K39),(CESFI!J39-CESFI!K39),(CCT!J39-CCT!K39),(CAV!J39-CAV!K39),(CEO!J39-CEO!K39),(CEPLAN!J39-CEPLAN!K39),(CEAVI!J39-CEAVI!K39))</f>
        <v>2</v>
      </c>
      <c r="L38" s="24">
        <f t="shared" si="0"/>
        <v>0</v>
      </c>
      <c r="M38" s="25">
        <f t="shared" si="1"/>
        <v>560</v>
      </c>
      <c r="N38" s="25">
        <f t="shared" si="2"/>
        <v>560</v>
      </c>
    </row>
    <row r="39" spans="1:14" ht="30" customHeight="1" x14ac:dyDescent="0.25">
      <c r="A39" s="207"/>
      <c r="B39" s="183"/>
      <c r="C39" s="93"/>
      <c r="D39" s="128">
        <v>37</v>
      </c>
      <c r="E39" s="129" t="s">
        <v>60</v>
      </c>
      <c r="F39" s="94" t="s">
        <v>106</v>
      </c>
      <c r="G39" s="94" t="s">
        <v>80</v>
      </c>
      <c r="H39" s="134">
        <v>75</v>
      </c>
      <c r="I39" s="93" t="s">
        <v>77</v>
      </c>
      <c r="J39" s="46">
        <f>Reitoria!J40+MUSEU!J40+ESAG!J40+CEAD!J40+CEART!J40+FAED!J40+CEFID!J40+CERES!J40+CESFI!J40+CCT!J40+CAV!J40+CEO!J40+CEPLAN!J40+CEAVI!J40</f>
        <v>49</v>
      </c>
      <c r="K39" s="23">
        <f>SUM((Reitoria!J40-Reitoria!K40),(MUSEU!J40-MUSEU!K40),(ESAG!J40-ESAG!K40),(CEAD!J40-CEAD!K40),(CEART!J40-CEART!K40),(FAED!J40-FAED!K40),(CEFID!J40-CEFID!K40),(CERES!J40-CERES!K40),(CESFI!J40-CESFI!K40),(CCT!J40-CCT!K40),(CAV!J40-CAV!K40),(CEO!J40-CEO!K40),(CEPLAN!J40-CEPLAN!K40),(CEAVI!J40-CEAVI!K40))</f>
        <v>27</v>
      </c>
      <c r="L39" s="24">
        <f t="shared" si="0"/>
        <v>22</v>
      </c>
      <c r="M39" s="25">
        <f t="shared" si="1"/>
        <v>3675</v>
      </c>
      <c r="N39" s="25">
        <f t="shared" si="2"/>
        <v>2025</v>
      </c>
    </row>
    <row r="40" spans="1:14" ht="30" customHeight="1" x14ac:dyDescent="0.25">
      <c r="A40" s="207"/>
      <c r="B40" s="183"/>
      <c r="C40" s="93"/>
      <c r="D40" s="128">
        <v>38</v>
      </c>
      <c r="E40" s="129" t="s">
        <v>61</v>
      </c>
      <c r="F40" s="94" t="s">
        <v>106</v>
      </c>
      <c r="G40" s="94" t="s">
        <v>80</v>
      </c>
      <c r="H40" s="134">
        <v>180</v>
      </c>
      <c r="I40" s="93" t="s">
        <v>77</v>
      </c>
      <c r="J40" s="46">
        <f>Reitoria!J41+MUSEU!J41+ESAG!J41+CEAD!J41+CEART!J41+FAED!J41+CEFID!J41+CERES!J41+CESFI!J41+CCT!J41+CAV!J41+CEO!J41+CEPLAN!J41+CEAVI!J41</f>
        <v>352</v>
      </c>
      <c r="K40" s="23">
        <f>SUM((Reitoria!J41-Reitoria!K41),(MUSEU!J41-MUSEU!K41),(ESAG!J41-ESAG!K41),(CEAD!J41-CEAD!K41),(CEART!J41-CEART!K41),(FAED!J41-FAED!K41),(CEFID!J41-CEFID!K41),(CERES!J41-CERES!K41),(CESFI!J41-CESFI!K41),(CCT!J41-CCT!K41),(CAV!J41-CAV!K41),(CEO!J41-CEO!K41),(CEPLAN!J41-CEPLAN!K41),(CEAVI!J41-CEAVI!K41))</f>
        <v>27</v>
      </c>
      <c r="L40" s="24">
        <f t="shared" si="0"/>
        <v>325</v>
      </c>
      <c r="M40" s="25">
        <f t="shared" si="1"/>
        <v>63360</v>
      </c>
      <c r="N40" s="25">
        <f t="shared" si="2"/>
        <v>4860</v>
      </c>
    </row>
    <row r="41" spans="1:14" ht="30" customHeight="1" x14ac:dyDescent="0.25">
      <c r="A41" s="207"/>
      <c r="B41" s="183"/>
      <c r="C41" s="93"/>
      <c r="D41" s="128">
        <v>39</v>
      </c>
      <c r="E41" s="129" t="s">
        <v>62</v>
      </c>
      <c r="F41" s="94" t="s">
        <v>106</v>
      </c>
      <c r="G41" s="94" t="s">
        <v>80</v>
      </c>
      <c r="H41" s="134">
        <v>70</v>
      </c>
      <c r="I41" s="93" t="s">
        <v>77</v>
      </c>
      <c r="J41" s="46">
        <f>Reitoria!J42+MUSEU!J42+ESAG!J42+CEAD!J42+CEART!J42+FAED!J42+CEFID!J42+CERES!J42+CESFI!J42+CCT!J42+CAV!J42+CEO!J42+CEPLAN!J42+CEAVI!J42</f>
        <v>66</v>
      </c>
      <c r="K41" s="23">
        <f>SUM((Reitoria!J42-Reitoria!K42),(MUSEU!J42-MUSEU!K42),(ESAG!J42-ESAG!K42),(CEAD!J42-CEAD!K42),(CEART!J42-CEART!K42),(FAED!J42-FAED!K42),(CEFID!J42-CEFID!K42),(CERES!J42-CERES!K42),(CESFI!J42-CESFI!K42),(CCT!J42-CCT!K42),(CAV!J42-CAV!K42),(CEO!J42-CEO!K42),(CEPLAN!J42-CEPLAN!K42),(CEAVI!J42-CEAVI!K42))</f>
        <v>18</v>
      </c>
      <c r="L41" s="24">
        <f t="shared" si="0"/>
        <v>48</v>
      </c>
      <c r="M41" s="25">
        <f t="shared" si="1"/>
        <v>4620</v>
      </c>
      <c r="N41" s="25">
        <f t="shared" si="2"/>
        <v>1260</v>
      </c>
    </row>
    <row r="42" spans="1:14" ht="30" customHeight="1" x14ac:dyDescent="0.25">
      <c r="A42" s="207"/>
      <c r="B42" s="183"/>
      <c r="C42" s="93"/>
      <c r="D42" s="128">
        <v>40</v>
      </c>
      <c r="E42" s="129" t="s">
        <v>63</v>
      </c>
      <c r="F42" s="94" t="s">
        <v>106</v>
      </c>
      <c r="G42" s="94" t="s">
        <v>80</v>
      </c>
      <c r="H42" s="134">
        <v>70</v>
      </c>
      <c r="I42" s="93" t="s">
        <v>77</v>
      </c>
      <c r="J42" s="46">
        <f>Reitoria!J43+MUSEU!J43+ESAG!J43+CEAD!J43+CEART!J43+FAED!J43+CEFID!J43+CERES!J43+CESFI!J43+CCT!J43+CAV!J43+CEO!J43+CEPLAN!J43+CEAVI!J43</f>
        <v>61</v>
      </c>
      <c r="K42" s="23">
        <f>SUM((Reitoria!J43-Reitoria!K43),(MUSEU!J43-MUSEU!K43),(ESAG!J43-ESAG!K43),(CEAD!J43-CEAD!K43),(CEART!J43-CEART!K43),(FAED!J43-FAED!K43),(CEFID!J43-CEFID!K43),(CERES!J43-CERES!K43),(CESFI!J43-CESFI!K43),(CCT!J43-CCT!K43),(CAV!J43-CAV!K43),(CEO!J43-CEO!K43),(CEPLAN!J43-CEPLAN!K43),(CEAVI!J43-CEAVI!K43))</f>
        <v>14</v>
      </c>
      <c r="L42" s="24">
        <f t="shared" si="0"/>
        <v>47</v>
      </c>
      <c r="M42" s="25">
        <f t="shared" si="1"/>
        <v>4270</v>
      </c>
      <c r="N42" s="25">
        <f t="shared" si="2"/>
        <v>980</v>
      </c>
    </row>
    <row r="43" spans="1:14" ht="30" customHeight="1" x14ac:dyDescent="0.25">
      <c r="A43" s="207"/>
      <c r="B43" s="183"/>
      <c r="C43" s="93"/>
      <c r="D43" s="128">
        <v>41</v>
      </c>
      <c r="E43" s="129" t="s">
        <v>64</v>
      </c>
      <c r="F43" s="94" t="s">
        <v>106</v>
      </c>
      <c r="G43" s="94" t="s">
        <v>80</v>
      </c>
      <c r="H43" s="134">
        <v>85</v>
      </c>
      <c r="I43" s="93" t="s">
        <v>77</v>
      </c>
      <c r="J43" s="46">
        <f>Reitoria!J44+MUSEU!J44+ESAG!J44+CEAD!J44+CEART!J44+FAED!J44+CEFID!J44+CERES!J44+CESFI!J44+CCT!J44+CAV!J44+CEO!J44+CEPLAN!J44+CEAVI!J44</f>
        <v>31</v>
      </c>
      <c r="K43" s="23">
        <f>SUM((Reitoria!J44-Reitoria!K44),(MUSEU!J44-MUSEU!K44),(ESAG!J44-ESAG!K44),(CEAD!J44-CEAD!K44),(CEART!J44-CEART!K44),(FAED!J44-FAED!K44),(CEFID!J44-CEFID!K44),(CERES!J44-CERES!K44),(CESFI!J44-CESFI!K44),(CCT!J44-CCT!K44),(CAV!J44-CAV!K44),(CEO!J44-CEO!K44),(CEPLAN!J44-CEPLAN!K44),(CEAVI!J44-CEAVI!K44))</f>
        <v>15</v>
      </c>
      <c r="L43" s="24">
        <f t="shared" si="0"/>
        <v>16</v>
      </c>
      <c r="M43" s="25">
        <f t="shared" si="1"/>
        <v>2635</v>
      </c>
      <c r="N43" s="25">
        <f t="shared" si="2"/>
        <v>1275</v>
      </c>
    </row>
    <row r="44" spans="1:14" ht="30" customHeight="1" x14ac:dyDescent="0.25">
      <c r="A44" s="207"/>
      <c r="B44" s="183"/>
      <c r="C44" s="93"/>
      <c r="D44" s="128">
        <v>42</v>
      </c>
      <c r="E44" s="129" t="s">
        <v>65</v>
      </c>
      <c r="F44" s="94" t="s">
        <v>106</v>
      </c>
      <c r="G44" s="94" t="s">
        <v>80</v>
      </c>
      <c r="H44" s="134">
        <v>55</v>
      </c>
      <c r="I44" s="93" t="s">
        <v>77</v>
      </c>
      <c r="J44" s="46">
        <f>Reitoria!J45+MUSEU!J45+ESAG!J45+CEAD!J45+CEART!J45+FAED!J45+CEFID!J45+CERES!J45+CESFI!J45+CCT!J45+CAV!J45+CEO!J45+CEPLAN!J45+CEAVI!J45</f>
        <v>69</v>
      </c>
      <c r="K44" s="23">
        <f>SUM((Reitoria!J45-Reitoria!K45),(MUSEU!J45-MUSEU!K45),(ESAG!J45-ESAG!K45),(CEAD!J45-CEAD!K45),(CEART!J45-CEART!K45),(FAED!J45-FAED!K45),(CEFID!J45-CEFID!K45),(CERES!J45-CERES!K45),(CESFI!J45-CESFI!K45),(CCT!J45-CCT!K45),(CAV!J45-CAV!K45),(CEO!J45-CEO!K45),(CEPLAN!J45-CEPLAN!K45),(CEAVI!J45-CEAVI!K45))</f>
        <v>34</v>
      </c>
      <c r="L44" s="24">
        <f t="shared" si="0"/>
        <v>35</v>
      </c>
      <c r="M44" s="25">
        <f t="shared" si="1"/>
        <v>3795</v>
      </c>
      <c r="N44" s="25">
        <f t="shared" si="2"/>
        <v>1870</v>
      </c>
    </row>
    <row r="45" spans="1:14" ht="30" customHeight="1" x14ac:dyDescent="0.25">
      <c r="A45" s="207"/>
      <c r="B45" s="183"/>
      <c r="C45" s="93"/>
      <c r="D45" s="128">
        <v>43</v>
      </c>
      <c r="E45" s="129" t="s">
        <v>66</v>
      </c>
      <c r="F45" s="94" t="s">
        <v>106</v>
      </c>
      <c r="G45" s="94" t="s">
        <v>80</v>
      </c>
      <c r="H45" s="134">
        <v>180</v>
      </c>
      <c r="I45" s="93" t="s">
        <v>77</v>
      </c>
      <c r="J45" s="46">
        <f>Reitoria!J46+MUSEU!J46+ESAG!J46+CEAD!J46+CEART!J46+FAED!J46+CEFID!J46+CERES!J46+CESFI!J46+CCT!J46+CAV!J46+CEO!J46+CEPLAN!J46+CEAVI!J46</f>
        <v>109</v>
      </c>
      <c r="K45" s="23">
        <f>SUM((Reitoria!J46-Reitoria!K46),(MUSEU!J46-MUSEU!K46),(ESAG!J46-ESAG!K46),(CEAD!J46-CEAD!K46),(CEART!J46-CEART!K46),(FAED!J46-FAED!K46),(CEFID!J46-CEFID!K46),(CERES!J46-CERES!K46),(CESFI!J46-CESFI!K46),(CCT!J46-CCT!K46),(CAV!J46-CAV!K46),(CEO!J46-CEO!K46),(CEPLAN!J46-CEPLAN!K46),(CEAVI!J46-CEAVI!K46))</f>
        <v>39</v>
      </c>
      <c r="L45" s="24">
        <f t="shared" si="0"/>
        <v>70</v>
      </c>
      <c r="M45" s="25">
        <f t="shared" si="1"/>
        <v>19620</v>
      </c>
      <c r="N45" s="25">
        <f t="shared" si="2"/>
        <v>7020</v>
      </c>
    </row>
    <row r="46" spans="1:14" ht="32.25" customHeight="1" x14ac:dyDescent="0.25">
      <c r="A46" s="184" t="s">
        <v>127</v>
      </c>
      <c r="B46" s="203" t="s">
        <v>124</v>
      </c>
      <c r="C46" s="63"/>
      <c r="D46" s="126">
        <v>53</v>
      </c>
      <c r="E46" s="127" t="s">
        <v>47</v>
      </c>
      <c r="F46" s="64" t="s">
        <v>106</v>
      </c>
      <c r="G46" s="64" t="s">
        <v>79</v>
      </c>
      <c r="H46" s="135">
        <v>12.5</v>
      </c>
      <c r="I46" s="63" t="s">
        <v>77</v>
      </c>
      <c r="J46" s="46">
        <f>Reitoria!J47+MUSEU!J47+ESAG!J47+CEAD!J47+CEART!J47+FAED!J47+CEFID!J47+CERES!J47+CESFI!J47+CCT!J47+CAV!J47+CEO!J47+CEPLAN!J47+CEAVI!J47</f>
        <v>30</v>
      </c>
      <c r="K46" s="23">
        <f>SUM((Reitoria!J47-Reitoria!K47),(MUSEU!J47-MUSEU!K47),(ESAG!J47-ESAG!K47),(CEAD!J47-CEAD!K47),(CEART!J47-CEART!K47),(FAED!J47-FAED!K47),(CEFID!J47-CEFID!K47),(CERES!J47-CERES!K47),(CESFI!J47-CESFI!K47),(CCT!J47-CCT!K47),(CAV!J47-CAV!K47),(CEO!J47-CEO!K47),(CEPLAN!J47-CEPLAN!K47),(CEAVI!J47-CEAVI!K47))</f>
        <v>0</v>
      </c>
      <c r="L46" s="24">
        <f t="shared" si="0"/>
        <v>30</v>
      </c>
      <c r="M46" s="25">
        <f t="shared" si="1"/>
        <v>375</v>
      </c>
      <c r="N46" s="25">
        <f t="shared" si="2"/>
        <v>0</v>
      </c>
    </row>
    <row r="47" spans="1:14" ht="30" customHeight="1" x14ac:dyDescent="0.25">
      <c r="A47" s="184"/>
      <c r="B47" s="204"/>
      <c r="C47" s="63"/>
      <c r="D47" s="126">
        <v>54</v>
      </c>
      <c r="E47" s="127" t="s">
        <v>51</v>
      </c>
      <c r="F47" s="64" t="s">
        <v>106</v>
      </c>
      <c r="G47" s="64" t="s">
        <v>79</v>
      </c>
      <c r="H47" s="135">
        <v>25</v>
      </c>
      <c r="I47" s="63" t="s">
        <v>77</v>
      </c>
      <c r="J47" s="46">
        <f>Reitoria!J48+MUSEU!J48+ESAG!J48+CEAD!J48+CEART!J48+FAED!J48+CEFID!J48+CERES!J48+CESFI!J48+CCT!J48+CAV!J48+CEO!J48+CEPLAN!J48+CEAVI!J48</f>
        <v>5</v>
      </c>
      <c r="K47" s="23">
        <f>SUM((Reitoria!J48-Reitoria!K48),(MUSEU!J48-MUSEU!K48),(ESAG!J48-ESAG!K48),(CEAD!J48-CEAD!K48),(CEART!J48-CEART!K48),(FAED!J48-FAED!K48),(CEFID!J48-CEFID!K48),(CERES!J48-CERES!K48),(CESFI!J48-CESFI!K48),(CCT!J48-CCT!K48),(CAV!J48-CAV!K48),(CEO!J48-CEO!K48),(CEPLAN!J48-CEPLAN!K48),(CEAVI!J48-CEAVI!K48))</f>
        <v>0</v>
      </c>
      <c r="L47" s="24">
        <f t="shared" si="0"/>
        <v>5</v>
      </c>
      <c r="M47" s="25">
        <f t="shared" si="1"/>
        <v>125</v>
      </c>
      <c r="N47" s="25">
        <f t="shared" si="2"/>
        <v>0</v>
      </c>
    </row>
    <row r="48" spans="1:14" ht="30" customHeight="1" x14ac:dyDescent="0.25">
      <c r="A48" s="200" t="s">
        <v>128</v>
      </c>
      <c r="B48" s="119" t="s">
        <v>129</v>
      </c>
      <c r="C48" s="89"/>
      <c r="D48" s="120">
        <v>55</v>
      </c>
      <c r="E48" s="121" t="s">
        <v>47</v>
      </c>
      <c r="F48" s="122" t="s">
        <v>106</v>
      </c>
      <c r="G48" s="122" t="s">
        <v>79</v>
      </c>
      <c r="H48" s="136">
        <v>12.5</v>
      </c>
      <c r="I48" s="89" t="s">
        <v>77</v>
      </c>
      <c r="J48" s="46">
        <f>Reitoria!J49+MUSEU!J49+ESAG!J49+CEAD!J49+CEART!J49+FAED!J49+CEFID!J49+CERES!J49+CESFI!J49+CCT!J49+CAV!J49+CEO!J49+CEPLAN!J49+CEAVI!J49</f>
        <v>8</v>
      </c>
      <c r="K48" s="23">
        <f>SUM((Reitoria!J49-Reitoria!K49),(MUSEU!J49-MUSEU!K49),(ESAG!J49-ESAG!K49),(CEAD!J49-CEAD!K49),(CEART!J49-CEART!K49),(FAED!J49-FAED!K49),(CEFID!J49-CEFID!K49),(CERES!J49-CERES!K49),(CESFI!J49-CESFI!K49),(CCT!J49-CCT!K49),(CAV!J49-CAV!K49),(CEO!J49-CEO!K49),(CEPLAN!J49-CEPLAN!K49),(CEAVI!J49-CEAVI!K49))</f>
        <v>5</v>
      </c>
      <c r="L48" s="24">
        <f t="shared" si="0"/>
        <v>3</v>
      </c>
      <c r="M48" s="25">
        <f t="shared" si="1"/>
        <v>100</v>
      </c>
      <c r="N48" s="25">
        <f t="shared" si="2"/>
        <v>62.5</v>
      </c>
    </row>
    <row r="49" spans="1:14" ht="30" customHeight="1" x14ac:dyDescent="0.25">
      <c r="A49" s="200"/>
      <c r="B49" s="119"/>
      <c r="C49" s="89"/>
      <c r="D49" s="120">
        <v>56</v>
      </c>
      <c r="E49" s="121" t="s">
        <v>51</v>
      </c>
      <c r="F49" s="122" t="s">
        <v>106</v>
      </c>
      <c r="G49" s="122" t="s">
        <v>79</v>
      </c>
      <c r="H49" s="136">
        <v>25</v>
      </c>
      <c r="I49" s="89" t="s">
        <v>77</v>
      </c>
      <c r="J49" s="46">
        <f>Reitoria!J50+MUSEU!J50+ESAG!J50+CEAD!J50+CEART!J50+FAED!J50+CEFID!J50+CERES!J50+CESFI!J50+CCT!J50+CAV!J50+CEO!J50+CEPLAN!J50+CEAVI!J50</f>
        <v>10</v>
      </c>
      <c r="K49" s="23">
        <f>SUM((Reitoria!J50-Reitoria!K50),(MUSEU!J50-MUSEU!K50),(ESAG!J50-ESAG!K50),(CEAD!J50-CEAD!K50),(CEART!J50-CEART!K50),(FAED!J50-FAED!K50),(CEFID!J50-CEFID!K50),(CERES!J50-CERES!K50),(CESFI!J50-CESFI!K50),(CCT!J50-CCT!K50),(CAV!J50-CAV!K50),(CEO!J50-CEO!K50),(CEPLAN!J50-CEPLAN!K50),(CEAVI!J50-CEAVI!K50))</f>
        <v>0</v>
      </c>
      <c r="L49" s="24">
        <f t="shared" si="0"/>
        <v>10</v>
      </c>
      <c r="M49" s="25">
        <f t="shared" si="1"/>
        <v>250</v>
      </c>
      <c r="N49" s="25">
        <f t="shared" si="2"/>
        <v>0</v>
      </c>
    </row>
    <row r="50" spans="1:14" ht="30" customHeight="1" x14ac:dyDescent="0.25">
      <c r="A50" s="201" t="s">
        <v>130</v>
      </c>
      <c r="B50" s="202" t="s">
        <v>131</v>
      </c>
      <c r="C50" s="58"/>
      <c r="D50" s="109">
        <v>57</v>
      </c>
      <c r="E50" s="110" t="s">
        <v>67</v>
      </c>
      <c r="F50" s="111" t="s">
        <v>107</v>
      </c>
      <c r="G50" s="111" t="s">
        <v>81</v>
      </c>
      <c r="H50" s="137">
        <v>140</v>
      </c>
      <c r="I50" s="58" t="s">
        <v>24</v>
      </c>
      <c r="J50" s="46">
        <f>Reitoria!J51+MUSEU!J51+ESAG!J51+CEAD!J51+CEART!J51+FAED!J51+CEFID!J51+CERES!J51+CESFI!J51+CCT!J51+CAV!J51+CEO!J51+CEPLAN!J51+CEAVI!J51</f>
        <v>107</v>
      </c>
      <c r="K50" s="23">
        <f>SUM((Reitoria!J51-Reitoria!K51),(MUSEU!J51-MUSEU!K51),(ESAG!J51-ESAG!K51),(CEAD!J51-CEAD!K51),(CEART!J51-CEART!K51),(FAED!J51-FAED!K51),(CEFID!J51-CEFID!K51),(CERES!J51-CERES!K51),(CESFI!J51-CESFI!K51),(CCT!J51-CCT!K51),(CAV!J51-CAV!K51),(CEO!J51-CEO!K51),(CEPLAN!J51-CEPLAN!K51),(CEAVI!J51-CEAVI!K51))</f>
        <v>26</v>
      </c>
      <c r="L50" s="24">
        <f t="shared" si="0"/>
        <v>81</v>
      </c>
      <c r="M50" s="25">
        <f t="shared" si="1"/>
        <v>14980</v>
      </c>
      <c r="N50" s="25">
        <f t="shared" si="2"/>
        <v>3640</v>
      </c>
    </row>
    <row r="51" spans="1:14" ht="30" customHeight="1" x14ac:dyDescent="0.25">
      <c r="A51" s="201"/>
      <c r="B51" s="202"/>
      <c r="C51" s="58"/>
      <c r="D51" s="109">
        <v>58</v>
      </c>
      <c r="E51" s="110" t="s">
        <v>68</v>
      </c>
      <c r="F51" s="111" t="s">
        <v>108</v>
      </c>
      <c r="G51" s="111" t="s">
        <v>81</v>
      </c>
      <c r="H51" s="137">
        <v>140</v>
      </c>
      <c r="I51" s="58" t="s">
        <v>24</v>
      </c>
      <c r="J51" s="46">
        <f>Reitoria!J52+MUSEU!J52+ESAG!J52+CEAD!J52+CEART!J52+FAED!J52+CEFID!J52+CERES!J52+CESFI!J52+CCT!J52+CAV!J52+CEO!J52+CEPLAN!J52+CEAVI!J52</f>
        <v>77</v>
      </c>
      <c r="K51" s="23">
        <f>SUM((Reitoria!J52-Reitoria!K52),(MUSEU!J52-MUSEU!K52),(ESAG!J52-ESAG!K52),(CEAD!J52-CEAD!K52),(CEART!J52-CEART!K52),(FAED!J52-FAED!K52),(CEFID!J52-CEFID!K52),(CERES!J52-CERES!K52),(CESFI!J52-CESFI!K52),(CCT!J52-CCT!K52),(CAV!J52-CAV!K52),(CEO!J52-CEO!K52),(CEPLAN!J52-CEPLAN!K52),(CEAVI!J52-CEAVI!K52))</f>
        <v>28</v>
      </c>
      <c r="L51" s="24">
        <f t="shared" si="0"/>
        <v>49</v>
      </c>
      <c r="M51" s="25">
        <f t="shared" si="1"/>
        <v>10780</v>
      </c>
      <c r="N51" s="25">
        <f t="shared" si="2"/>
        <v>3920</v>
      </c>
    </row>
    <row r="52" spans="1:14" ht="30" customHeight="1" x14ac:dyDescent="0.25">
      <c r="A52" s="201"/>
      <c r="B52" s="202"/>
      <c r="C52" s="58"/>
      <c r="D52" s="109">
        <v>59</v>
      </c>
      <c r="E52" s="110" t="s">
        <v>69</v>
      </c>
      <c r="F52" s="111" t="s">
        <v>109</v>
      </c>
      <c r="G52" s="111" t="s">
        <v>81</v>
      </c>
      <c r="H52" s="137">
        <v>140</v>
      </c>
      <c r="I52" s="58" t="s">
        <v>24</v>
      </c>
      <c r="J52" s="46">
        <f>Reitoria!J53+MUSEU!J53+ESAG!J53+CEAD!J53+CEART!J53+FAED!J53+CEFID!J53+CERES!J53+CESFI!J53+CCT!J53+CAV!J53+CEO!J53+CEPLAN!J53+CEAVI!J53</f>
        <v>54</v>
      </c>
      <c r="K52" s="23">
        <f>SUM((Reitoria!J53-Reitoria!K53),(MUSEU!J53-MUSEU!K53),(ESAG!J53-ESAG!K53),(CEAD!J53-CEAD!K53),(CEART!J53-CEART!K53),(FAED!J53-FAED!K53),(CEFID!J53-CEFID!K53),(CERES!J53-CERES!K53),(CESFI!J53-CESFI!K53),(CCT!J53-CCT!K53),(CAV!J53-CAV!K53),(CEO!J53-CEO!K53),(CEPLAN!J53-CEPLAN!K53),(CEAVI!J53-CEAVI!K53))</f>
        <v>13</v>
      </c>
      <c r="L52" s="24">
        <f t="shared" si="0"/>
        <v>41</v>
      </c>
      <c r="M52" s="25">
        <f t="shared" si="1"/>
        <v>7560</v>
      </c>
      <c r="N52" s="25">
        <f t="shared" si="2"/>
        <v>1820</v>
      </c>
    </row>
    <row r="53" spans="1:14" ht="30" customHeight="1" x14ac:dyDescent="0.25">
      <c r="A53" s="201"/>
      <c r="B53" s="202"/>
      <c r="C53" s="58"/>
      <c r="D53" s="109">
        <v>60</v>
      </c>
      <c r="E53" s="110" t="s">
        <v>132</v>
      </c>
      <c r="F53" s="111" t="s">
        <v>108</v>
      </c>
      <c r="G53" s="111" t="s">
        <v>81</v>
      </c>
      <c r="H53" s="137">
        <v>10.85</v>
      </c>
      <c r="I53" s="58" t="s">
        <v>24</v>
      </c>
      <c r="J53" s="46">
        <f>Reitoria!J54+MUSEU!J54+ESAG!J54+CEAD!J54+CEART!J54+FAED!J54+CEFID!J54+CERES!J54+CESFI!J54+CCT!J54+CAV!J54+CEO!J54+CEPLAN!J54+CEAVI!J54</f>
        <v>5</v>
      </c>
      <c r="K53" s="23">
        <f>SUM((Reitoria!J54-Reitoria!K54),(MUSEU!J54-MUSEU!K54),(ESAG!J54-ESAG!K54),(CEAD!J54-CEAD!K54),(CEART!J54-CEART!K54),(FAED!J54-FAED!K54),(CEFID!J54-CEFID!K54),(CERES!J54-CERES!K54),(CESFI!J54-CESFI!K54),(CCT!J54-CCT!K54),(CAV!J54-CAV!K54),(CEO!J54-CEO!K54),(CEPLAN!J54-CEPLAN!K54),(CEAVI!J54-CEAVI!K54))</f>
        <v>1</v>
      </c>
      <c r="L53" s="24">
        <f t="shared" si="0"/>
        <v>4</v>
      </c>
      <c r="M53" s="25">
        <f t="shared" si="1"/>
        <v>54.25</v>
      </c>
      <c r="N53" s="25">
        <f t="shared" si="2"/>
        <v>10.85</v>
      </c>
    </row>
    <row r="54" spans="1:14" ht="30" customHeight="1" x14ac:dyDescent="0.25">
      <c r="A54" s="201"/>
      <c r="B54" s="202"/>
      <c r="C54" s="112"/>
      <c r="D54" s="113">
        <v>61</v>
      </c>
      <c r="E54" s="114" t="s">
        <v>70</v>
      </c>
      <c r="F54" s="115" t="s">
        <v>110</v>
      </c>
      <c r="G54" s="115" t="s">
        <v>81</v>
      </c>
      <c r="H54" s="138">
        <v>375</v>
      </c>
      <c r="I54" s="112" t="s">
        <v>24</v>
      </c>
      <c r="J54" s="46">
        <f>Reitoria!J55+MUSEU!J55+ESAG!J55+CEAD!J55+CEART!J55+FAED!J55+CEFID!J55+CERES!J55+CESFI!J55+CCT!J55+CAV!J55+CEO!J55+CEPLAN!J55+CEAVI!J55</f>
        <v>20</v>
      </c>
      <c r="K54" s="23">
        <f>SUM((Reitoria!J55-Reitoria!K55),(MUSEU!J55-MUSEU!K55),(ESAG!J55-ESAG!K55),(CEAD!J55-CEAD!K55),(CEART!J55-CEART!K55),(FAED!J55-FAED!K55),(CEFID!J55-CEFID!K55),(CERES!J55-CERES!K55),(CESFI!J55-CESFI!K55),(CCT!J55-CCT!K55),(CAV!J55-CAV!K55),(CEO!J55-CEO!K55),(CEPLAN!J55-CEPLAN!K55),(CEAVI!J55-CEAVI!K55))</f>
        <v>2</v>
      </c>
      <c r="L54" s="24">
        <f t="shared" si="0"/>
        <v>18</v>
      </c>
      <c r="M54" s="25">
        <f t="shared" si="1"/>
        <v>7500</v>
      </c>
      <c r="N54" s="25">
        <f t="shared" si="2"/>
        <v>750</v>
      </c>
    </row>
    <row r="55" spans="1:14" ht="30" customHeight="1" x14ac:dyDescent="0.25">
      <c r="A55" s="201"/>
      <c r="B55" s="202"/>
      <c r="C55" s="58"/>
      <c r="D55" s="109">
        <v>62</v>
      </c>
      <c r="E55" s="110" t="s">
        <v>71</v>
      </c>
      <c r="F55" s="111" t="s">
        <v>111</v>
      </c>
      <c r="G55" s="111" t="s">
        <v>81</v>
      </c>
      <c r="H55" s="137">
        <v>60</v>
      </c>
      <c r="I55" s="58" t="s">
        <v>24</v>
      </c>
      <c r="J55" s="105">
        <f>Reitoria!J56+MUSEU!J56+ESAG!J56+CEAD!J56+CEART!J56+FAED!J56+CEFID!J56+CERES!J56+CESFI!J56+CCT!J56+CAV!J56+CEO!J56+CEPLAN!J56+CEAVI!J56</f>
        <v>60</v>
      </c>
      <c r="K55" s="23">
        <f>SUM((Reitoria!J56-Reitoria!K56),(MUSEU!J56-MUSEU!K56),(ESAG!J56-ESAG!K56),(CEAD!J56-CEAD!K56),(CEART!J56-CEART!K56),(FAED!J56-FAED!K56),(CEFID!J56-CEFID!K56),(CERES!J56-CERES!K56),(CESFI!J56-CESFI!K56),(CCT!J56-CCT!K56),(CAV!J56-CAV!K56),(CEO!J56-CEO!K56),(CEPLAN!J56-CEPLAN!K56),(CEAVI!J56-CEAVI!K56))</f>
        <v>2</v>
      </c>
      <c r="L55" s="24">
        <f t="shared" si="0"/>
        <v>58</v>
      </c>
      <c r="M55" s="25">
        <f t="shared" si="1"/>
        <v>3600</v>
      </c>
      <c r="N55" s="25">
        <f t="shared" si="2"/>
        <v>120</v>
      </c>
    </row>
    <row r="56" spans="1:14" s="44" customFormat="1" ht="30" customHeight="1" x14ac:dyDescent="0.25">
      <c r="A56" s="201"/>
      <c r="B56" s="202"/>
      <c r="C56" s="58"/>
      <c r="D56" s="109">
        <v>63</v>
      </c>
      <c r="E56" s="110" t="s">
        <v>72</v>
      </c>
      <c r="F56" s="111" t="s">
        <v>112</v>
      </c>
      <c r="G56" s="111" t="s">
        <v>81</v>
      </c>
      <c r="H56" s="139">
        <v>30</v>
      </c>
      <c r="I56" s="58" t="s">
        <v>24</v>
      </c>
      <c r="J56" s="105">
        <f>Reitoria!J57+MUSEU!J57+ESAG!J57+CEAD!J57+CEART!J57+FAED!J57+CEFID!J57+CERES!J57+CESFI!J57+CCT!J57+CAV!J57+CEO!J57+CEPLAN!J57+CEAVI!J57</f>
        <v>44</v>
      </c>
      <c r="K56" s="23">
        <f>SUM((Reitoria!J57-Reitoria!K57),(MUSEU!J57-MUSEU!K57),(ESAG!J57-ESAG!K57),(CEAD!J57-CEAD!K57),(CEART!J57-CEART!K57),(FAED!J57-FAED!K57),(CEFID!J57-CEFID!K57),(CERES!J57-CERES!K57),(CESFI!J57-CESFI!K57),(CCT!J57-CCT!K57),(CAV!J57-CAV!K57),(CEO!J57-CEO!K57),(CEPLAN!J57-CEPLAN!K57),(CEAVI!J57-CEAVI!K57))</f>
        <v>0</v>
      </c>
      <c r="L56" s="24">
        <f t="shared" ref="L56:L58" si="3">J56-K56</f>
        <v>44</v>
      </c>
      <c r="M56" s="25">
        <f t="shared" ref="M56:M57" si="4">J56*H56</f>
        <v>1320</v>
      </c>
      <c r="N56" s="25">
        <f t="shared" ref="N56:N58" si="5">H56*K56</f>
        <v>0</v>
      </c>
    </row>
    <row r="57" spans="1:14" s="44" customFormat="1" ht="30" customHeight="1" x14ac:dyDescent="0.25">
      <c r="A57" s="201"/>
      <c r="B57" s="202"/>
      <c r="C57" s="58"/>
      <c r="D57" s="109">
        <v>64</v>
      </c>
      <c r="E57" s="110" t="s">
        <v>73</v>
      </c>
      <c r="F57" s="111" t="s">
        <v>113</v>
      </c>
      <c r="G57" s="111" t="s">
        <v>81</v>
      </c>
      <c r="H57" s="139">
        <v>35</v>
      </c>
      <c r="I57" s="58" t="s">
        <v>24</v>
      </c>
      <c r="J57" s="105">
        <f>Reitoria!J58+MUSEU!J58+ESAG!J58+CEAD!J58+CEART!J58+FAED!J58+CEFID!J58+CERES!J58+CESFI!J58+CCT!J58+CAV!J58+CEO!J58+CEPLAN!J58+CEAVI!J58</f>
        <v>44</v>
      </c>
      <c r="K57" s="23">
        <f>SUM((Reitoria!J58-Reitoria!K58),(MUSEU!J58-MUSEU!K58),(ESAG!J58-ESAG!K58),(CEAD!J58-CEAD!K58),(CEART!J58-CEART!K58),(FAED!J58-FAED!K58),(CEFID!J58-CEFID!K58),(CERES!J58-CERES!K58),(CESFI!J58-CESFI!K58),(CCT!J58-CCT!K58),(CAV!J58-CAV!K58),(CEO!J58-CEO!K58),(CEPLAN!J58-CEPLAN!K58),(CEAVI!J58-CEAVI!K58))</f>
        <v>2</v>
      </c>
      <c r="L57" s="24">
        <f t="shared" si="3"/>
        <v>42</v>
      </c>
      <c r="M57" s="25">
        <f t="shared" si="4"/>
        <v>1540</v>
      </c>
      <c r="N57" s="25">
        <f t="shared" si="5"/>
        <v>70</v>
      </c>
    </row>
    <row r="58" spans="1:14" s="27" customFormat="1" ht="30" customHeight="1" x14ac:dyDescent="0.25">
      <c r="A58" s="201"/>
      <c r="B58" s="202"/>
      <c r="C58" s="116"/>
      <c r="D58" s="117">
        <v>65</v>
      </c>
      <c r="E58" s="118" t="s">
        <v>74</v>
      </c>
      <c r="F58" s="117" t="s">
        <v>114</v>
      </c>
      <c r="G58" s="117" t="s">
        <v>81</v>
      </c>
      <c r="H58" s="140">
        <v>45</v>
      </c>
      <c r="I58" s="117" t="s">
        <v>24</v>
      </c>
      <c r="J58" s="105">
        <f>Reitoria!J59+MUSEU!J59+ESAG!J59+CEAD!J59+CEART!J59+FAED!J59+CEFID!J59+CERES!J59+CESFI!J59+CCT!J59+CAV!J59+CEO!J59+CEPLAN!J59+CEAVI!J59</f>
        <v>53</v>
      </c>
      <c r="K58" s="23">
        <f>SUM((Reitoria!J59-Reitoria!K59),(MUSEU!J59-MUSEU!K59),(ESAG!J59-ESAG!K59),(CEAD!J59-CEAD!K59),(CEART!J59-CEART!K59),(FAED!J59-FAED!K59),(CEFID!J59-CEFID!K59),(CERES!J59-CERES!K59),(CESFI!J59-CESFI!K59),(CCT!J59-CCT!K59),(CAV!J59-CAV!K59),(CEO!J59-CEO!K59),(CEPLAN!J59-CEPLAN!K59),(CEAVI!J59-CEAVI!K59))</f>
        <v>3</v>
      </c>
      <c r="L58" s="24">
        <f t="shared" si="3"/>
        <v>50</v>
      </c>
      <c r="M58" s="25">
        <f>J58*H58</f>
        <v>2385</v>
      </c>
      <c r="N58" s="25">
        <f t="shared" si="5"/>
        <v>135</v>
      </c>
    </row>
    <row r="59" spans="1:14" s="27" customFormat="1" ht="56.25" customHeight="1" x14ac:dyDescent="0.25">
      <c r="A59" s="1"/>
      <c r="B59" s="1"/>
      <c r="C59" s="37"/>
      <c r="D59" s="1"/>
      <c r="E59" s="107"/>
      <c r="F59" s="1"/>
      <c r="G59" s="1"/>
      <c r="H59" s="1"/>
      <c r="I59" s="1"/>
      <c r="M59" s="45">
        <f>SUM(M3:M58)</f>
        <v>281382.75</v>
      </c>
      <c r="N59" s="45">
        <f>SUM(N3:N55)</f>
        <v>91170.978000000003</v>
      </c>
    </row>
    <row r="60" spans="1:14" s="27" customFormat="1" ht="21" customHeight="1" x14ac:dyDescent="0.25">
      <c r="A60" s="1"/>
      <c r="B60" s="1"/>
      <c r="C60" s="37"/>
      <c r="D60" s="1"/>
      <c r="E60" s="107"/>
      <c r="F60" s="1"/>
      <c r="G60" s="1"/>
      <c r="H60" s="1"/>
      <c r="I60" s="1"/>
    </row>
    <row r="61" spans="1:14" s="27" customFormat="1" ht="15.75" customHeight="1" x14ac:dyDescent="0.25">
      <c r="A61" s="1"/>
      <c r="B61" s="1"/>
      <c r="C61" s="37"/>
      <c r="D61" s="1"/>
      <c r="E61" s="107"/>
      <c r="F61" s="1"/>
      <c r="G61" s="1"/>
      <c r="H61" s="1"/>
      <c r="I61" s="1"/>
    </row>
    <row r="62" spans="1:14" s="27" customFormat="1" x14ac:dyDescent="0.25">
      <c r="A62" s="1"/>
      <c r="B62" s="1"/>
      <c r="C62" s="37"/>
      <c r="D62" s="1"/>
      <c r="E62" s="107"/>
      <c r="F62" s="1"/>
      <c r="G62" s="1"/>
      <c r="H62" s="1"/>
      <c r="I62" s="1"/>
    </row>
    <row r="63" spans="1:14" s="27" customFormat="1" x14ac:dyDescent="0.25">
      <c r="A63" s="1"/>
      <c r="B63" s="1"/>
      <c r="C63" s="37"/>
      <c r="D63" s="1"/>
      <c r="E63" s="107"/>
      <c r="F63" s="1"/>
      <c r="G63" s="1"/>
      <c r="H63" s="1"/>
      <c r="I63" s="1"/>
    </row>
    <row r="64" spans="1:14" s="27" customFormat="1" x14ac:dyDescent="0.25">
      <c r="A64" s="1"/>
      <c r="B64" s="1"/>
      <c r="C64" s="37"/>
      <c r="D64" s="1"/>
      <c r="E64" s="107"/>
      <c r="F64" s="1"/>
      <c r="G64" s="1"/>
      <c r="H64" s="1"/>
      <c r="I64" s="1"/>
    </row>
    <row r="65" spans="1:14" s="52" customFormat="1" ht="15.75" customHeight="1" x14ac:dyDescent="0.25">
      <c r="A65" s="50"/>
      <c r="B65" s="50"/>
      <c r="C65" s="51"/>
      <c r="D65" s="1"/>
      <c r="E65" s="107"/>
      <c r="F65" s="50"/>
      <c r="G65" s="50"/>
      <c r="H65" s="50"/>
      <c r="I65" s="50"/>
      <c r="J65" s="198" t="s">
        <v>115</v>
      </c>
      <c r="K65" s="198"/>
      <c r="L65" s="198"/>
      <c r="M65" s="198"/>
      <c r="N65" s="198"/>
    </row>
    <row r="66" spans="1:14" s="27" customFormat="1" ht="15.75" x14ac:dyDescent="0.25">
      <c r="A66" s="1"/>
      <c r="B66" s="1"/>
      <c r="C66" s="37"/>
      <c r="D66" s="1"/>
      <c r="E66" s="107"/>
      <c r="F66" s="1"/>
      <c r="G66" s="1"/>
      <c r="H66" s="1"/>
      <c r="I66" s="1"/>
      <c r="J66" s="198" t="s">
        <v>137</v>
      </c>
      <c r="K66" s="198"/>
      <c r="L66" s="198"/>
      <c r="M66" s="198"/>
      <c r="N66" s="198"/>
    </row>
    <row r="67" spans="1:14" s="27" customFormat="1" ht="15.75" x14ac:dyDescent="0.25">
      <c r="A67" s="1"/>
      <c r="B67" s="1"/>
      <c r="C67" s="37"/>
      <c r="D67" s="1"/>
      <c r="E67" s="107"/>
      <c r="F67" s="1"/>
      <c r="G67" s="1"/>
      <c r="H67" s="1"/>
      <c r="I67" s="1"/>
      <c r="J67" s="199" t="s">
        <v>138</v>
      </c>
      <c r="K67" s="199"/>
      <c r="L67" s="199"/>
      <c r="M67" s="199"/>
      <c r="N67" s="199"/>
    </row>
    <row r="68" spans="1:14" s="27" customFormat="1" ht="15.75" x14ac:dyDescent="0.25">
      <c r="A68" s="1"/>
      <c r="B68" s="1"/>
      <c r="C68" s="37"/>
      <c r="D68" s="1"/>
      <c r="E68" s="107"/>
      <c r="F68" s="1"/>
      <c r="G68" s="1"/>
      <c r="H68" s="1"/>
      <c r="I68" s="1"/>
      <c r="J68" s="185" t="s">
        <v>84</v>
      </c>
      <c r="K68" s="186"/>
      <c r="L68" s="186"/>
      <c r="M68" s="187"/>
      <c r="N68" s="53">
        <f>SUM(M3:M58)</f>
        <v>281382.75</v>
      </c>
    </row>
    <row r="69" spans="1:14" s="27" customFormat="1" ht="15.75" x14ac:dyDescent="0.25">
      <c r="A69" s="1"/>
      <c r="B69" s="1"/>
      <c r="C69" s="37"/>
      <c r="D69" s="1"/>
      <c r="E69" s="107"/>
      <c r="F69" s="1"/>
      <c r="G69" s="1"/>
      <c r="H69" s="1"/>
      <c r="I69" s="1"/>
      <c r="J69" s="188" t="s">
        <v>83</v>
      </c>
      <c r="K69" s="189"/>
      <c r="L69" s="189"/>
      <c r="M69" s="190"/>
      <c r="N69" s="54">
        <f>SUM(N3:N55)</f>
        <v>91170.978000000003</v>
      </c>
    </row>
    <row r="70" spans="1:14" s="27" customFormat="1" ht="15.75" x14ac:dyDescent="0.25">
      <c r="A70" s="1"/>
      <c r="B70" s="1"/>
      <c r="C70" s="37"/>
      <c r="D70" s="1"/>
      <c r="E70" s="107"/>
      <c r="F70" s="1"/>
      <c r="G70" s="1"/>
      <c r="H70" s="1"/>
      <c r="I70" s="1"/>
      <c r="J70" s="188" t="s">
        <v>85</v>
      </c>
      <c r="K70" s="189"/>
      <c r="L70" s="189"/>
      <c r="M70" s="190"/>
      <c r="N70" s="54"/>
    </row>
    <row r="71" spans="1:14" s="27" customFormat="1" ht="15.75" x14ac:dyDescent="0.25">
      <c r="A71" s="1"/>
      <c r="B71" s="1"/>
      <c r="C71" s="37"/>
      <c r="D71" s="1"/>
      <c r="E71" s="107"/>
      <c r="F71" s="1"/>
      <c r="G71" s="1"/>
      <c r="H71" s="1"/>
      <c r="I71" s="1"/>
      <c r="J71" s="194" t="s">
        <v>86</v>
      </c>
      <c r="K71" s="195"/>
      <c r="L71" s="195"/>
      <c r="M71" s="196"/>
      <c r="N71" s="55">
        <f>N69/N68</f>
        <v>0.32401054435639715</v>
      </c>
    </row>
    <row r="72" spans="1:14" s="27" customFormat="1" ht="27" customHeight="1" x14ac:dyDescent="0.25">
      <c r="A72" s="1"/>
      <c r="B72" s="1"/>
      <c r="C72" s="37"/>
      <c r="D72" s="1"/>
      <c r="E72" s="107"/>
      <c r="F72" s="1"/>
      <c r="G72" s="1"/>
      <c r="H72" s="1"/>
      <c r="I72" s="1"/>
      <c r="J72" s="191" t="s">
        <v>195</v>
      </c>
      <c r="K72" s="192"/>
      <c r="L72" s="192"/>
      <c r="M72" s="192"/>
      <c r="N72" s="193"/>
    </row>
    <row r="73" spans="1:14" s="27" customFormat="1" x14ac:dyDescent="0.25">
      <c r="A73" s="1"/>
      <c r="B73" s="1"/>
      <c r="C73" s="37"/>
      <c r="D73" s="1"/>
      <c r="E73" s="107"/>
      <c r="F73" s="1"/>
      <c r="G73" s="1"/>
      <c r="H73" s="1"/>
      <c r="I73" s="1"/>
      <c r="J73" s="42"/>
      <c r="K73" s="38"/>
      <c r="L73" s="26"/>
    </row>
    <row r="74" spans="1:14" s="27" customFormat="1" x14ac:dyDescent="0.25">
      <c r="A74" s="1"/>
      <c r="B74" s="1"/>
      <c r="C74" s="37"/>
      <c r="D74" s="1"/>
      <c r="E74" s="107"/>
      <c r="F74" s="1"/>
      <c r="G74" s="1"/>
      <c r="H74" s="1"/>
      <c r="I74" s="1"/>
      <c r="J74" s="42"/>
      <c r="K74" s="38"/>
      <c r="L74" s="26"/>
    </row>
    <row r="75" spans="1:14" s="27" customFormat="1" x14ac:dyDescent="0.25">
      <c r="A75" s="1"/>
      <c r="B75" s="1"/>
      <c r="C75" s="37"/>
      <c r="D75" s="1"/>
      <c r="E75" s="107"/>
      <c r="F75" s="1"/>
      <c r="G75" s="1"/>
      <c r="H75" s="1"/>
      <c r="I75" s="1"/>
      <c r="J75" s="42"/>
      <c r="K75" s="38"/>
      <c r="L75" s="26"/>
    </row>
    <row r="76" spans="1:14" s="27" customFormat="1" x14ac:dyDescent="0.25">
      <c r="A76" s="1"/>
      <c r="B76" s="1"/>
      <c r="C76" s="37"/>
      <c r="D76" s="1"/>
      <c r="E76" s="107"/>
      <c r="F76" s="1"/>
      <c r="G76" s="1"/>
      <c r="H76" s="1"/>
      <c r="I76" s="1"/>
      <c r="J76" s="42"/>
      <c r="K76" s="38"/>
      <c r="L76" s="26"/>
    </row>
    <row r="77" spans="1:14" s="27" customFormat="1" x14ac:dyDescent="0.25">
      <c r="A77" s="1"/>
      <c r="B77" s="1"/>
      <c r="C77" s="37"/>
      <c r="D77" s="1"/>
      <c r="E77" s="107"/>
      <c r="F77" s="1"/>
      <c r="G77" s="1"/>
      <c r="H77" s="1"/>
      <c r="I77" s="1"/>
      <c r="J77" s="42"/>
      <c r="K77" s="38"/>
      <c r="L77" s="26"/>
    </row>
    <row r="78" spans="1:14" s="27" customFormat="1" x14ac:dyDescent="0.25">
      <c r="A78" s="1"/>
      <c r="B78" s="1"/>
      <c r="C78" s="37"/>
      <c r="D78" s="1"/>
      <c r="E78" s="107"/>
      <c r="F78" s="1"/>
      <c r="G78" s="1"/>
      <c r="H78" s="1"/>
      <c r="I78" s="1"/>
      <c r="J78" s="42"/>
      <c r="K78" s="38"/>
      <c r="L78" s="26"/>
    </row>
    <row r="79" spans="1:14" s="27" customFormat="1" x14ac:dyDescent="0.25">
      <c r="A79" s="1"/>
      <c r="B79" s="1"/>
      <c r="C79" s="37"/>
      <c r="D79" s="1"/>
      <c r="E79" s="107"/>
      <c r="F79" s="1"/>
      <c r="G79" s="1"/>
      <c r="H79" s="1"/>
      <c r="I79" s="1"/>
      <c r="J79" s="42"/>
      <c r="K79" s="38"/>
      <c r="L79" s="26"/>
    </row>
    <row r="80" spans="1:14" s="27" customFormat="1" x14ac:dyDescent="0.25">
      <c r="A80" s="1"/>
      <c r="B80" s="1"/>
      <c r="C80" s="37"/>
      <c r="D80" s="1"/>
      <c r="E80" s="107"/>
      <c r="F80" s="1"/>
      <c r="G80" s="1"/>
      <c r="H80" s="1"/>
      <c r="I80" s="1"/>
      <c r="J80" s="42"/>
      <c r="K80" s="38"/>
      <c r="L80" s="26"/>
    </row>
    <row r="81" spans="1:12" s="27" customFormat="1" x14ac:dyDescent="0.25">
      <c r="A81" s="1"/>
      <c r="B81" s="1"/>
      <c r="C81" s="37"/>
      <c r="D81" s="1"/>
      <c r="E81" s="107"/>
      <c r="F81" s="1"/>
      <c r="G81" s="1"/>
      <c r="H81" s="1"/>
      <c r="I81" s="1"/>
      <c r="J81" s="42"/>
      <c r="K81" s="38"/>
      <c r="L81" s="26"/>
    </row>
    <row r="82" spans="1:12" s="27" customFormat="1" x14ac:dyDescent="0.25">
      <c r="A82" s="1"/>
      <c r="B82" s="1"/>
      <c r="C82" s="37"/>
      <c r="D82" s="1"/>
      <c r="E82" s="107"/>
      <c r="F82" s="1"/>
      <c r="G82" s="1"/>
      <c r="H82" s="1"/>
      <c r="I82" s="1"/>
      <c r="J82" s="42"/>
      <c r="K82" s="38"/>
      <c r="L82" s="26"/>
    </row>
    <row r="83" spans="1:12" s="27" customFormat="1" x14ac:dyDescent="0.25">
      <c r="A83" s="1"/>
      <c r="B83" s="1"/>
      <c r="C83" s="37"/>
      <c r="D83" s="1"/>
      <c r="E83" s="107"/>
      <c r="F83" s="1"/>
      <c r="G83" s="1"/>
      <c r="H83" s="1"/>
      <c r="I83" s="1"/>
      <c r="J83" s="42"/>
      <c r="K83" s="38"/>
      <c r="L83" s="26"/>
    </row>
    <row r="84" spans="1:12" s="27" customFormat="1" x14ac:dyDescent="0.25">
      <c r="A84" s="1"/>
      <c r="B84" s="1"/>
      <c r="C84" s="37"/>
      <c r="D84" s="1"/>
      <c r="E84" s="107"/>
      <c r="F84" s="1"/>
      <c r="G84" s="1"/>
      <c r="H84" s="1"/>
      <c r="I84" s="1"/>
      <c r="J84" s="42"/>
      <c r="K84" s="38"/>
      <c r="L84" s="26"/>
    </row>
    <row r="85" spans="1:12" s="27" customFormat="1" x14ac:dyDescent="0.25">
      <c r="A85" s="1"/>
      <c r="B85" s="1"/>
      <c r="C85" s="37"/>
      <c r="D85" s="1"/>
      <c r="E85" s="107"/>
      <c r="F85" s="1"/>
      <c r="G85" s="1"/>
      <c r="H85" s="1"/>
      <c r="I85" s="1"/>
      <c r="J85" s="42"/>
      <c r="K85" s="38"/>
      <c r="L85" s="26"/>
    </row>
    <row r="86" spans="1:12" s="27" customFormat="1" x14ac:dyDescent="0.25">
      <c r="A86" s="1"/>
      <c r="B86" s="1"/>
      <c r="C86" s="37"/>
      <c r="D86" s="1"/>
      <c r="E86" s="107"/>
      <c r="F86" s="1"/>
      <c r="G86" s="1"/>
      <c r="H86" s="1"/>
      <c r="I86" s="1"/>
      <c r="J86" s="42"/>
      <c r="K86" s="38"/>
      <c r="L86" s="26"/>
    </row>
    <row r="87" spans="1:12" s="27" customFormat="1" x14ac:dyDescent="0.25">
      <c r="A87" s="1"/>
      <c r="B87" s="1"/>
      <c r="C87" s="37"/>
      <c r="D87" s="1"/>
      <c r="E87" s="107"/>
      <c r="F87" s="1"/>
      <c r="G87" s="1"/>
      <c r="H87" s="1"/>
      <c r="I87" s="1"/>
      <c r="J87" s="42"/>
      <c r="K87" s="38"/>
      <c r="L87" s="26"/>
    </row>
    <row r="88" spans="1:12" s="27" customFormat="1" x14ac:dyDescent="0.25">
      <c r="A88" s="1"/>
      <c r="B88" s="1"/>
      <c r="C88" s="37"/>
      <c r="D88" s="1"/>
      <c r="E88" s="107"/>
      <c r="F88" s="1"/>
      <c r="G88" s="1"/>
      <c r="H88" s="1"/>
      <c r="I88" s="1"/>
      <c r="J88" s="42"/>
      <c r="K88" s="38"/>
      <c r="L88" s="26"/>
    </row>
    <row r="89" spans="1:12" s="27" customFormat="1" x14ac:dyDescent="0.25">
      <c r="A89" s="1"/>
      <c r="B89" s="1"/>
      <c r="C89" s="37"/>
      <c r="D89" s="1"/>
      <c r="E89" s="107"/>
      <c r="F89" s="1"/>
      <c r="G89" s="1"/>
      <c r="H89" s="1"/>
      <c r="I89" s="1"/>
      <c r="J89" s="42"/>
      <c r="K89" s="38"/>
      <c r="L89" s="26"/>
    </row>
    <row r="90" spans="1:12" s="27" customFormat="1" x14ac:dyDescent="0.25">
      <c r="A90" s="1"/>
      <c r="B90" s="1"/>
      <c r="C90" s="37"/>
      <c r="D90" s="1"/>
      <c r="E90" s="107"/>
      <c r="F90" s="1"/>
      <c r="G90" s="1"/>
      <c r="H90" s="1"/>
      <c r="I90" s="1"/>
      <c r="J90" s="42"/>
      <c r="K90" s="38"/>
      <c r="L90" s="26"/>
    </row>
    <row r="91" spans="1:12" s="27" customFormat="1" x14ac:dyDescent="0.25">
      <c r="A91" s="1"/>
      <c r="B91" s="1"/>
      <c r="C91" s="37"/>
      <c r="D91" s="1"/>
      <c r="E91" s="107"/>
      <c r="F91" s="1"/>
      <c r="G91" s="1"/>
      <c r="H91" s="1"/>
      <c r="I91" s="1"/>
      <c r="J91" s="42"/>
      <c r="K91" s="38"/>
      <c r="L91" s="26"/>
    </row>
    <row r="92" spans="1:12" s="27" customFormat="1" x14ac:dyDescent="0.25">
      <c r="A92" s="1"/>
      <c r="B92" s="1"/>
      <c r="C92" s="37"/>
      <c r="D92" s="1"/>
      <c r="E92" s="107"/>
      <c r="F92" s="1"/>
      <c r="G92" s="1"/>
      <c r="H92" s="1"/>
      <c r="I92" s="1"/>
      <c r="J92" s="42"/>
      <c r="K92" s="38"/>
      <c r="L92" s="26"/>
    </row>
    <row r="93" spans="1:12" s="27" customFormat="1" x14ac:dyDescent="0.25">
      <c r="A93" s="1"/>
      <c r="B93" s="1"/>
      <c r="C93" s="37"/>
      <c r="D93" s="1"/>
      <c r="E93" s="107"/>
      <c r="F93" s="1"/>
      <c r="G93" s="1"/>
      <c r="H93" s="1"/>
      <c r="I93" s="1"/>
      <c r="J93" s="42"/>
      <c r="K93" s="38"/>
      <c r="L93" s="26"/>
    </row>
    <row r="94" spans="1:12" s="27" customFormat="1" x14ac:dyDescent="0.25">
      <c r="A94" s="1"/>
      <c r="B94" s="1"/>
      <c r="C94" s="37"/>
      <c r="D94" s="1"/>
      <c r="E94" s="107"/>
      <c r="F94" s="1"/>
      <c r="G94" s="1"/>
      <c r="H94" s="1"/>
      <c r="I94" s="1"/>
      <c r="J94" s="42"/>
      <c r="K94" s="38"/>
      <c r="L94" s="26"/>
    </row>
    <row r="95" spans="1:12" s="27" customFormat="1" x14ac:dyDescent="0.25">
      <c r="A95" s="1"/>
      <c r="B95" s="1"/>
      <c r="C95" s="37"/>
      <c r="D95" s="1"/>
      <c r="E95" s="107"/>
      <c r="F95" s="1"/>
      <c r="G95" s="1"/>
      <c r="H95" s="1"/>
      <c r="I95" s="1"/>
      <c r="J95" s="42"/>
      <c r="K95" s="38"/>
      <c r="L95" s="26"/>
    </row>
    <row r="96" spans="1:12" s="27" customFormat="1" x14ac:dyDescent="0.25">
      <c r="A96" s="1"/>
      <c r="B96" s="1"/>
      <c r="C96" s="37"/>
      <c r="D96" s="1"/>
      <c r="E96" s="107"/>
      <c r="F96" s="1"/>
      <c r="G96" s="1"/>
      <c r="H96" s="1"/>
      <c r="I96" s="1"/>
      <c r="J96" s="42"/>
      <c r="K96" s="38"/>
      <c r="L96" s="26"/>
    </row>
    <row r="97" spans="1:12" s="27" customFormat="1" x14ac:dyDescent="0.25">
      <c r="A97" s="1"/>
      <c r="B97" s="1"/>
      <c r="C97" s="37"/>
      <c r="D97" s="1"/>
      <c r="E97" s="107"/>
      <c r="F97" s="1"/>
      <c r="G97" s="1"/>
      <c r="H97" s="1"/>
      <c r="I97" s="1"/>
      <c r="J97" s="42"/>
      <c r="K97" s="38"/>
      <c r="L97" s="26"/>
    </row>
    <row r="98" spans="1:12" s="27" customFormat="1" x14ac:dyDescent="0.25">
      <c r="A98" s="1"/>
      <c r="B98" s="1"/>
      <c r="C98" s="37"/>
      <c r="D98" s="1"/>
      <c r="E98" s="107"/>
      <c r="F98" s="1"/>
      <c r="G98" s="1"/>
      <c r="H98" s="1"/>
      <c r="I98" s="1"/>
      <c r="J98" s="42"/>
      <c r="K98" s="38"/>
      <c r="L98" s="26"/>
    </row>
    <row r="99" spans="1:12" s="27" customFormat="1" x14ac:dyDescent="0.25">
      <c r="A99" s="1"/>
      <c r="B99" s="1"/>
      <c r="C99" s="37"/>
      <c r="D99" s="1"/>
      <c r="E99" s="107"/>
      <c r="F99" s="1"/>
      <c r="G99" s="1"/>
      <c r="H99" s="1"/>
      <c r="I99" s="1"/>
      <c r="J99" s="42"/>
      <c r="K99" s="38"/>
      <c r="L99" s="26"/>
    </row>
    <row r="100" spans="1:12" s="27" customFormat="1" x14ac:dyDescent="0.25">
      <c r="A100" s="1"/>
      <c r="B100" s="1"/>
      <c r="C100" s="37"/>
      <c r="D100" s="1"/>
      <c r="E100" s="107"/>
      <c r="F100" s="1"/>
      <c r="G100" s="1"/>
      <c r="H100" s="1"/>
      <c r="I100" s="1"/>
      <c r="J100" s="42"/>
      <c r="K100" s="38"/>
      <c r="L100" s="26"/>
    </row>
    <row r="101" spans="1:12" s="27" customFormat="1" x14ac:dyDescent="0.25">
      <c r="A101" s="1"/>
      <c r="B101" s="1"/>
      <c r="C101" s="37"/>
      <c r="D101" s="1"/>
      <c r="E101" s="107"/>
      <c r="F101" s="1"/>
      <c r="G101" s="1"/>
      <c r="H101" s="1"/>
      <c r="I101" s="1"/>
      <c r="J101" s="42"/>
      <c r="K101" s="38"/>
      <c r="L101" s="26"/>
    </row>
    <row r="102" spans="1:12" s="27" customFormat="1" x14ac:dyDescent="0.25">
      <c r="A102" s="1"/>
      <c r="B102" s="1"/>
      <c r="C102" s="37"/>
      <c r="D102" s="1"/>
      <c r="E102" s="107"/>
      <c r="F102" s="1"/>
      <c r="G102" s="1"/>
      <c r="H102" s="1"/>
      <c r="I102" s="1"/>
      <c r="J102" s="42"/>
      <c r="K102" s="38"/>
      <c r="L102" s="26"/>
    </row>
    <row r="103" spans="1:12" s="27" customFormat="1" x14ac:dyDescent="0.25">
      <c r="A103" s="1"/>
      <c r="B103" s="1"/>
      <c r="C103" s="37"/>
      <c r="D103" s="1"/>
      <c r="E103" s="107"/>
      <c r="F103" s="1"/>
      <c r="G103" s="1"/>
      <c r="H103" s="1"/>
      <c r="I103" s="1"/>
      <c r="J103" s="42"/>
      <c r="K103" s="38"/>
      <c r="L103" s="26"/>
    </row>
    <row r="104" spans="1:12" s="27" customFormat="1" x14ac:dyDescent="0.25">
      <c r="A104" s="1"/>
      <c r="B104" s="1"/>
      <c r="C104" s="37"/>
      <c r="D104" s="1"/>
      <c r="E104" s="107"/>
      <c r="F104" s="1"/>
      <c r="G104" s="1"/>
      <c r="H104" s="1"/>
      <c r="I104" s="1"/>
      <c r="J104" s="42"/>
      <c r="K104" s="38"/>
      <c r="L104" s="26"/>
    </row>
    <row r="105" spans="1:12" s="27" customFormat="1" x14ac:dyDescent="0.25">
      <c r="A105" s="1"/>
      <c r="B105" s="1"/>
      <c r="C105" s="37"/>
      <c r="D105" s="1"/>
      <c r="E105" s="107"/>
      <c r="F105" s="1"/>
      <c r="G105" s="1"/>
      <c r="H105" s="1"/>
      <c r="I105" s="1"/>
      <c r="J105" s="42"/>
      <c r="K105" s="38"/>
      <c r="L105" s="26"/>
    </row>
    <row r="106" spans="1:12" s="27" customFormat="1" x14ac:dyDescent="0.25">
      <c r="A106" s="1"/>
      <c r="B106" s="1"/>
      <c r="C106" s="37"/>
      <c r="D106" s="1"/>
      <c r="E106" s="107"/>
      <c r="F106" s="1"/>
      <c r="G106" s="1"/>
      <c r="H106" s="1"/>
      <c r="I106" s="1"/>
      <c r="J106" s="42"/>
      <c r="K106" s="38"/>
      <c r="L106" s="26"/>
    </row>
    <row r="107" spans="1:12" s="27" customFormat="1" x14ac:dyDescent="0.25">
      <c r="A107" s="1"/>
      <c r="B107" s="1"/>
      <c r="C107" s="37"/>
      <c r="D107" s="1"/>
      <c r="E107" s="107"/>
      <c r="F107" s="1"/>
      <c r="G107" s="1"/>
      <c r="H107" s="1"/>
      <c r="I107" s="1"/>
      <c r="J107" s="42"/>
      <c r="K107" s="38"/>
      <c r="L107" s="26"/>
    </row>
    <row r="108" spans="1:12" s="27" customFormat="1" x14ac:dyDescent="0.25">
      <c r="A108" s="1"/>
      <c r="B108" s="1"/>
      <c r="C108" s="37"/>
      <c r="D108" s="1"/>
      <c r="E108" s="107"/>
      <c r="F108" s="1"/>
      <c r="G108" s="1"/>
      <c r="H108" s="1"/>
      <c r="I108" s="1"/>
      <c r="J108" s="42"/>
      <c r="K108" s="38"/>
      <c r="L108" s="26"/>
    </row>
    <row r="109" spans="1:12" s="27" customFormat="1" x14ac:dyDescent="0.25">
      <c r="A109" s="1"/>
      <c r="B109" s="1"/>
      <c r="C109" s="37"/>
      <c r="D109" s="1"/>
      <c r="E109" s="107"/>
      <c r="F109" s="1"/>
      <c r="G109" s="1"/>
      <c r="H109" s="1"/>
      <c r="I109" s="1"/>
      <c r="J109" s="42"/>
      <c r="K109" s="38"/>
      <c r="L109" s="26"/>
    </row>
    <row r="110" spans="1:12" s="27" customFormat="1" x14ac:dyDescent="0.25">
      <c r="A110" s="1"/>
      <c r="B110" s="1"/>
      <c r="C110" s="37"/>
      <c r="D110" s="1"/>
      <c r="E110" s="107"/>
      <c r="F110" s="1"/>
      <c r="G110" s="1"/>
      <c r="H110" s="1"/>
      <c r="I110" s="1"/>
      <c r="J110" s="42"/>
      <c r="K110" s="38"/>
      <c r="L110" s="26"/>
    </row>
    <row r="111" spans="1:12" s="27" customFormat="1" x14ac:dyDescent="0.25">
      <c r="A111" s="1"/>
      <c r="B111" s="1"/>
      <c r="C111" s="37"/>
      <c r="D111" s="1"/>
      <c r="E111" s="107"/>
      <c r="F111" s="1"/>
      <c r="G111" s="1"/>
      <c r="H111" s="1"/>
      <c r="I111" s="1"/>
      <c r="J111" s="42"/>
      <c r="K111" s="38"/>
      <c r="L111" s="26"/>
    </row>
    <row r="112" spans="1:12" s="27" customFormat="1" x14ac:dyDescent="0.25">
      <c r="A112" s="1"/>
      <c r="B112" s="1"/>
      <c r="C112" s="37"/>
      <c r="D112" s="1"/>
      <c r="E112" s="107"/>
      <c r="F112" s="1"/>
      <c r="G112" s="1"/>
      <c r="H112" s="1"/>
      <c r="I112" s="1"/>
      <c r="J112" s="42"/>
      <c r="K112" s="38"/>
      <c r="L112" s="26"/>
    </row>
    <row r="113" spans="1:12" s="27" customFormat="1" x14ac:dyDescent="0.25">
      <c r="A113" s="1"/>
      <c r="B113" s="1"/>
      <c r="C113" s="37"/>
      <c r="D113" s="1"/>
      <c r="E113" s="107"/>
      <c r="F113" s="1"/>
      <c r="G113" s="1"/>
      <c r="H113" s="1"/>
      <c r="I113" s="1"/>
      <c r="J113" s="42"/>
      <c r="K113" s="38"/>
      <c r="L113" s="26"/>
    </row>
    <row r="114" spans="1:12" s="27" customFormat="1" x14ac:dyDescent="0.25">
      <c r="A114" s="1"/>
      <c r="B114" s="1"/>
      <c r="C114" s="37"/>
      <c r="D114" s="1"/>
      <c r="E114" s="107"/>
      <c r="F114" s="1"/>
      <c r="G114" s="1"/>
      <c r="H114" s="1"/>
      <c r="I114" s="1"/>
      <c r="J114" s="42"/>
      <c r="K114" s="38"/>
      <c r="L114" s="26"/>
    </row>
    <row r="115" spans="1:12" s="27" customFormat="1" x14ac:dyDescent="0.25">
      <c r="A115" s="1"/>
      <c r="B115" s="1"/>
      <c r="C115" s="37"/>
      <c r="D115" s="1"/>
      <c r="E115" s="107"/>
      <c r="F115" s="1"/>
      <c r="G115" s="1"/>
      <c r="H115" s="1"/>
      <c r="I115" s="1"/>
      <c r="J115" s="42"/>
      <c r="K115" s="38"/>
      <c r="L115" s="26"/>
    </row>
    <row r="116" spans="1:12" s="27" customFormat="1" x14ac:dyDescent="0.25">
      <c r="A116" s="1"/>
      <c r="B116" s="1"/>
      <c r="C116" s="37"/>
      <c r="D116" s="1"/>
      <c r="E116" s="107"/>
      <c r="F116" s="1"/>
      <c r="G116" s="1"/>
      <c r="H116" s="1"/>
      <c r="I116" s="1"/>
      <c r="J116" s="42"/>
      <c r="K116" s="38"/>
      <c r="L116" s="26"/>
    </row>
    <row r="117" spans="1:12" s="27" customFormat="1" x14ac:dyDescent="0.25">
      <c r="A117" s="1"/>
      <c r="B117" s="1"/>
      <c r="C117" s="37"/>
      <c r="D117" s="1"/>
      <c r="E117" s="107"/>
      <c r="F117" s="1"/>
      <c r="G117" s="1"/>
      <c r="H117" s="1"/>
      <c r="I117" s="1"/>
      <c r="J117" s="42"/>
      <c r="K117" s="38"/>
      <c r="L117" s="26"/>
    </row>
    <row r="118" spans="1:12" s="27" customFormat="1" x14ac:dyDescent="0.25">
      <c r="A118" s="1"/>
      <c r="B118" s="1"/>
      <c r="C118" s="37"/>
      <c r="D118" s="1"/>
      <c r="E118" s="107"/>
      <c r="F118" s="1"/>
      <c r="G118" s="1"/>
      <c r="H118" s="1"/>
      <c r="I118" s="1"/>
      <c r="J118" s="42"/>
      <c r="K118" s="38"/>
      <c r="L118" s="26"/>
    </row>
    <row r="119" spans="1:12" s="27" customFormat="1" x14ac:dyDescent="0.25">
      <c r="A119" s="1"/>
      <c r="B119" s="1"/>
      <c r="C119" s="37"/>
      <c r="D119" s="1"/>
      <c r="E119" s="107"/>
      <c r="F119" s="1"/>
      <c r="G119" s="1"/>
      <c r="H119" s="1"/>
      <c r="I119" s="1"/>
      <c r="J119" s="42"/>
      <c r="K119" s="38"/>
      <c r="L119" s="26"/>
    </row>
    <row r="120" spans="1:12" s="27" customFormat="1" x14ac:dyDescent="0.25">
      <c r="A120" s="1"/>
      <c r="B120" s="1"/>
      <c r="C120" s="37"/>
      <c r="D120" s="1"/>
      <c r="E120" s="107"/>
      <c r="F120" s="1"/>
      <c r="G120" s="1"/>
      <c r="H120" s="1"/>
      <c r="I120" s="1"/>
      <c r="J120" s="42"/>
      <c r="K120" s="38"/>
      <c r="L120" s="26"/>
    </row>
    <row r="121" spans="1:12" s="27" customFormat="1" x14ac:dyDescent="0.25">
      <c r="A121" s="1"/>
      <c r="B121" s="1"/>
      <c r="C121" s="37"/>
      <c r="D121" s="1"/>
      <c r="E121" s="107"/>
      <c r="F121" s="1"/>
      <c r="G121" s="1"/>
      <c r="H121" s="1"/>
      <c r="I121" s="1"/>
      <c r="J121" s="42"/>
      <c r="K121" s="38"/>
      <c r="L121" s="26"/>
    </row>
    <row r="122" spans="1:12" s="27" customFormat="1" x14ac:dyDescent="0.25">
      <c r="A122" s="1"/>
      <c r="B122" s="1"/>
      <c r="C122" s="37"/>
      <c r="D122" s="1"/>
      <c r="E122" s="107"/>
      <c r="F122" s="1"/>
      <c r="G122" s="1"/>
      <c r="H122" s="1"/>
      <c r="I122" s="1"/>
      <c r="J122" s="42"/>
      <c r="K122" s="38"/>
      <c r="L122" s="26"/>
    </row>
    <row r="123" spans="1:12" s="27" customFormat="1" x14ac:dyDescent="0.25">
      <c r="A123" s="1"/>
      <c r="B123" s="1"/>
      <c r="C123" s="37"/>
      <c r="D123" s="1"/>
      <c r="E123" s="107"/>
      <c r="F123" s="1"/>
      <c r="G123" s="1"/>
      <c r="H123" s="1"/>
      <c r="I123" s="1"/>
      <c r="J123" s="42"/>
      <c r="K123" s="38"/>
      <c r="L123" s="26"/>
    </row>
    <row r="124" spans="1:12" s="27" customFormat="1" x14ac:dyDescent="0.25">
      <c r="A124" s="1"/>
      <c r="B124" s="1"/>
      <c r="C124" s="37"/>
      <c r="D124" s="1"/>
      <c r="E124" s="107"/>
      <c r="F124" s="1"/>
      <c r="G124" s="1"/>
      <c r="H124" s="1"/>
      <c r="I124" s="1"/>
      <c r="J124" s="42"/>
      <c r="K124" s="38"/>
      <c r="L124" s="26"/>
    </row>
    <row r="125" spans="1:12" s="27" customFormat="1" x14ac:dyDescent="0.25">
      <c r="A125" s="1"/>
      <c r="B125" s="1"/>
      <c r="C125" s="37"/>
      <c r="D125" s="1"/>
      <c r="E125" s="107"/>
      <c r="F125" s="1"/>
      <c r="G125" s="1"/>
      <c r="H125" s="1"/>
      <c r="I125" s="1"/>
      <c r="J125" s="42"/>
      <c r="K125" s="38"/>
      <c r="L125" s="26"/>
    </row>
    <row r="126" spans="1:12" s="27" customFormat="1" x14ac:dyDescent="0.25">
      <c r="A126" s="1"/>
      <c r="B126" s="1"/>
      <c r="C126" s="37"/>
      <c r="D126" s="1"/>
      <c r="E126" s="107"/>
      <c r="F126" s="1"/>
      <c r="G126" s="1"/>
      <c r="H126" s="1"/>
      <c r="I126" s="1"/>
      <c r="J126" s="42"/>
      <c r="K126" s="38"/>
      <c r="L126" s="26"/>
    </row>
    <row r="127" spans="1:12" s="27" customFormat="1" x14ac:dyDescent="0.25">
      <c r="A127" s="1"/>
      <c r="B127" s="1"/>
      <c r="C127" s="37"/>
      <c r="D127" s="1"/>
      <c r="E127" s="107"/>
      <c r="F127" s="1"/>
      <c r="G127" s="1"/>
      <c r="H127" s="1"/>
      <c r="I127" s="1"/>
      <c r="J127" s="42"/>
      <c r="K127" s="38"/>
      <c r="L127" s="26"/>
    </row>
    <row r="128" spans="1:12" s="27" customFormat="1" x14ac:dyDescent="0.25">
      <c r="A128" s="1"/>
      <c r="B128" s="1"/>
      <c r="C128" s="37"/>
      <c r="D128" s="1"/>
      <c r="E128" s="107"/>
      <c r="F128" s="1"/>
      <c r="G128" s="1"/>
      <c r="H128" s="1"/>
      <c r="I128" s="1"/>
      <c r="J128" s="42"/>
      <c r="K128" s="38"/>
      <c r="L128" s="26"/>
    </row>
    <row r="129" spans="1:12" s="27" customFormat="1" x14ac:dyDescent="0.25">
      <c r="A129" s="1"/>
      <c r="B129" s="1"/>
      <c r="C129" s="37"/>
      <c r="D129" s="1"/>
      <c r="E129" s="107"/>
      <c r="F129" s="1"/>
      <c r="G129" s="1"/>
      <c r="H129" s="1"/>
      <c r="I129" s="1"/>
      <c r="J129" s="42"/>
      <c r="K129" s="38"/>
      <c r="L129" s="26"/>
    </row>
    <row r="130" spans="1:12" s="27" customFormat="1" x14ac:dyDescent="0.25">
      <c r="A130" s="1"/>
      <c r="B130" s="1"/>
      <c r="C130" s="37"/>
      <c r="D130" s="1"/>
      <c r="E130" s="107"/>
      <c r="F130" s="1"/>
      <c r="G130" s="1"/>
      <c r="H130" s="1"/>
      <c r="I130" s="1"/>
      <c r="J130" s="42"/>
      <c r="K130" s="38"/>
      <c r="L130" s="26"/>
    </row>
    <row r="131" spans="1:12" s="27" customFormat="1" x14ac:dyDescent="0.25">
      <c r="A131" s="1"/>
      <c r="B131" s="1"/>
      <c r="C131" s="37"/>
      <c r="D131" s="1"/>
      <c r="E131" s="107"/>
      <c r="F131" s="1"/>
      <c r="G131" s="1"/>
      <c r="H131" s="1"/>
      <c r="I131" s="1"/>
      <c r="J131" s="42"/>
      <c r="K131" s="38"/>
      <c r="L131" s="26"/>
    </row>
    <row r="132" spans="1:12" s="27" customFormat="1" x14ac:dyDescent="0.25">
      <c r="A132" s="1"/>
      <c r="B132" s="1"/>
      <c r="C132" s="37"/>
      <c r="D132" s="1"/>
      <c r="E132" s="107"/>
      <c r="F132" s="1"/>
      <c r="G132" s="1"/>
      <c r="H132" s="1"/>
      <c r="I132" s="1"/>
      <c r="J132" s="42"/>
      <c r="K132" s="38"/>
      <c r="L132" s="26"/>
    </row>
    <row r="133" spans="1:12" s="27" customFormat="1" x14ac:dyDescent="0.25">
      <c r="A133" s="1"/>
      <c r="B133" s="1"/>
      <c r="C133" s="37"/>
      <c r="D133" s="1"/>
      <c r="E133" s="107"/>
      <c r="F133" s="1"/>
      <c r="G133" s="1"/>
      <c r="H133" s="1"/>
      <c r="I133" s="1"/>
      <c r="J133" s="42"/>
      <c r="K133" s="38"/>
      <c r="L133" s="26"/>
    </row>
    <row r="134" spans="1:12" s="27" customFormat="1" x14ac:dyDescent="0.25">
      <c r="A134" s="1"/>
      <c r="B134" s="1"/>
      <c r="C134" s="37"/>
      <c r="D134" s="1"/>
      <c r="E134" s="107"/>
      <c r="F134" s="1"/>
      <c r="G134" s="1"/>
      <c r="H134" s="1"/>
      <c r="I134" s="1"/>
      <c r="J134" s="42"/>
      <c r="K134" s="38"/>
      <c r="L134" s="26"/>
    </row>
    <row r="135" spans="1:12" s="27" customFormat="1" x14ac:dyDescent="0.25">
      <c r="A135" s="1"/>
      <c r="B135" s="1"/>
      <c r="C135" s="37"/>
      <c r="D135" s="1"/>
      <c r="E135" s="107"/>
      <c r="F135" s="1"/>
      <c r="G135" s="1"/>
      <c r="H135" s="1"/>
      <c r="I135" s="1"/>
      <c r="J135" s="42"/>
      <c r="K135" s="38"/>
      <c r="L135" s="26"/>
    </row>
    <row r="136" spans="1:12" s="27" customFormat="1" x14ac:dyDescent="0.25">
      <c r="A136" s="1"/>
      <c r="B136" s="1"/>
      <c r="C136" s="37"/>
      <c r="D136" s="1"/>
      <c r="E136" s="107"/>
      <c r="F136" s="1"/>
      <c r="G136" s="1"/>
      <c r="H136" s="1"/>
      <c r="I136" s="1"/>
      <c r="J136" s="42"/>
      <c r="K136" s="38"/>
      <c r="L136" s="26"/>
    </row>
    <row r="137" spans="1:12" s="27" customFormat="1" x14ac:dyDescent="0.25">
      <c r="A137" s="1"/>
      <c r="B137" s="1"/>
      <c r="C137" s="37"/>
      <c r="D137" s="1"/>
      <c r="E137" s="107"/>
      <c r="F137" s="1"/>
      <c r="G137" s="1"/>
      <c r="H137" s="1"/>
      <c r="I137" s="1"/>
      <c r="J137" s="42"/>
      <c r="K137" s="38"/>
      <c r="L137" s="26"/>
    </row>
    <row r="138" spans="1:12" s="27" customFormat="1" x14ac:dyDescent="0.25">
      <c r="A138" s="1"/>
      <c r="B138" s="1"/>
      <c r="C138" s="37"/>
      <c r="D138" s="1"/>
      <c r="E138" s="107"/>
      <c r="F138" s="1"/>
      <c r="G138" s="1"/>
      <c r="H138" s="1"/>
      <c r="I138" s="1"/>
      <c r="J138" s="42"/>
      <c r="K138" s="38"/>
      <c r="L138" s="26"/>
    </row>
    <row r="139" spans="1:12" s="27" customFormat="1" x14ac:dyDescent="0.25">
      <c r="A139" s="1"/>
      <c r="B139" s="1"/>
      <c r="C139" s="37"/>
      <c r="D139" s="1"/>
      <c r="E139" s="107"/>
      <c r="F139" s="1"/>
      <c r="G139" s="1"/>
      <c r="H139" s="1"/>
      <c r="I139" s="1"/>
      <c r="J139" s="42"/>
      <c r="K139" s="38"/>
      <c r="L139" s="26"/>
    </row>
    <row r="140" spans="1:12" s="27" customFormat="1" x14ac:dyDescent="0.25">
      <c r="A140" s="1"/>
      <c r="B140" s="1"/>
      <c r="C140" s="37"/>
      <c r="D140" s="1"/>
      <c r="E140" s="107"/>
      <c r="F140" s="1"/>
      <c r="G140" s="1"/>
      <c r="H140" s="1"/>
      <c r="I140" s="1"/>
      <c r="J140" s="42"/>
      <c r="K140" s="38"/>
      <c r="L140" s="26"/>
    </row>
    <row r="141" spans="1:12" s="27" customFormat="1" x14ac:dyDescent="0.25">
      <c r="A141" s="1"/>
      <c r="B141" s="1"/>
      <c r="C141" s="37"/>
      <c r="D141" s="1"/>
      <c r="E141" s="107"/>
      <c r="F141" s="1"/>
      <c r="G141" s="1"/>
      <c r="H141" s="1"/>
      <c r="I141" s="1"/>
      <c r="J141" s="42"/>
      <c r="K141" s="38"/>
      <c r="L141" s="26"/>
    </row>
    <row r="142" spans="1:12" s="27" customFormat="1" x14ac:dyDescent="0.25">
      <c r="A142" s="1"/>
      <c r="B142" s="1"/>
      <c r="C142" s="37"/>
      <c r="D142" s="1"/>
      <c r="E142" s="107"/>
      <c r="F142" s="1"/>
      <c r="G142" s="1"/>
      <c r="H142" s="1"/>
      <c r="I142" s="1"/>
      <c r="J142" s="42"/>
      <c r="K142" s="38"/>
      <c r="L142" s="26"/>
    </row>
    <row r="143" spans="1:12" s="27" customFormat="1" x14ac:dyDescent="0.25">
      <c r="A143" s="1"/>
      <c r="B143" s="1"/>
      <c r="C143" s="37"/>
      <c r="D143" s="1"/>
      <c r="E143" s="107"/>
      <c r="F143" s="1"/>
      <c r="G143" s="1"/>
      <c r="H143" s="1"/>
      <c r="I143" s="1"/>
      <c r="J143" s="42"/>
      <c r="K143" s="38"/>
      <c r="L143" s="26"/>
    </row>
    <row r="144" spans="1:12" s="27" customFormat="1" x14ac:dyDescent="0.25">
      <c r="A144" s="1"/>
      <c r="B144" s="1"/>
      <c r="C144" s="37"/>
      <c r="D144" s="1"/>
      <c r="E144" s="107"/>
      <c r="F144" s="1"/>
      <c r="G144" s="1"/>
      <c r="H144" s="1"/>
      <c r="I144" s="1"/>
      <c r="J144" s="42"/>
      <c r="K144" s="38"/>
      <c r="L144" s="26"/>
    </row>
    <row r="145" spans="1:12" s="27" customFormat="1" x14ac:dyDescent="0.25">
      <c r="A145" s="1"/>
      <c r="B145" s="1"/>
      <c r="C145" s="37"/>
      <c r="D145" s="1"/>
      <c r="E145" s="107"/>
      <c r="F145" s="1"/>
      <c r="G145" s="1"/>
      <c r="H145" s="1"/>
      <c r="I145" s="1"/>
      <c r="J145" s="42"/>
      <c r="K145" s="38"/>
      <c r="L145" s="26"/>
    </row>
    <row r="146" spans="1:12" s="27" customFormat="1" x14ac:dyDescent="0.25">
      <c r="A146" s="1"/>
      <c r="B146" s="1"/>
      <c r="C146" s="37"/>
      <c r="D146" s="1"/>
      <c r="E146" s="107"/>
      <c r="F146" s="1"/>
      <c r="G146" s="1"/>
      <c r="H146" s="1"/>
      <c r="I146" s="1"/>
      <c r="J146" s="42"/>
      <c r="K146" s="38"/>
      <c r="L146" s="26"/>
    </row>
    <row r="147" spans="1:12" s="27" customFormat="1" x14ac:dyDescent="0.25">
      <c r="A147" s="1"/>
      <c r="B147" s="1"/>
      <c r="C147" s="37"/>
      <c r="D147" s="1"/>
      <c r="E147" s="107"/>
      <c r="F147" s="1"/>
      <c r="G147" s="1"/>
      <c r="H147" s="1"/>
      <c r="I147" s="1"/>
      <c r="J147" s="42"/>
      <c r="K147" s="38"/>
      <c r="L147" s="26"/>
    </row>
    <row r="148" spans="1:12" s="27" customFormat="1" x14ac:dyDescent="0.25">
      <c r="A148" s="1"/>
      <c r="B148" s="1"/>
      <c r="C148" s="37"/>
      <c r="D148" s="1"/>
      <c r="E148" s="107"/>
      <c r="F148" s="1"/>
      <c r="G148" s="1"/>
      <c r="H148" s="1"/>
      <c r="I148" s="1"/>
      <c r="J148" s="42"/>
      <c r="K148" s="38"/>
      <c r="L148" s="26"/>
    </row>
    <row r="149" spans="1:12" s="27" customFormat="1" x14ac:dyDescent="0.25">
      <c r="A149" s="1"/>
      <c r="B149" s="1"/>
      <c r="C149" s="37"/>
      <c r="D149" s="1"/>
      <c r="E149" s="107"/>
      <c r="F149" s="1"/>
      <c r="G149" s="1"/>
      <c r="H149" s="1"/>
      <c r="I149" s="1"/>
      <c r="J149" s="42"/>
      <c r="K149" s="38"/>
      <c r="L149" s="26"/>
    </row>
    <row r="150" spans="1:12" s="27" customFormat="1" x14ac:dyDescent="0.25">
      <c r="A150" s="1"/>
      <c r="B150" s="1"/>
      <c r="C150" s="37"/>
      <c r="D150" s="1"/>
      <c r="E150" s="107"/>
      <c r="F150" s="1"/>
      <c r="G150" s="1"/>
      <c r="H150" s="1"/>
      <c r="I150" s="1"/>
      <c r="J150" s="42"/>
      <c r="K150" s="38"/>
      <c r="L150" s="26"/>
    </row>
    <row r="151" spans="1:12" s="27" customFormat="1" x14ac:dyDescent="0.25">
      <c r="A151" s="1"/>
      <c r="B151" s="1"/>
      <c r="C151" s="37"/>
      <c r="D151" s="1"/>
      <c r="E151" s="107"/>
      <c r="F151" s="1"/>
      <c r="G151" s="1"/>
      <c r="H151" s="1"/>
      <c r="I151" s="1"/>
      <c r="J151" s="42"/>
      <c r="K151" s="38"/>
      <c r="L151" s="26"/>
    </row>
    <row r="152" spans="1:12" s="27" customFormat="1" x14ac:dyDescent="0.25">
      <c r="A152" s="1"/>
      <c r="B152" s="1"/>
      <c r="C152" s="37"/>
      <c r="D152" s="1"/>
      <c r="E152" s="107"/>
      <c r="F152" s="1"/>
      <c r="G152" s="1"/>
      <c r="H152" s="1"/>
      <c r="I152" s="1"/>
      <c r="J152" s="42"/>
      <c r="K152" s="38"/>
      <c r="L152" s="26"/>
    </row>
    <row r="153" spans="1:12" s="27" customFormat="1" x14ac:dyDescent="0.25">
      <c r="A153" s="1"/>
      <c r="B153" s="1"/>
      <c r="C153" s="37"/>
      <c r="D153" s="1"/>
      <c r="E153" s="107"/>
      <c r="F153" s="1"/>
      <c r="G153" s="1"/>
      <c r="H153" s="1"/>
      <c r="I153" s="1"/>
      <c r="J153" s="42"/>
      <c r="K153" s="38"/>
      <c r="L153" s="26"/>
    </row>
    <row r="154" spans="1:12" s="27" customFormat="1" x14ac:dyDescent="0.25">
      <c r="A154" s="1"/>
      <c r="B154" s="1"/>
      <c r="C154" s="37"/>
      <c r="D154" s="1"/>
      <c r="E154" s="107"/>
      <c r="F154" s="1"/>
      <c r="G154" s="1"/>
      <c r="H154" s="1"/>
      <c r="I154" s="1"/>
      <c r="J154" s="42"/>
      <c r="K154" s="38"/>
      <c r="L154" s="26"/>
    </row>
    <row r="155" spans="1:12" s="27" customFormat="1" x14ac:dyDescent="0.25">
      <c r="A155" s="1"/>
      <c r="B155" s="1"/>
      <c r="C155" s="37"/>
      <c r="D155" s="1"/>
      <c r="E155" s="107"/>
      <c r="F155" s="1"/>
      <c r="G155" s="1"/>
      <c r="H155" s="1"/>
      <c r="I155" s="1"/>
      <c r="J155" s="42"/>
      <c r="K155" s="38"/>
      <c r="L155" s="26"/>
    </row>
    <row r="156" spans="1:12" s="27" customFormat="1" x14ac:dyDescent="0.25">
      <c r="A156" s="1"/>
      <c r="B156" s="1"/>
      <c r="C156" s="37"/>
      <c r="D156" s="1"/>
      <c r="E156" s="107"/>
      <c r="F156" s="1"/>
      <c r="G156" s="1"/>
      <c r="H156" s="1"/>
      <c r="I156" s="1"/>
      <c r="J156" s="42"/>
      <c r="K156" s="38"/>
      <c r="L156" s="26"/>
    </row>
    <row r="157" spans="1:12" s="27" customFormat="1" x14ac:dyDescent="0.25">
      <c r="A157" s="1"/>
      <c r="B157" s="1"/>
      <c r="C157" s="37"/>
      <c r="D157" s="1"/>
      <c r="E157" s="107"/>
      <c r="F157" s="1"/>
      <c r="G157" s="1"/>
      <c r="H157" s="1"/>
      <c r="I157" s="1"/>
      <c r="J157" s="42"/>
      <c r="K157" s="38"/>
      <c r="L157" s="26"/>
    </row>
    <row r="158" spans="1:12" s="27" customFormat="1" x14ac:dyDescent="0.25">
      <c r="A158" s="1"/>
      <c r="B158" s="1"/>
      <c r="C158" s="37"/>
      <c r="D158" s="1"/>
      <c r="E158" s="107"/>
      <c r="F158" s="1"/>
      <c r="G158" s="1"/>
      <c r="H158" s="1"/>
      <c r="I158" s="1"/>
      <c r="J158" s="42"/>
      <c r="K158" s="38"/>
      <c r="L158" s="26"/>
    </row>
    <row r="159" spans="1:12" s="27" customFormat="1" x14ac:dyDescent="0.25">
      <c r="A159" s="1"/>
      <c r="B159" s="1"/>
      <c r="C159" s="37"/>
      <c r="D159" s="1"/>
      <c r="E159" s="107"/>
      <c r="F159" s="1"/>
      <c r="G159" s="1"/>
      <c r="H159" s="1"/>
      <c r="I159" s="1"/>
      <c r="J159" s="42"/>
      <c r="K159" s="38"/>
      <c r="L159" s="26"/>
    </row>
    <row r="160" spans="1:12" s="27" customFormat="1" x14ac:dyDescent="0.25">
      <c r="A160" s="1"/>
      <c r="B160" s="1"/>
      <c r="C160" s="37"/>
      <c r="D160" s="1"/>
      <c r="E160" s="107"/>
      <c r="F160" s="1"/>
      <c r="G160" s="1"/>
      <c r="H160" s="1"/>
      <c r="I160" s="1"/>
      <c r="J160" s="42"/>
      <c r="K160" s="38"/>
      <c r="L160" s="26"/>
    </row>
    <row r="161" spans="1:12" s="27" customFormat="1" x14ac:dyDescent="0.25">
      <c r="A161" s="1"/>
      <c r="B161" s="1"/>
      <c r="C161" s="37"/>
      <c r="D161" s="1"/>
      <c r="E161" s="107"/>
      <c r="F161" s="1"/>
      <c r="G161" s="1"/>
      <c r="H161" s="1"/>
      <c r="I161" s="1"/>
      <c r="J161" s="42"/>
      <c r="K161" s="38"/>
      <c r="L161" s="26"/>
    </row>
    <row r="162" spans="1:12" s="27" customFormat="1" x14ac:dyDescent="0.25">
      <c r="A162" s="1"/>
      <c r="B162" s="1"/>
      <c r="C162" s="37"/>
      <c r="D162" s="1"/>
      <c r="E162" s="107"/>
      <c r="F162" s="1"/>
      <c r="G162" s="1"/>
      <c r="H162" s="1"/>
      <c r="I162" s="1"/>
      <c r="J162" s="42"/>
      <c r="K162" s="38"/>
      <c r="L162" s="26"/>
    </row>
    <row r="163" spans="1:12" s="27" customFormat="1" x14ac:dyDescent="0.25">
      <c r="A163" s="1"/>
      <c r="B163" s="1"/>
      <c r="C163" s="37"/>
      <c r="D163" s="1"/>
      <c r="E163" s="107"/>
      <c r="F163" s="1"/>
      <c r="G163" s="1"/>
      <c r="H163" s="1"/>
      <c r="I163" s="1"/>
      <c r="J163" s="42"/>
      <c r="K163" s="38"/>
      <c r="L163" s="26"/>
    </row>
    <row r="164" spans="1:12" s="27" customFormat="1" x14ac:dyDescent="0.25">
      <c r="A164" s="1"/>
      <c r="B164" s="1"/>
      <c r="C164" s="37"/>
      <c r="D164" s="1"/>
      <c r="E164" s="107"/>
      <c r="F164" s="1"/>
      <c r="G164" s="1"/>
      <c r="H164" s="1"/>
      <c r="I164" s="1"/>
      <c r="J164" s="42"/>
      <c r="K164" s="38"/>
      <c r="L164" s="26"/>
    </row>
    <row r="165" spans="1:12" s="27" customFormat="1" x14ac:dyDescent="0.25">
      <c r="A165" s="1"/>
      <c r="B165" s="1"/>
      <c r="C165" s="37"/>
      <c r="D165" s="1"/>
      <c r="E165" s="107"/>
      <c r="F165" s="1"/>
      <c r="G165" s="1"/>
      <c r="H165" s="1"/>
      <c r="I165" s="1"/>
      <c r="J165" s="42"/>
      <c r="K165" s="38"/>
      <c r="L165" s="26"/>
    </row>
    <row r="166" spans="1:12" s="27" customFormat="1" x14ac:dyDescent="0.25">
      <c r="A166" s="1"/>
      <c r="B166" s="1"/>
      <c r="C166" s="37"/>
      <c r="D166" s="1"/>
      <c r="E166" s="107"/>
      <c r="F166" s="1"/>
      <c r="G166" s="1"/>
      <c r="H166" s="1"/>
      <c r="I166" s="1"/>
      <c r="J166" s="42"/>
      <c r="K166" s="38"/>
      <c r="L166" s="26"/>
    </row>
    <row r="167" spans="1:12" s="27" customFormat="1" x14ac:dyDescent="0.25">
      <c r="A167" s="1"/>
      <c r="B167" s="1"/>
      <c r="C167" s="37"/>
      <c r="D167" s="1"/>
      <c r="E167" s="107"/>
      <c r="F167" s="1"/>
      <c r="G167" s="1"/>
      <c r="H167" s="1"/>
      <c r="I167" s="1"/>
      <c r="J167" s="42"/>
      <c r="K167" s="38"/>
      <c r="L167" s="26"/>
    </row>
    <row r="168" spans="1:12" s="27" customFormat="1" x14ac:dyDescent="0.25">
      <c r="A168" s="1"/>
      <c r="B168" s="1"/>
      <c r="C168" s="37"/>
      <c r="D168" s="1"/>
      <c r="E168" s="107"/>
      <c r="F168" s="1"/>
      <c r="G168" s="1"/>
      <c r="H168" s="1"/>
      <c r="I168" s="1"/>
      <c r="J168" s="42"/>
      <c r="K168" s="38"/>
      <c r="L168" s="26"/>
    </row>
    <row r="169" spans="1:12" s="27" customFormat="1" x14ac:dyDescent="0.25">
      <c r="A169" s="1"/>
      <c r="B169" s="1"/>
      <c r="C169" s="37"/>
      <c r="D169" s="1"/>
      <c r="E169" s="107"/>
      <c r="F169" s="1"/>
      <c r="G169" s="1"/>
      <c r="H169" s="1"/>
      <c r="I169" s="1"/>
      <c r="J169" s="42"/>
      <c r="K169" s="38"/>
      <c r="L169" s="26"/>
    </row>
    <row r="170" spans="1:12" s="27" customFormat="1" x14ac:dyDescent="0.25">
      <c r="A170" s="1"/>
      <c r="B170" s="1"/>
      <c r="C170" s="37"/>
      <c r="D170" s="1"/>
      <c r="E170" s="107"/>
      <c r="F170" s="1"/>
      <c r="G170" s="1"/>
      <c r="H170" s="1"/>
      <c r="I170" s="1"/>
      <c r="J170" s="42"/>
      <c r="K170" s="38"/>
      <c r="L170" s="26"/>
    </row>
    <row r="171" spans="1:12" s="27" customFormat="1" x14ac:dyDescent="0.25">
      <c r="A171" s="1"/>
      <c r="B171" s="1"/>
      <c r="C171" s="37"/>
      <c r="D171" s="1"/>
      <c r="E171" s="107"/>
      <c r="F171" s="1"/>
      <c r="G171" s="1"/>
      <c r="H171" s="1"/>
      <c r="I171" s="1"/>
      <c r="J171" s="42"/>
      <c r="K171" s="38"/>
      <c r="L171" s="26"/>
    </row>
    <row r="172" spans="1:12" s="27" customFormat="1" x14ac:dyDescent="0.25">
      <c r="A172" s="1"/>
      <c r="B172" s="1"/>
      <c r="C172" s="37"/>
      <c r="D172" s="1"/>
      <c r="E172" s="107"/>
      <c r="F172" s="1"/>
      <c r="G172" s="1"/>
      <c r="H172" s="1"/>
      <c r="I172" s="1"/>
      <c r="J172" s="42"/>
      <c r="K172" s="38"/>
      <c r="L172" s="26"/>
    </row>
    <row r="173" spans="1:12" s="27" customFormat="1" x14ac:dyDescent="0.25">
      <c r="A173" s="1"/>
      <c r="B173" s="1"/>
      <c r="C173" s="37"/>
      <c r="D173" s="1"/>
      <c r="E173" s="107"/>
      <c r="F173" s="1"/>
      <c r="G173" s="1"/>
      <c r="H173" s="1"/>
      <c r="I173" s="1"/>
      <c r="J173" s="42"/>
      <c r="K173" s="38"/>
      <c r="L173" s="26"/>
    </row>
    <row r="174" spans="1:12" s="27" customFormat="1" x14ac:dyDescent="0.25">
      <c r="A174" s="1"/>
      <c r="B174" s="1"/>
      <c r="C174" s="37"/>
      <c r="D174" s="1"/>
      <c r="E174" s="107"/>
      <c r="F174" s="1"/>
      <c r="G174" s="1"/>
      <c r="H174" s="1"/>
      <c r="I174" s="1"/>
      <c r="J174" s="42"/>
      <c r="K174" s="38"/>
      <c r="L174" s="26"/>
    </row>
    <row r="175" spans="1:12" s="27" customFormat="1" x14ac:dyDescent="0.25">
      <c r="A175" s="1"/>
      <c r="B175" s="1"/>
      <c r="C175" s="37"/>
      <c r="D175" s="1"/>
      <c r="E175" s="107"/>
      <c r="F175" s="1"/>
      <c r="G175" s="1"/>
      <c r="H175" s="1"/>
      <c r="I175" s="1"/>
      <c r="J175" s="42"/>
      <c r="K175" s="38"/>
      <c r="L175" s="26"/>
    </row>
    <row r="176" spans="1:12" s="27" customFormat="1" x14ac:dyDescent="0.25">
      <c r="A176" s="1"/>
      <c r="B176" s="1"/>
      <c r="C176" s="37"/>
      <c r="D176" s="1"/>
      <c r="E176" s="107"/>
      <c r="F176" s="1"/>
      <c r="G176" s="1"/>
      <c r="H176" s="1"/>
      <c r="I176" s="1"/>
      <c r="J176" s="42"/>
      <c r="K176" s="38"/>
      <c r="L176" s="26"/>
    </row>
    <row r="177" spans="1:12" s="27" customFormat="1" x14ac:dyDescent="0.25">
      <c r="A177" s="1"/>
      <c r="B177" s="1"/>
      <c r="C177" s="37"/>
      <c r="D177" s="1"/>
      <c r="E177" s="107"/>
      <c r="F177" s="1"/>
      <c r="G177" s="1"/>
      <c r="H177" s="1"/>
      <c r="I177" s="1"/>
      <c r="J177" s="42"/>
      <c r="K177" s="38"/>
      <c r="L177" s="26"/>
    </row>
    <row r="178" spans="1:12" s="27" customFormat="1" x14ac:dyDescent="0.25">
      <c r="A178" s="1"/>
      <c r="B178" s="1"/>
      <c r="C178" s="37"/>
      <c r="D178" s="1"/>
      <c r="E178" s="107"/>
      <c r="F178" s="1"/>
      <c r="G178" s="1"/>
      <c r="H178" s="1"/>
      <c r="I178" s="1"/>
      <c r="J178" s="42"/>
      <c r="K178" s="38"/>
      <c r="L178" s="26"/>
    </row>
    <row r="179" spans="1:12" s="27" customFormat="1" x14ac:dyDescent="0.25">
      <c r="A179" s="1"/>
      <c r="B179" s="1"/>
      <c r="C179" s="37"/>
      <c r="D179" s="1"/>
      <c r="E179" s="107"/>
      <c r="F179" s="1"/>
      <c r="G179" s="1"/>
      <c r="H179" s="1"/>
      <c r="I179" s="1"/>
      <c r="J179" s="42"/>
      <c r="K179" s="38"/>
      <c r="L179" s="26"/>
    </row>
    <row r="180" spans="1:12" s="27" customFormat="1" x14ac:dyDescent="0.25">
      <c r="A180" s="1"/>
      <c r="B180" s="1"/>
      <c r="C180" s="37"/>
      <c r="D180" s="1"/>
      <c r="E180" s="107"/>
      <c r="F180" s="1"/>
      <c r="G180" s="1"/>
      <c r="H180" s="1"/>
      <c r="I180" s="1"/>
      <c r="J180" s="42"/>
      <c r="K180" s="38"/>
      <c r="L180" s="26"/>
    </row>
    <row r="181" spans="1:12" s="27" customFormat="1" x14ac:dyDescent="0.25">
      <c r="A181" s="1"/>
      <c r="B181" s="1"/>
      <c r="C181" s="37"/>
      <c r="D181" s="1"/>
      <c r="E181" s="107"/>
      <c r="F181" s="1"/>
      <c r="G181" s="1"/>
      <c r="H181" s="1"/>
      <c r="I181" s="1"/>
      <c r="J181" s="42"/>
      <c r="K181" s="38"/>
      <c r="L181" s="26"/>
    </row>
    <row r="182" spans="1:12" s="27" customFormat="1" x14ac:dyDescent="0.25">
      <c r="A182" s="1"/>
      <c r="B182" s="1"/>
      <c r="C182" s="37"/>
      <c r="D182" s="1"/>
      <c r="E182" s="107"/>
      <c r="F182" s="1"/>
      <c r="G182" s="1"/>
      <c r="H182" s="1"/>
      <c r="I182" s="1"/>
      <c r="J182" s="42"/>
      <c r="K182" s="38"/>
      <c r="L182" s="26"/>
    </row>
    <row r="183" spans="1:12" s="27" customFormat="1" x14ac:dyDescent="0.25">
      <c r="A183" s="1"/>
      <c r="B183" s="1"/>
      <c r="C183" s="37"/>
      <c r="D183" s="1"/>
      <c r="E183" s="107"/>
      <c r="F183" s="1"/>
      <c r="G183" s="1"/>
      <c r="H183" s="1"/>
      <c r="I183" s="1"/>
      <c r="J183" s="42"/>
      <c r="K183" s="38"/>
      <c r="L183" s="26"/>
    </row>
    <row r="184" spans="1:12" s="27" customFormat="1" x14ac:dyDescent="0.25">
      <c r="A184" s="1"/>
      <c r="B184" s="1"/>
      <c r="C184" s="37"/>
      <c r="D184" s="1"/>
      <c r="E184" s="107"/>
      <c r="F184" s="1"/>
      <c r="G184" s="1"/>
      <c r="H184" s="1"/>
      <c r="I184" s="1"/>
      <c r="J184" s="42"/>
      <c r="K184" s="38"/>
      <c r="L184" s="26"/>
    </row>
    <row r="185" spans="1:12" s="27" customFormat="1" x14ac:dyDescent="0.25">
      <c r="A185" s="1"/>
      <c r="B185" s="1"/>
      <c r="C185" s="37"/>
      <c r="D185" s="1"/>
      <c r="E185" s="107"/>
      <c r="F185" s="1"/>
      <c r="G185" s="1"/>
      <c r="H185" s="1"/>
      <c r="I185" s="1"/>
      <c r="J185" s="42"/>
      <c r="K185" s="38"/>
      <c r="L185" s="26"/>
    </row>
    <row r="186" spans="1:12" s="27" customFormat="1" x14ac:dyDescent="0.25">
      <c r="A186" s="1"/>
      <c r="B186" s="1"/>
      <c r="C186" s="37"/>
      <c r="D186" s="1"/>
      <c r="E186" s="107"/>
      <c r="F186" s="1"/>
      <c r="G186" s="1"/>
      <c r="H186" s="1"/>
      <c r="I186" s="1"/>
      <c r="J186" s="42"/>
      <c r="K186" s="38"/>
      <c r="L186" s="26"/>
    </row>
    <row r="187" spans="1:12" s="27" customFormat="1" x14ac:dyDescent="0.25">
      <c r="A187" s="1"/>
      <c r="B187" s="1"/>
      <c r="C187" s="37"/>
      <c r="D187" s="1"/>
      <c r="E187" s="107"/>
      <c r="F187" s="1"/>
      <c r="G187" s="1"/>
      <c r="H187" s="1"/>
      <c r="I187" s="1"/>
      <c r="J187" s="42"/>
      <c r="K187" s="38"/>
      <c r="L187" s="26"/>
    </row>
    <row r="188" spans="1:12" s="27" customFormat="1" x14ac:dyDescent="0.25">
      <c r="A188" s="1"/>
      <c r="B188" s="1"/>
      <c r="C188" s="37"/>
      <c r="D188" s="1"/>
      <c r="E188" s="107"/>
      <c r="F188" s="1"/>
      <c r="G188" s="1"/>
      <c r="H188" s="1"/>
      <c r="I188" s="1"/>
      <c r="J188" s="42"/>
      <c r="K188" s="38"/>
      <c r="L188" s="26"/>
    </row>
    <row r="189" spans="1:12" s="27" customFormat="1" x14ac:dyDescent="0.25">
      <c r="A189" s="1"/>
      <c r="B189" s="1"/>
      <c r="C189" s="37"/>
      <c r="D189" s="1"/>
      <c r="E189" s="107"/>
      <c r="F189" s="1"/>
      <c r="G189" s="1"/>
      <c r="H189" s="1"/>
      <c r="I189" s="1"/>
      <c r="J189" s="42"/>
      <c r="K189" s="38"/>
      <c r="L189" s="26"/>
    </row>
    <row r="190" spans="1:12" s="27" customFormat="1" x14ac:dyDescent="0.25">
      <c r="A190" s="1"/>
      <c r="B190" s="1"/>
      <c r="C190" s="37"/>
      <c r="D190" s="1"/>
      <c r="E190" s="107"/>
      <c r="F190" s="1"/>
      <c r="G190" s="1"/>
      <c r="H190" s="1"/>
      <c r="I190" s="1"/>
      <c r="J190" s="42"/>
      <c r="K190" s="38"/>
      <c r="L190" s="26"/>
    </row>
    <row r="191" spans="1:12" s="27" customFormat="1" x14ac:dyDescent="0.25">
      <c r="A191" s="1"/>
      <c r="B191" s="1"/>
      <c r="C191" s="37"/>
      <c r="D191" s="1"/>
      <c r="E191" s="107"/>
      <c r="F191" s="1"/>
      <c r="G191" s="1"/>
      <c r="H191" s="1"/>
      <c r="I191" s="1"/>
      <c r="J191" s="42"/>
      <c r="K191" s="38"/>
      <c r="L191" s="26"/>
    </row>
    <row r="192" spans="1:12" s="27" customFormat="1" x14ac:dyDescent="0.25">
      <c r="A192" s="1"/>
      <c r="B192" s="1"/>
      <c r="C192" s="37"/>
      <c r="D192" s="1"/>
      <c r="E192" s="107"/>
      <c r="F192" s="1"/>
      <c r="G192" s="1"/>
      <c r="H192" s="1"/>
      <c r="I192" s="1"/>
      <c r="J192" s="42"/>
      <c r="K192" s="38"/>
      <c r="L192" s="26"/>
    </row>
    <row r="193" spans="1:12" s="27" customFormat="1" x14ac:dyDescent="0.25">
      <c r="A193" s="1"/>
      <c r="B193" s="1"/>
      <c r="C193" s="37"/>
      <c r="D193" s="1"/>
      <c r="E193" s="107"/>
      <c r="F193" s="1"/>
      <c r="G193" s="1"/>
      <c r="H193" s="1"/>
      <c r="I193" s="1"/>
      <c r="J193" s="42"/>
      <c r="K193" s="38"/>
      <c r="L193" s="26"/>
    </row>
    <row r="194" spans="1:12" s="27" customFormat="1" x14ac:dyDescent="0.25">
      <c r="A194" s="19"/>
      <c r="B194" s="19"/>
      <c r="C194" s="39"/>
      <c r="D194" s="19"/>
      <c r="E194" s="108"/>
      <c r="F194" s="19"/>
      <c r="G194" s="19"/>
      <c r="H194" s="19"/>
      <c r="I194" s="19"/>
      <c r="J194" s="43"/>
      <c r="K194" s="38"/>
      <c r="L194" s="26"/>
    </row>
    <row r="195" spans="1:12" x14ac:dyDescent="0.25">
      <c r="A195" s="19"/>
      <c r="B195" s="19"/>
      <c r="C195" s="39"/>
      <c r="D195" s="19"/>
      <c r="E195" s="108"/>
      <c r="F195" s="19"/>
      <c r="G195" s="19"/>
      <c r="H195" s="19"/>
      <c r="I195" s="19"/>
      <c r="J195" s="43"/>
      <c r="K195" s="40"/>
      <c r="L195" s="20"/>
    </row>
    <row r="196" spans="1:12" x14ac:dyDescent="0.25">
      <c r="K196" s="40"/>
      <c r="L196" s="20"/>
    </row>
  </sheetData>
  <mergeCells count="20">
    <mergeCell ref="A1:C1"/>
    <mergeCell ref="J1:N1"/>
    <mergeCell ref="D1:I1"/>
    <mergeCell ref="J66:N66"/>
    <mergeCell ref="J67:N67"/>
    <mergeCell ref="J65:N65"/>
    <mergeCell ref="A48:A49"/>
    <mergeCell ref="A50:A58"/>
    <mergeCell ref="B50:B58"/>
    <mergeCell ref="B46:B47"/>
    <mergeCell ref="A3:A25"/>
    <mergeCell ref="B3:B25"/>
    <mergeCell ref="A26:A45"/>
    <mergeCell ref="B26:B45"/>
    <mergeCell ref="A46:A47"/>
    <mergeCell ref="J68:M68"/>
    <mergeCell ref="J69:M69"/>
    <mergeCell ref="J72:N72"/>
    <mergeCell ref="J70:M70"/>
    <mergeCell ref="J71:M7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209" t="s">
        <v>6</v>
      </c>
      <c r="B1" s="209"/>
      <c r="C1" s="209"/>
      <c r="D1" s="209"/>
      <c r="E1" s="209"/>
      <c r="F1" s="209"/>
      <c r="G1" s="209"/>
      <c r="H1" s="209"/>
    </row>
    <row r="2" spans="1:8" ht="20.25" x14ac:dyDescent="0.2">
      <c r="B2" s="3"/>
    </row>
    <row r="3" spans="1:8" ht="47.25" customHeight="1" x14ac:dyDescent="0.2">
      <c r="A3" s="210" t="s">
        <v>7</v>
      </c>
      <c r="B3" s="210"/>
      <c r="C3" s="210"/>
      <c r="D3" s="210"/>
      <c r="E3" s="210"/>
      <c r="F3" s="210"/>
      <c r="G3" s="210"/>
      <c r="H3" s="210"/>
    </row>
    <row r="4" spans="1:8" ht="35.25" customHeight="1" x14ac:dyDescent="0.2">
      <c r="B4" s="4"/>
    </row>
    <row r="5" spans="1:8" ht="15" customHeight="1" x14ac:dyDescent="0.2">
      <c r="A5" s="211" t="s">
        <v>8</v>
      </c>
      <c r="B5" s="211"/>
      <c r="C5" s="211"/>
      <c r="D5" s="211"/>
      <c r="E5" s="211"/>
      <c r="F5" s="211"/>
      <c r="G5" s="211"/>
      <c r="H5" s="211"/>
    </row>
    <row r="6" spans="1:8" ht="15" customHeight="1" x14ac:dyDescent="0.2">
      <c r="A6" s="211" t="s">
        <v>9</v>
      </c>
      <c r="B6" s="211"/>
      <c r="C6" s="211"/>
      <c r="D6" s="211"/>
      <c r="E6" s="211"/>
      <c r="F6" s="211"/>
      <c r="G6" s="211"/>
      <c r="H6" s="211"/>
    </row>
    <row r="7" spans="1:8" ht="15" customHeight="1" x14ac:dyDescent="0.2">
      <c r="A7" s="211" t="s">
        <v>10</v>
      </c>
      <c r="B7" s="211"/>
      <c r="C7" s="211"/>
      <c r="D7" s="211"/>
      <c r="E7" s="211"/>
      <c r="F7" s="211"/>
      <c r="G7" s="211"/>
      <c r="H7" s="211"/>
    </row>
    <row r="8" spans="1:8" ht="15" customHeight="1" x14ac:dyDescent="0.2">
      <c r="A8" s="211" t="s">
        <v>11</v>
      </c>
      <c r="B8" s="211"/>
      <c r="C8" s="211"/>
      <c r="D8" s="211"/>
      <c r="E8" s="211"/>
      <c r="F8" s="211"/>
      <c r="G8" s="211"/>
      <c r="H8" s="211"/>
    </row>
    <row r="9" spans="1:8" ht="30" customHeight="1" x14ac:dyDescent="0.2">
      <c r="B9" s="5"/>
    </row>
    <row r="10" spans="1:8" ht="105" customHeight="1" x14ac:dyDescent="0.2">
      <c r="A10" s="212" t="s">
        <v>12</v>
      </c>
      <c r="B10" s="212"/>
      <c r="C10" s="212"/>
      <c r="D10" s="212"/>
      <c r="E10" s="212"/>
      <c r="F10" s="212"/>
      <c r="G10" s="212"/>
      <c r="H10" s="212"/>
    </row>
    <row r="11" spans="1:8" ht="15.75" thickBot="1" x14ac:dyDescent="0.25">
      <c r="B11" s="6"/>
    </row>
    <row r="12" spans="1:8" ht="48.75" thickBot="1" x14ac:dyDescent="0.25">
      <c r="A12" s="7" t="s">
        <v>5</v>
      </c>
      <c r="B12" s="7" t="s">
        <v>3</v>
      </c>
      <c r="C12" s="8" t="s">
        <v>13</v>
      </c>
      <c r="D12" s="8" t="s">
        <v>4</v>
      </c>
      <c r="E12" s="8" t="s">
        <v>14</v>
      </c>
      <c r="F12" s="8" t="s">
        <v>15</v>
      </c>
      <c r="G12" s="8" t="s">
        <v>16</v>
      </c>
      <c r="H12" s="8" t="s">
        <v>17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213" t="s">
        <v>18</v>
      </c>
      <c r="B19" s="213"/>
      <c r="C19" s="213"/>
      <c r="D19" s="213"/>
      <c r="E19" s="213"/>
      <c r="F19" s="213"/>
      <c r="G19" s="213"/>
      <c r="H19" s="213"/>
    </row>
    <row r="20" spans="1:8" ht="14.25" x14ac:dyDescent="0.2">
      <c r="A20" s="214" t="s">
        <v>19</v>
      </c>
      <c r="B20" s="214"/>
      <c r="C20" s="214"/>
      <c r="D20" s="214"/>
      <c r="E20" s="214"/>
      <c r="F20" s="214"/>
      <c r="G20" s="214"/>
      <c r="H20" s="214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215" t="s">
        <v>20</v>
      </c>
      <c r="B24" s="215"/>
      <c r="C24" s="215"/>
      <c r="D24" s="215"/>
      <c r="E24" s="215"/>
      <c r="F24" s="215"/>
      <c r="G24" s="215"/>
      <c r="H24" s="215"/>
    </row>
    <row r="25" spans="1:8" ht="15" customHeight="1" x14ac:dyDescent="0.2">
      <c r="A25" s="215" t="s">
        <v>21</v>
      </c>
      <c r="B25" s="215"/>
      <c r="C25" s="215"/>
      <c r="D25" s="215"/>
      <c r="E25" s="215"/>
      <c r="F25" s="215"/>
      <c r="G25" s="215"/>
      <c r="H25" s="215"/>
    </row>
    <row r="26" spans="1:8" ht="15" customHeight="1" x14ac:dyDescent="0.2">
      <c r="A26" s="208" t="s">
        <v>22</v>
      </c>
      <c r="B26" s="208"/>
      <c r="C26" s="208"/>
      <c r="D26" s="208"/>
      <c r="E26" s="208"/>
      <c r="F26" s="208"/>
      <c r="G26" s="208"/>
      <c r="H26" s="208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67"/>
  <sheetViews>
    <sheetView topLeftCell="A30" zoomScale="84" zoomScaleNormal="84" workbookViewId="0">
      <selection activeCell="K4" sqref="K4:K59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7" customWidth="1"/>
    <col min="4" max="4" width="5.7109375" style="1" customWidth="1"/>
    <col min="5" max="5" width="34.2851562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8" bestFit="1" customWidth="1"/>
    <col min="10" max="10" width="11.28515625" style="42" customWidth="1"/>
    <col min="11" max="11" width="13.28515625" style="38" customWidth="1"/>
    <col min="12" max="12" width="12.5703125" style="17" customWidth="1"/>
    <col min="13" max="13" width="14.7109375" style="18" customWidth="1"/>
    <col min="14" max="14" width="13.7109375" style="18" customWidth="1"/>
    <col min="15" max="15" width="14.7109375" style="18" customWidth="1"/>
    <col min="16" max="16" width="17" style="18" customWidth="1"/>
    <col min="17" max="22" width="14.7109375" style="15" customWidth="1"/>
    <col min="23" max="16384" width="9.7109375" style="15"/>
  </cols>
  <sheetData>
    <row r="1" spans="1:22" ht="33" customHeight="1" x14ac:dyDescent="0.25">
      <c r="A1" s="167" t="s">
        <v>134</v>
      </c>
      <c r="B1" s="167"/>
      <c r="C1" s="167"/>
      <c r="D1" s="167" t="s">
        <v>75</v>
      </c>
      <c r="E1" s="167"/>
      <c r="F1" s="167"/>
      <c r="G1" s="167"/>
      <c r="H1" s="167"/>
      <c r="I1" s="167"/>
      <c r="J1" s="167" t="s">
        <v>135</v>
      </c>
      <c r="K1" s="167"/>
      <c r="L1" s="167"/>
      <c r="M1" s="166" t="s">
        <v>179</v>
      </c>
      <c r="N1" s="166" t="s">
        <v>118</v>
      </c>
      <c r="O1" s="166" t="s">
        <v>118</v>
      </c>
      <c r="P1" s="166" t="s">
        <v>118</v>
      </c>
      <c r="Q1" s="166" t="s">
        <v>118</v>
      </c>
      <c r="R1" s="166" t="s">
        <v>118</v>
      </c>
      <c r="S1" s="166" t="s">
        <v>118</v>
      </c>
      <c r="T1" s="166" t="s">
        <v>118</v>
      </c>
      <c r="U1" s="166" t="s">
        <v>118</v>
      </c>
      <c r="V1" s="166" t="s">
        <v>118</v>
      </c>
    </row>
    <row r="2" spans="1:22" ht="21.75" customHeight="1" x14ac:dyDescent="0.25">
      <c r="A2" s="167" t="s">
        <v>136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6"/>
      <c r="N2" s="166"/>
      <c r="O2" s="166"/>
      <c r="P2" s="166"/>
      <c r="Q2" s="166"/>
      <c r="R2" s="166"/>
      <c r="S2" s="166"/>
      <c r="T2" s="166"/>
      <c r="U2" s="166"/>
      <c r="V2" s="166"/>
    </row>
    <row r="3" spans="1:22" s="16" customFormat="1" ht="45" x14ac:dyDescent="0.2">
      <c r="A3" s="30" t="s">
        <v>5</v>
      </c>
      <c r="B3" s="30" t="s">
        <v>120</v>
      </c>
      <c r="C3" s="31" t="s">
        <v>121</v>
      </c>
      <c r="D3" s="31" t="s">
        <v>3</v>
      </c>
      <c r="E3" s="31" t="s">
        <v>87</v>
      </c>
      <c r="F3" s="31" t="s">
        <v>88</v>
      </c>
      <c r="G3" s="31" t="s">
        <v>122</v>
      </c>
      <c r="H3" s="31" t="s">
        <v>4</v>
      </c>
      <c r="I3" s="47" t="s">
        <v>1</v>
      </c>
      <c r="J3" s="33" t="s">
        <v>23</v>
      </c>
      <c r="K3" s="34" t="s">
        <v>0</v>
      </c>
      <c r="L3" s="30" t="s">
        <v>2</v>
      </c>
      <c r="M3" s="29">
        <v>43292</v>
      </c>
      <c r="N3" s="29" t="s">
        <v>119</v>
      </c>
      <c r="O3" s="29" t="s">
        <v>119</v>
      </c>
      <c r="P3" s="29" t="s">
        <v>119</v>
      </c>
      <c r="Q3" s="29" t="s">
        <v>119</v>
      </c>
      <c r="R3" s="29" t="s">
        <v>119</v>
      </c>
      <c r="S3" s="29" t="s">
        <v>119</v>
      </c>
      <c r="T3" s="29" t="s">
        <v>119</v>
      </c>
      <c r="U3" s="29" t="s">
        <v>119</v>
      </c>
      <c r="V3" s="29" t="s">
        <v>119</v>
      </c>
    </row>
    <row r="4" spans="1:22" ht="30" customHeight="1" x14ac:dyDescent="0.25">
      <c r="A4" s="174" t="s">
        <v>123</v>
      </c>
      <c r="B4" s="172" t="s">
        <v>124</v>
      </c>
      <c r="C4" s="76" t="s">
        <v>125</v>
      </c>
      <c r="D4" s="77">
        <v>1</v>
      </c>
      <c r="E4" s="78" t="s">
        <v>27</v>
      </c>
      <c r="F4" s="77" t="s">
        <v>90</v>
      </c>
      <c r="G4" s="76" t="s">
        <v>78</v>
      </c>
      <c r="H4" s="76" t="s">
        <v>24</v>
      </c>
      <c r="I4" s="79">
        <v>25</v>
      </c>
      <c r="J4" s="85"/>
      <c r="K4" s="35">
        <f>J4-(SUM(M4:V4))</f>
        <v>0</v>
      </c>
      <c r="L4" s="36" t="str">
        <f>IF(K4&lt;0,"ATENÇÃO","OK")</f>
        <v>OK</v>
      </c>
      <c r="M4" s="56"/>
      <c r="N4" s="56"/>
      <c r="O4" s="56"/>
      <c r="P4" s="56"/>
      <c r="Q4" s="57"/>
      <c r="R4" s="57"/>
      <c r="S4" s="41"/>
      <c r="T4" s="41"/>
      <c r="U4" s="41"/>
      <c r="V4" s="41"/>
    </row>
    <row r="5" spans="1:22" ht="15" customHeight="1" x14ac:dyDescent="0.25">
      <c r="A5" s="174"/>
      <c r="B5" s="172"/>
      <c r="C5" s="76" t="s">
        <v>125</v>
      </c>
      <c r="D5" s="77">
        <v>2</v>
      </c>
      <c r="E5" s="78" t="s">
        <v>28</v>
      </c>
      <c r="F5" s="77" t="s">
        <v>91</v>
      </c>
      <c r="G5" s="76" t="s">
        <v>78</v>
      </c>
      <c r="H5" s="76" t="s">
        <v>24</v>
      </c>
      <c r="I5" s="79">
        <v>30</v>
      </c>
      <c r="J5" s="85"/>
      <c r="K5" s="35">
        <f t="shared" ref="K5:K59" si="0">J5-(SUM(M5:V5))</f>
        <v>0</v>
      </c>
      <c r="L5" s="36" t="str">
        <f t="shared" ref="L5:L59" si="1">IF(K5&lt;0,"ATENÇÃO","OK")</f>
        <v>OK</v>
      </c>
      <c r="M5" s="56"/>
      <c r="N5" s="56"/>
      <c r="O5" s="56"/>
      <c r="P5" s="56"/>
      <c r="Q5" s="57"/>
      <c r="R5" s="57"/>
      <c r="S5" s="41"/>
      <c r="T5" s="41"/>
      <c r="U5" s="41"/>
      <c r="V5" s="41"/>
    </row>
    <row r="6" spans="1:22" ht="15" customHeight="1" x14ac:dyDescent="0.25">
      <c r="A6" s="174"/>
      <c r="B6" s="172"/>
      <c r="C6" s="76" t="s">
        <v>125</v>
      </c>
      <c r="D6" s="77">
        <v>3</v>
      </c>
      <c r="E6" s="78" t="s">
        <v>29</v>
      </c>
      <c r="F6" s="77" t="s">
        <v>92</v>
      </c>
      <c r="G6" s="76" t="s">
        <v>78</v>
      </c>
      <c r="H6" s="76" t="s">
        <v>24</v>
      </c>
      <c r="I6" s="79">
        <v>32</v>
      </c>
      <c r="J6" s="85">
        <v>3</v>
      </c>
      <c r="K6" s="35">
        <f t="shared" si="0"/>
        <v>3</v>
      </c>
      <c r="L6" s="36" t="str">
        <f t="shared" si="1"/>
        <v>OK</v>
      </c>
      <c r="M6" s="56"/>
      <c r="N6" s="56"/>
      <c r="O6" s="56"/>
      <c r="P6" s="56"/>
      <c r="Q6" s="57"/>
      <c r="R6" s="57"/>
      <c r="S6" s="41"/>
      <c r="T6" s="41"/>
      <c r="U6" s="41"/>
      <c r="V6" s="41"/>
    </row>
    <row r="7" spans="1:22" ht="15" customHeight="1" x14ac:dyDescent="0.25">
      <c r="A7" s="174"/>
      <c r="B7" s="172"/>
      <c r="C7" s="76" t="s">
        <v>125</v>
      </c>
      <c r="D7" s="77">
        <v>4</v>
      </c>
      <c r="E7" s="78" t="s">
        <v>30</v>
      </c>
      <c r="F7" s="77" t="s">
        <v>93</v>
      </c>
      <c r="G7" s="76" t="s">
        <v>78</v>
      </c>
      <c r="H7" s="76" t="s">
        <v>24</v>
      </c>
      <c r="I7" s="79">
        <v>36</v>
      </c>
      <c r="J7" s="85">
        <v>3</v>
      </c>
      <c r="K7" s="35">
        <f t="shared" si="0"/>
        <v>3</v>
      </c>
      <c r="L7" s="36" t="str">
        <f t="shared" si="1"/>
        <v>OK</v>
      </c>
      <c r="M7" s="56"/>
      <c r="N7" s="56"/>
      <c r="O7" s="56"/>
      <c r="P7" s="56"/>
      <c r="Q7" s="57"/>
      <c r="R7" s="57"/>
      <c r="S7" s="41"/>
      <c r="T7" s="41"/>
      <c r="U7" s="41"/>
      <c r="V7" s="41"/>
    </row>
    <row r="8" spans="1:22" ht="46.5" customHeight="1" x14ac:dyDescent="0.25">
      <c r="A8" s="174"/>
      <c r="B8" s="172"/>
      <c r="C8" s="76" t="s">
        <v>125</v>
      </c>
      <c r="D8" s="77">
        <v>5</v>
      </c>
      <c r="E8" s="78" t="s">
        <v>31</v>
      </c>
      <c r="F8" s="77" t="s">
        <v>94</v>
      </c>
      <c r="G8" s="76" t="s">
        <v>78</v>
      </c>
      <c r="H8" s="76" t="s">
        <v>24</v>
      </c>
      <c r="I8" s="79">
        <v>55</v>
      </c>
      <c r="J8" s="85">
        <v>2</v>
      </c>
      <c r="K8" s="35">
        <f t="shared" si="0"/>
        <v>2</v>
      </c>
      <c r="L8" s="36" t="str">
        <f t="shared" si="1"/>
        <v>OK</v>
      </c>
      <c r="M8" s="56"/>
      <c r="N8" s="56"/>
      <c r="O8" s="56"/>
      <c r="P8" s="56"/>
      <c r="Q8" s="57"/>
      <c r="R8" s="57"/>
      <c r="S8" s="41"/>
      <c r="T8" s="41"/>
      <c r="U8" s="41"/>
      <c r="V8" s="41"/>
    </row>
    <row r="9" spans="1:22" ht="15" customHeight="1" x14ac:dyDescent="0.25">
      <c r="A9" s="174"/>
      <c r="B9" s="172"/>
      <c r="C9" s="76" t="s">
        <v>125</v>
      </c>
      <c r="D9" s="77">
        <v>6</v>
      </c>
      <c r="E9" s="78" t="s">
        <v>32</v>
      </c>
      <c r="F9" s="77" t="s">
        <v>95</v>
      </c>
      <c r="G9" s="76" t="s">
        <v>78</v>
      </c>
      <c r="H9" s="76" t="s">
        <v>24</v>
      </c>
      <c r="I9" s="79">
        <v>65</v>
      </c>
      <c r="J9" s="85"/>
      <c r="K9" s="35">
        <f t="shared" si="0"/>
        <v>0</v>
      </c>
      <c r="L9" s="36" t="str">
        <f t="shared" si="1"/>
        <v>OK</v>
      </c>
      <c r="M9" s="56"/>
      <c r="N9" s="56"/>
      <c r="O9" s="56"/>
      <c r="P9" s="56"/>
      <c r="Q9" s="57"/>
      <c r="R9" s="57"/>
      <c r="S9" s="41"/>
      <c r="T9" s="41"/>
      <c r="U9" s="41"/>
      <c r="V9" s="41"/>
    </row>
    <row r="10" spans="1:22" ht="15" customHeight="1" x14ac:dyDescent="0.25">
      <c r="A10" s="174"/>
      <c r="B10" s="172"/>
      <c r="C10" s="76" t="s">
        <v>125</v>
      </c>
      <c r="D10" s="77">
        <v>7</v>
      </c>
      <c r="E10" s="78" t="s">
        <v>33</v>
      </c>
      <c r="F10" s="77" t="s">
        <v>96</v>
      </c>
      <c r="G10" s="76" t="s">
        <v>78</v>
      </c>
      <c r="H10" s="76" t="s">
        <v>24</v>
      </c>
      <c r="I10" s="79">
        <v>55</v>
      </c>
      <c r="J10" s="85">
        <v>3</v>
      </c>
      <c r="K10" s="35">
        <f t="shared" si="0"/>
        <v>3</v>
      </c>
      <c r="L10" s="36" t="str">
        <f t="shared" si="1"/>
        <v>OK</v>
      </c>
      <c r="M10" s="56"/>
      <c r="N10" s="56"/>
      <c r="O10" s="56"/>
      <c r="P10" s="56"/>
      <c r="Q10" s="57"/>
      <c r="R10" s="57"/>
      <c r="S10" s="41"/>
      <c r="T10" s="41"/>
      <c r="U10" s="41"/>
      <c r="V10" s="41"/>
    </row>
    <row r="11" spans="1:22" ht="15" customHeight="1" x14ac:dyDescent="0.25">
      <c r="A11" s="174"/>
      <c r="B11" s="172"/>
      <c r="C11" s="76" t="s">
        <v>125</v>
      </c>
      <c r="D11" s="77">
        <v>8</v>
      </c>
      <c r="E11" s="80" t="s">
        <v>34</v>
      </c>
      <c r="F11" s="77" t="s">
        <v>97</v>
      </c>
      <c r="G11" s="81" t="s">
        <v>78</v>
      </c>
      <c r="H11" s="81" t="s">
        <v>76</v>
      </c>
      <c r="I11" s="79">
        <v>42</v>
      </c>
      <c r="J11" s="85">
        <v>3</v>
      </c>
      <c r="K11" s="35">
        <f t="shared" si="0"/>
        <v>3</v>
      </c>
      <c r="L11" s="36" t="str">
        <f t="shared" si="1"/>
        <v>OK</v>
      </c>
      <c r="M11" s="56"/>
      <c r="N11" s="56"/>
      <c r="O11" s="56"/>
      <c r="P11" s="56"/>
      <c r="Q11" s="57"/>
      <c r="R11" s="57"/>
      <c r="S11" s="41"/>
      <c r="T11" s="41"/>
      <c r="U11" s="41"/>
      <c r="V11" s="41"/>
    </row>
    <row r="12" spans="1:22" ht="15" customHeight="1" x14ac:dyDescent="0.25">
      <c r="A12" s="174"/>
      <c r="B12" s="172"/>
      <c r="C12" s="76" t="s">
        <v>125</v>
      </c>
      <c r="D12" s="77">
        <v>9</v>
      </c>
      <c r="E12" s="80" t="s">
        <v>35</v>
      </c>
      <c r="F12" s="77" t="s">
        <v>98</v>
      </c>
      <c r="G12" s="81" t="s">
        <v>78</v>
      </c>
      <c r="H12" s="81" t="s">
        <v>76</v>
      </c>
      <c r="I12" s="79">
        <v>50</v>
      </c>
      <c r="J12" s="85">
        <v>2</v>
      </c>
      <c r="K12" s="35">
        <f t="shared" si="0"/>
        <v>2</v>
      </c>
      <c r="L12" s="36" t="str">
        <f t="shared" si="1"/>
        <v>OK</v>
      </c>
      <c r="M12" s="56"/>
      <c r="N12" s="56"/>
      <c r="O12" s="56"/>
      <c r="P12" s="56"/>
      <c r="Q12" s="57"/>
      <c r="R12" s="57"/>
      <c r="S12" s="41"/>
      <c r="T12" s="41"/>
      <c r="U12" s="41"/>
      <c r="V12" s="41"/>
    </row>
    <row r="13" spans="1:22" ht="15" customHeight="1" x14ac:dyDescent="0.25">
      <c r="A13" s="174"/>
      <c r="B13" s="172"/>
      <c r="C13" s="76" t="s">
        <v>125</v>
      </c>
      <c r="D13" s="77">
        <v>10</v>
      </c>
      <c r="E13" s="80" t="s">
        <v>36</v>
      </c>
      <c r="F13" s="77" t="s">
        <v>98</v>
      </c>
      <c r="G13" s="81" t="s">
        <v>78</v>
      </c>
      <c r="H13" s="81" t="s">
        <v>24</v>
      </c>
      <c r="I13" s="79">
        <v>38</v>
      </c>
      <c r="J13" s="85"/>
      <c r="K13" s="35">
        <f t="shared" si="0"/>
        <v>0</v>
      </c>
      <c r="L13" s="36" t="str">
        <f t="shared" si="1"/>
        <v>OK</v>
      </c>
      <c r="M13" s="56"/>
      <c r="N13" s="56"/>
      <c r="O13" s="56"/>
      <c r="P13" s="56"/>
      <c r="Q13" s="57"/>
      <c r="R13" s="57"/>
      <c r="S13" s="41"/>
      <c r="T13" s="41"/>
      <c r="U13" s="41"/>
      <c r="V13" s="41"/>
    </row>
    <row r="14" spans="1:22" ht="15" customHeight="1" x14ac:dyDescent="0.25">
      <c r="A14" s="174"/>
      <c r="B14" s="172"/>
      <c r="C14" s="76" t="s">
        <v>125</v>
      </c>
      <c r="D14" s="77">
        <v>11</v>
      </c>
      <c r="E14" s="82" t="s">
        <v>37</v>
      </c>
      <c r="F14" s="77" t="s">
        <v>99</v>
      </c>
      <c r="G14" s="76" t="s">
        <v>78</v>
      </c>
      <c r="H14" s="76" t="s">
        <v>24</v>
      </c>
      <c r="I14" s="79">
        <v>10</v>
      </c>
      <c r="J14" s="85"/>
      <c r="K14" s="35">
        <f t="shared" si="0"/>
        <v>0</v>
      </c>
      <c r="L14" s="36" t="str">
        <f t="shared" si="1"/>
        <v>OK</v>
      </c>
      <c r="M14" s="56"/>
      <c r="N14" s="56"/>
      <c r="O14" s="56"/>
      <c r="P14" s="56"/>
      <c r="Q14" s="57"/>
      <c r="R14" s="57"/>
      <c r="S14" s="41"/>
      <c r="T14" s="41"/>
      <c r="U14" s="41"/>
      <c r="V14" s="41"/>
    </row>
    <row r="15" spans="1:22" ht="15" customHeight="1" x14ac:dyDescent="0.25">
      <c r="A15" s="174"/>
      <c r="B15" s="172"/>
      <c r="C15" s="76" t="s">
        <v>125</v>
      </c>
      <c r="D15" s="77">
        <v>12</v>
      </c>
      <c r="E15" s="82" t="s">
        <v>38</v>
      </c>
      <c r="F15" s="77" t="s">
        <v>99</v>
      </c>
      <c r="G15" s="76" t="s">
        <v>78</v>
      </c>
      <c r="H15" s="76" t="s">
        <v>24</v>
      </c>
      <c r="I15" s="79">
        <v>12</v>
      </c>
      <c r="J15" s="85"/>
      <c r="K15" s="35">
        <f t="shared" si="0"/>
        <v>0</v>
      </c>
      <c r="L15" s="36" t="str">
        <f t="shared" si="1"/>
        <v>OK</v>
      </c>
      <c r="M15" s="56"/>
      <c r="N15" s="56"/>
      <c r="O15" s="56"/>
      <c r="P15" s="56"/>
      <c r="Q15" s="57"/>
      <c r="R15" s="57"/>
      <c r="S15" s="41"/>
      <c r="T15" s="41"/>
      <c r="U15" s="41"/>
      <c r="V15" s="41"/>
    </row>
    <row r="16" spans="1:22" ht="15" customHeight="1" x14ac:dyDescent="0.25">
      <c r="A16" s="174"/>
      <c r="B16" s="172"/>
      <c r="C16" s="76" t="s">
        <v>125</v>
      </c>
      <c r="D16" s="77">
        <v>13</v>
      </c>
      <c r="E16" s="82" t="s">
        <v>39</v>
      </c>
      <c r="F16" s="77" t="s">
        <v>99</v>
      </c>
      <c r="G16" s="76" t="s">
        <v>78</v>
      </c>
      <c r="H16" s="76" t="s">
        <v>24</v>
      </c>
      <c r="I16" s="79">
        <v>13</v>
      </c>
      <c r="J16" s="85"/>
      <c r="K16" s="35">
        <f t="shared" si="0"/>
        <v>0</v>
      </c>
      <c r="L16" s="36" t="str">
        <f t="shared" si="1"/>
        <v>OK</v>
      </c>
      <c r="M16" s="56"/>
      <c r="N16" s="56"/>
      <c r="O16" s="56"/>
      <c r="P16" s="56"/>
      <c r="Q16" s="57"/>
      <c r="R16" s="57"/>
      <c r="S16" s="41"/>
      <c r="T16" s="41"/>
      <c r="U16" s="41"/>
      <c r="V16" s="41"/>
    </row>
    <row r="17" spans="1:22" ht="15" customHeight="1" x14ac:dyDescent="0.25">
      <c r="A17" s="174"/>
      <c r="B17" s="172"/>
      <c r="C17" s="76" t="s">
        <v>125</v>
      </c>
      <c r="D17" s="77">
        <v>14</v>
      </c>
      <c r="E17" s="82" t="s">
        <v>40</v>
      </c>
      <c r="F17" s="77" t="s">
        <v>99</v>
      </c>
      <c r="G17" s="76" t="s">
        <v>78</v>
      </c>
      <c r="H17" s="76" t="s">
        <v>24</v>
      </c>
      <c r="I17" s="79">
        <v>15</v>
      </c>
      <c r="J17" s="85">
        <v>5</v>
      </c>
      <c r="K17" s="35">
        <f t="shared" si="0"/>
        <v>5</v>
      </c>
      <c r="L17" s="36" t="str">
        <f t="shared" si="1"/>
        <v>OK</v>
      </c>
      <c r="M17" s="56"/>
      <c r="N17" s="56"/>
      <c r="O17" s="56"/>
      <c r="P17" s="56"/>
      <c r="Q17" s="57"/>
      <c r="R17" s="57"/>
      <c r="S17" s="41"/>
      <c r="T17" s="41"/>
      <c r="U17" s="41"/>
      <c r="V17" s="41"/>
    </row>
    <row r="18" spans="1:22" ht="15" customHeight="1" x14ac:dyDescent="0.25">
      <c r="A18" s="174"/>
      <c r="B18" s="172"/>
      <c r="C18" s="76" t="s">
        <v>125</v>
      </c>
      <c r="D18" s="77">
        <v>15</v>
      </c>
      <c r="E18" s="82" t="s">
        <v>41</v>
      </c>
      <c r="F18" s="77" t="s">
        <v>99</v>
      </c>
      <c r="G18" s="76" t="s">
        <v>78</v>
      </c>
      <c r="H18" s="76" t="s">
        <v>24</v>
      </c>
      <c r="I18" s="79">
        <v>18</v>
      </c>
      <c r="J18" s="85">
        <v>2</v>
      </c>
      <c r="K18" s="35">
        <f t="shared" si="0"/>
        <v>2</v>
      </c>
      <c r="L18" s="36" t="str">
        <f t="shared" si="1"/>
        <v>OK</v>
      </c>
      <c r="M18" s="56"/>
      <c r="N18" s="56"/>
      <c r="O18" s="56"/>
      <c r="P18" s="56"/>
      <c r="Q18" s="57"/>
      <c r="R18" s="57"/>
      <c r="S18" s="41"/>
      <c r="T18" s="41"/>
      <c r="U18" s="41"/>
      <c r="V18" s="41"/>
    </row>
    <row r="19" spans="1:22" ht="15" customHeight="1" x14ac:dyDescent="0.25">
      <c r="A19" s="174"/>
      <c r="B19" s="172"/>
      <c r="C19" s="76" t="s">
        <v>125</v>
      </c>
      <c r="D19" s="77">
        <v>16</v>
      </c>
      <c r="E19" s="82" t="s">
        <v>42</v>
      </c>
      <c r="F19" s="77" t="s">
        <v>99</v>
      </c>
      <c r="G19" s="76" t="s">
        <v>78</v>
      </c>
      <c r="H19" s="76" t="s">
        <v>24</v>
      </c>
      <c r="I19" s="79">
        <v>18</v>
      </c>
      <c r="J19" s="85"/>
      <c r="K19" s="35">
        <f t="shared" si="0"/>
        <v>0</v>
      </c>
      <c r="L19" s="36" t="str">
        <f t="shared" si="1"/>
        <v>OK</v>
      </c>
      <c r="M19" s="56"/>
      <c r="N19" s="56"/>
      <c r="O19" s="56"/>
      <c r="P19" s="56"/>
      <c r="Q19" s="57"/>
      <c r="R19" s="57"/>
      <c r="S19" s="41"/>
      <c r="T19" s="41"/>
      <c r="U19" s="41"/>
      <c r="V19" s="41"/>
    </row>
    <row r="20" spans="1:22" ht="15" customHeight="1" x14ac:dyDescent="0.25">
      <c r="A20" s="174"/>
      <c r="B20" s="172"/>
      <c r="C20" s="76" t="s">
        <v>125</v>
      </c>
      <c r="D20" s="77">
        <v>17</v>
      </c>
      <c r="E20" s="82" t="s">
        <v>43</v>
      </c>
      <c r="F20" s="77" t="s">
        <v>99</v>
      </c>
      <c r="G20" s="76" t="s">
        <v>78</v>
      </c>
      <c r="H20" s="76" t="s">
        <v>24</v>
      </c>
      <c r="I20" s="79">
        <v>18</v>
      </c>
      <c r="J20" s="85"/>
      <c r="K20" s="35">
        <f t="shared" si="0"/>
        <v>0</v>
      </c>
      <c r="L20" s="36" t="str">
        <f t="shared" si="1"/>
        <v>OK</v>
      </c>
      <c r="M20" s="56"/>
      <c r="N20" s="56"/>
      <c r="O20" s="56"/>
      <c r="P20" s="56"/>
      <c r="Q20" s="57"/>
      <c r="R20" s="57"/>
      <c r="S20" s="41"/>
      <c r="T20" s="41"/>
      <c r="U20" s="41"/>
      <c r="V20" s="41"/>
    </row>
    <row r="21" spans="1:22" ht="15" customHeight="1" x14ac:dyDescent="0.25">
      <c r="A21" s="174"/>
      <c r="B21" s="172"/>
      <c r="C21" s="76" t="s">
        <v>125</v>
      </c>
      <c r="D21" s="77">
        <v>18</v>
      </c>
      <c r="E21" s="83" t="s">
        <v>44</v>
      </c>
      <c r="F21" s="77" t="s">
        <v>99</v>
      </c>
      <c r="G21" s="76" t="s">
        <v>78</v>
      </c>
      <c r="H21" s="81" t="s">
        <v>24</v>
      </c>
      <c r="I21" s="79">
        <v>16</v>
      </c>
      <c r="J21" s="85">
        <v>3</v>
      </c>
      <c r="K21" s="35">
        <f t="shared" si="0"/>
        <v>3</v>
      </c>
      <c r="L21" s="36" t="str">
        <f t="shared" si="1"/>
        <v>OK</v>
      </c>
      <c r="M21" s="56"/>
      <c r="N21" s="56"/>
      <c r="O21" s="56"/>
      <c r="P21" s="56"/>
      <c r="Q21" s="57"/>
      <c r="R21" s="57"/>
      <c r="S21" s="41"/>
      <c r="T21" s="41"/>
      <c r="U21" s="41"/>
      <c r="V21" s="41"/>
    </row>
    <row r="22" spans="1:22" ht="15" customHeight="1" x14ac:dyDescent="0.25">
      <c r="A22" s="174"/>
      <c r="B22" s="172"/>
      <c r="C22" s="76" t="s">
        <v>125</v>
      </c>
      <c r="D22" s="77">
        <v>19</v>
      </c>
      <c r="E22" s="78" t="s">
        <v>45</v>
      </c>
      <c r="F22" s="77" t="s">
        <v>99</v>
      </c>
      <c r="G22" s="76" t="s">
        <v>78</v>
      </c>
      <c r="H22" s="76" t="s">
        <v>24</v>
      </c>
      <c r="I22" s="79">
        <v>2.7</v>
      </c>
      <c r="J22" s="85">
        <v>5</v>
      </c>
      <c r="K22" s="35">
        <f t="shared" si="0"/>
        <v>5</v>
      </c>
      <c r="L22" s="36" t="str">
        <f t="shared" si="1"/>
        <v>OK</v>
      </c>
      <c r="M22" s="56"/>
      <c r="N22" s="56"/>
      <c r="O22" s="56"/>
      <c r="P22" s="56"/>
      <c r="Q22" s="57"/>
      <c r="R22" s="57"/>
      <c r="S22" s="41"/>
      <c r="T22" s="41"/>
      <c r="U22" s="41"/>
      <c r="V22" s="41"/>
    </row>
    <row r="23" spans="1:22" ht="15" customHeight="1" x14ac:dyDescent="0.25">
      <c r="A23" s="174"/>
      <c r="B23" s="172"/>
      <c r="C23" s="76" t="s">
        <v>125</v>
      </c>
      <c r="D23" s="77">
        <v>20</v>
      </c>
      <c r="E23" s="78" t="s">
        <v>46</v>
      </c>
      <c r="F23" s="77" t="s">
        <v>100</v>
      </c>
      <c r="G23" s="76" t="s">
        <v>78</v>
      </c>
      <c r="H23" s="76" t="s">
        <v>24</v>
      </c>
      <c r="I23" s="79">
        <v>130</v>
      </c>
      <c r="J23" s="85"/>
      <c r="K23" s="35">
        <f t="shared" si="0"/>
        <v>0</v>
      </c>
      <c r="L23" s="36" t="str">
        <f t="shared" si="1"/>
        <v>OK</v>
      </c>
      <c r="M23" s="56"/>
      <c r="N23" s="56"/>
      <c r="O23" s="56"/>
      <c r="P23" s="56"/>
      <c r="Q23" s="57"/>
      <c r="R23" s="57"/>
      <c r="S23" s="41"/>
      <c r="T23" s="41"/>
      <c r="U23" s="41"/>
      <c r="V23" s="41"/>
    </row>
    <row r="24" spans="1:22" ht="15" customHeight="1" x14ac:dyDescent="0.25">
      <c r="A24" s="174"/>
      <c r="B24" s="172"/>
      <c r="C24" s="76" t="s">
        <v>125</v>
      </c>
      <c r="D24" s="77">
        <v>21</v>
      </c>
      <c r="E24" s="78" t="s">
        <v>101</v>
      </c>
      <c r="F24" s="77" t="s">
        <v>102</v>
      </c>
      <c r="G24" s="76" t="s">
        <v>78</v>
      </c>
      <c r="H24" s="76" t="s">
        <v>24</v>
      </c>
      <c r="I24" s="79">
        <v>160</v>
      </c>
      <c r="J24" s="85"/>
      <c r="K24" s="35">
        <f t="shared" si="0"/>
        <v>0</v>
      </c>
      <c r="L24" s="36" t="str">
        <f t="shared" si="1"/>
        <v>OK</v>
      </c>
      <c r="M24" s="56"/>
      <c r="N24" s="56"/>
      <c r="O24" s="56"/>
      <c r="P24" s="56"/>
      <c r="Q24" s="57"/>
      <c r="R24" s="57"/>
      <c r="S24" s="41"/>
      <c r="T24" s="41"/>
      <c r="U24" s="41"/>
      <c r="V24" s="41"/>
    </row>
    <row r="25" spans="1:22" ht="15" customHeight="1" x14ac:dyDescent="0.25">
      <c r="A25" s="174"/>
      <c r="B25" s="172"/>
      <c r="C25" s="76" t="s">
        <v>125</v>
      </c>
      <c r="D25" s="77">
        <v>22</v>
      </c>
      <c r="E25" s="78" t="s">
        <v>103</v>
      </c>
      <c r="F25" s="77" t="s">
        <v>102</v>
      </c>
      <c r="G25" s="76" t="s">
        <v>78</v>
      </c>
      <c r="H25" s="76" t="s">
        <v>24</v>
      </c>
      <c r="I25" s="79">
        <v>285</v>
      </c>
      <c r="J25" s="85"/>
      <c r="K25" s="35">
        <f t="shared" si="0"/>
        <v>0</v>
      </c>
      <c r="L25" s="36" t="str">
        <f t="shared" si="1"/>
        <v>OK</v>
      </c>
      <c r="M25" s="56"/>
      <c r="N25" s="56"/>
      <c r="O25" s="56"/>
      <c r="P25" s="56"/>
      <c r="Q25" s="57"/>
      <c r="R25" s="57"/>
      <c r="S25" s="41"/>
      <c r="T25" s="41"/>
      <c r="U25" s="41"/>
      <c r="V25" s="41"/>
    </row>
    <row r="26" spans="1:22" ht="15" customHeight="1" x14ac:dyDescent="0.25">
      <c r="A26" s="174"/>
      <c r="B26" s="172"/>
      <c r="C26" s="76" t="s">
        <v>125</v>
      </c>
      <c r="D26" s="77">
        <v>23</v>
      </c>
      <c r="E26" s="78" t="s">
        <v>104</v>
      </c>
      <c r="F26" s="77" t="s">
        <v>105</v>
      </c>
      <c r="G26" s="84" t="s">
        <v>78</v>
      </c>
      <c r="H26" s="76" t="s">
        <v>24</v>
      </c>
      <c r="I26" s="79">
        <v>445</v>
      </c>
      <c r="J26" s="85"/>
      <c r="K26" s="35">
        <f t="shared" si="0"/>
        <v>0</v>
      </c>
      <c r="L26" s="36" t="str">
        <f t="shared" si="1"/>
        <v>OK</v>
      </c>
      <c r="M26" s="56"/>
      <c r="N26" s="56"/>
      <c r="O26" s="56"/>
      <c r="P26" s="56"/>
      <c r="Q26" s="57"/>
      <c r="R26" s="57"/>
      <c r="S26" s="41"/>
      <c r="T26" s="41"/>
      <c r="U26" s="41"/>
      <c r="V26" s="41"/>
    </row>
    <row r="27" spans="1:22" ht="15" customHeight="1" x14ac:dyDescent="0.25">
      <c r="A27" s="175" t="s">
        <v>126</v>
      </c>
      <c r="B27" s="173" t="s">
        <v>124</v>
      </c>
      <c r="C27" s="100"/>
      <c r="D27" s="65">
        <v>24</v>
      </c>
      <c r="E27" s="66" t="s">
        <v>47</v>
      </c>
      <c r="F27" s="67" t="s">
        <v>106</v>
      </c>
      <c r="G27" s="67" t="s">
        <v>79</v>
      </c>
      <c r="H27" s="65" t="s">
        <v>77</v>
      </c>
      <c r="I27" s="68">
        <v>12.5</v>
      </c>
      <c r="J27" s="85">
        <v>40</v>
      </c>
      <c r="K27" s="35">
        <f t="shared" si="0"/>
        <v>40</v>
      </c>
      <c r="L27" s="36" t="str">
        <f t="shared" si="1"/>
        <v>OK</v>
      </c>
      <c r="M27" s="56"/>
      <c r="N27" s="56"/>
      <c r="O27" s="56"/>
      <c r="P27" s="56"/>
      <c r="Q27" s="57"/>
      <c r="R27" s="57"/>
      <c r="S27" s="41"/>
      <c r="T27" s="41"/>
      <c r="U27" s="41"/>
      <c r="V27" s="41"/>
    </row>
    <row r="28" spans="1:22" ht="15" customHeight="1" x14ac:dyDescent="0.25">
      <c r="A28" s="175"/>
      <c r="B28" s="173"/>
      <c r="C28" s="100"/>
      <c r="D28" s="65">
        <v>25</v>
      </c>
      <c r="E28" s="66" t="s">
        <v>48</v>
      </c>
      <c r="F28" s="67" t="s">
        <v>106</v>
      </c>
      <c r="G28" s="67" t="s">
        <v>79</v>
      </c>
      <c r="H28" s="65" t="s">
        <v>77</v>
      </c>
      <c r="I28" s="68">
        <v>55</v>
      </c>
      <c r="J28" s="85">
        <v>5</v>
      </c>
      <c r="K28" s="35">
        <f t="shared" si="0"/>
        <v>5</v>
      </c>
      <c r="L28" s="36" t="str">
        <f t="shared" si="1"/>
        <v>OK</v>
      </c>
      <c r="M28" s="56"/>
      <c r="N28" s="56"/>
      <c r="O28" s="56"/>
      <c r="P28" s="56"/>
      <c r="Q28" s="57"/>
      <c r="R28" s="57"/>
      <c r="S28" s="41"/>
      <c r="T28" s="41"/>
      <c r="U28" s="41"/>
      <c r="V28" s="41"/>
    </row>
    <row r="29" spans="1:22" ht="15" customHeight="1" x14ac:dyDescent="0.25">
      <c r="A29" s="175"/>
      <c r="B29" s="173"/>
      <c r="C29" s="100"/>
      <c r="D29" s="65">
        <v>26</v>
      </c>
      <c r="E29" s="66" t="s">
        <v>49</v>
      </c>
      <c r="F29" s="67" t="s">
        <v>106</v>
      </c>
      <c r="G29" s="67" t="s">
        <v>79</v>
      </c>
      <c r="H29" s="65" t="s">
        <v>77</v>
      </c>
      <c r="I29" s="68">
        <v>215</v>
      </c>
      <c r="J29" s="85"/>
      <c r="K29" s="35">
        <f t="shared" si="0"/>
        <v>0</v>
      </c>
      <c r="L29" s="36" t="str">
        <f t="shared" si="1"/>
        <v>OK</v>
      </c>
      <c r="M29" s="56"/>
      <c r="N29" s="56"/>
      <c r="O29" s="56"/>
      <c r="P29" s="56"/>
      <c r="Q29" s="57"/>
      <c r="R29" s="57"/>
      <c r="S29" s="41"/>
      <c r="T29" s="41"/>
      <c r="U29" s="41"/>
      <c r="V29" s="41"/>
    </row>
    <row r="30" spans="1:22" ht="15" customHeight="1" x14ac:dyDescent="0.25">
      <c r="A30" s="175"/>
      <c r="B30" s="173"/>
      <c r="C30" s="100"/>
      <c r="D30" s="65">
        <v>27</v>
      </c>
      <c r="E30" s="66" t="s">
        <v>50</v>
      </c>
      <c r="F30" s="67" t="s">
        <v>106</v>
      </c>
      <c r="G30" s="67" t="s">
        <v>79</v>
      </c>
      <c r="H30" s="65" t="s">
        <v>77</v>
      </c>
      <c r="I30" s="68">
        <v>275</v>
      </c>
      <c r="J30" s="85"/>
      <c r="K30" s="35">
        <f t="shared" si="0"/>
        <v>0</v>
      </c>
      <c r="L30" s="36" t="str">
        <f t="shared" si="1"/>
        <v>OK</v>
      </c>
      <c r="M30" s="56"/>
      <c r="N30" s="56"/>
      <c r="O30" s="56"/>
      <c r="P30" s="56"/>
      <c r="Q30" s="57"/>
      <c r="R30" s="57"/>
      <c r="S30" s="41"/>
      <c r="T30" s="41"/>
      <c r="U30" s="41"/>
      <c r="V30" s="41"/>
    </row>
    <row r="31" spans="1:22" ht="15" customHeight="1" x14ac:dyDescent="0.25">
      <c r="A31" s="175"/>
      <c r="B31" s="173"/>
      <c r="C31" s="100"/>
      <c r="D31" s="65">
        <v>28</v>
      </c>
      <c r="E31" s="66" t="s">
        <v>51</v>
      </c>
      <c r="F31" s="67"/>
      <c r="G31" s="67" t="s">
        <v>79</v>
      </c>
      <c r="H31" s="65" t="s">
        <v>77</v>
      </c>
      <c r="I31" s="68">
        <v>25</v>
      </c>
      <c r="J31" s="85"/>
      <c r="K31" s="35">
        <f t="shared" si="0"/>
        <v>0</v>
      </c>
      <c r="L31" s="36" t="str">
        <f t="shared" si="1"/>
        <v>OK</v>
      </c>
      <c r="M31" s="56"/>
      <c r="N31" s="56"/>
      <c r="O31" s="56"/>
      <c r="P31" s="56"/>
      <c r="Q31" s="57"/>
      <c r="R31" s="57"/>
      <c r="S31" s="41"/>
      <c r="T31" s="41"/>
      <c r="U31" s="41"/>
      <c r="V31" s="41"/>
    </row>
    <row r="32" spans="1:22" ht="30" customHeight="1" x14ac:dyDescent="0.25">
      <c r="A32" s="175"/>
      <c r="B32" s="173"/>
      <c r="C32" s="100"/>
      <c r="D32" s="65">
        <v>29</v>
      </c>
      <c r="E32" s="66" t="s">
        <v>52</v>
      </c>
      <c r="F32" s="67" t="s">
        <v>106</v>
      </c>
      <c r="G32" s="67" t="s">
        <v>79</v>
      </c>
      <c r="H32" s="65" t="s">
        <v>77</v>
      </c>
      <c r="I32" s="68">
        <v>75</v>
      </c>
      <c r="J32" s="86"/>
      <c r="K32" s="35">
        <f t="shared" si="0"/>
        <v>0</v>
      </c>
      <c r="L32" s="36" t="str">
        <f t="shared" si="1"/>
        <v>OK</v>
      </c>
      <c r="M32" s="56"/>
      <c r="N32" s="56"/>
      <c r="O32" s="56"/>
      <c r="P32" s="56"/>
      <c r="Q32" s="57"/>
      <c r="R32" s="57"/>
      <c r="S32" s="41"/>
      <c r="T32" s="41"/>
      <c r="U32" s="41"/>
      <c r="V32" s="41"/>
    </row>
    <row r="33" spans="1:22" ht="15" customHeight="1" x14ac:dyDescent="0.25">
      <c r="A33" s="175"/>
      <c r="B33" s="173"/>
      <c r="C33" s="100"/>
      <c r="D33" s="65">
        <v>30</v>
      </c>
      <c r="E33" s="66" t="s">
        <v>53</v>
      </c>
      <c r="F33" s="67" t="s">
        <v>106</v>
      </c>
      <c r="G33" s="67" t="s">
        <v>79</v>
      </c>
      <c r="H33" s="65" t="s">
        <v>77</v>
      </c>
      <c r="I33" s="68">
        <v>75</v>
      </c>
      <c r="J33" s="86">
        <v>4</v>
      </c>
      <c r="K33" s="35">
        <f t="shared" si="0"/>
        <v>4</v>
      </c>
      <c r="L33" s="36" t="str">
        <f t="shared" si="1"/>
        <v>OK</v>
      </c>
      <c r="M33" s="56"/>
      <c r="N33" s="56"/>
      <c r="O33" s="56"/>
      <c r="P33" s="56"/>
      <c r="Q33" s="57"/>
      <c r="R33" s="57"/>
      <c r="S33" s="41"/>
      <c r="T33" s="41"/>
      <c r="U33" s="41"/>
      <c r="V33" s="41"/>
    </row>
    <row r="34" spans="1:22" ht="15" customHeight="1" x14ac:dyDescent="0.25">
      <c r="A34" s="175"/>
      <c r="B34" s="173"/>
      <c r="C34" s="100"/>
      <c r="D34" s="65">
        <v>31</v>
      </c>
      <c r="E34" s="66" t="s">
        <v>54</v>
      </c>
      <c r="F34" s="67" t="s">
        <v>106</v>
      </c>
      <c r="G34" s="67" t="s">
        <v>79</v>
      </c>
      <c r="H34" s="65" t="s">
        <v>77</v>
      </c>
      <c r="I34" s="68">
        <v>100</v>
      </c>
      <c r="J34" s="86"/>
      <c r="K34" s="35">
        <f t="shared" si="0"/>
        <v>0</v>
      </c>
      <c r="L34" s="36" t="str">
        <f t="shared" si="1"/>
        <v>OK</v>
      </c>
      <c r="M34" s="56"/>
      <c r="N34" s="56"/>
      <c r="O34" s="56"/>
      <c r="P34" s="56"/>
      <c r="Q34" s="57"/>
      <c r="R34" s="57"/>
      <c r="S34" s="41"/>
      <c r="T34" s="41"/>
      <c r="U34" s="41"/>
      <c r="V34" s="41"/>
    </row>
    <row r="35" spans="1:22" ht="15" customHeight="1" x14ac:dyDescent="0.25">
      <c r="A35" s="175"/>
      <c r="B35" s="173"/>
      <c r="C35" s="100"/>
      <c r="D35" s="65">
        <v>32</v>
      </c>
      <c r="E35" s="66" t="s">
        <v>55</v>
      </c>
      <c r="F35" s="67" t="s">
        <v>106</v>
      </c>
      <c r="G35" s="67" t="s">
        <v>79</v>
      </c>
      <c r="H35" s="65" t="s">
        <v>77</v>
      </c>
      <c r="I35" s="68">
        <v>65</v>
      </c>
      <c r="J35" s="86">
        <v>2</v>
      </c>
      <c r="K35" s="35">
        <f t="shared" si="0"/>
        <v>2</v>
      </c>
      <c r="L35" s="36" t="str">
        <f t="shared" si="1"/>
        <v>OK</v>
      </c>
      <c r="M35" s="56"/>
      <c r="N35" s="56"/>
      <c r="O35" s="56"/>
      <c r="P35" s="56"/>
      <c r="Q35" s="57"/>
      <c r="R35" s="57"/>
      <c r="S35" s="41"/>
      <c r="T35" s="41"/>
      <c r="U35" s="41"/>
      <c r="V35" s="41"/>
    </row>
    <row r="36" spans="1:22" ht="15" customHeight="1" x14ac:dyDescent="0.25">
      <c r="A36" s="175"/>
      <c r="B36" s="173"/>
      <c r="C36" s="100"/>
      <c r="D36" s="65">
        <v>33</v>
      </c>
      <c r="E36" s="66" t="s">
        <v>56</v>
      </c>
      <c r="F36" s="67" t="s">
        <v>106</v>
      </c>
      <c r="G36" s="67" t="s">
        <v>79</v>
      </c>
      <c r="H36" s="65" t="s">
        <v>77</v>
      </c>
      <c r="I36" s="68">
        <v>80</v>
      </c>
      <c r="J36" s="86"/>
      <c r="K36" s="35">
        <f t="shared" si="0"/>
        <v>0</v>
      </c>
      <c r="L36" s="36" t="str">
        <f t="shared" si="1"/>
        <v>OK</v>
      </c>
      <c r="M36" s="56"/>
      <c r="N36" s="56"/>
      <c r="O36" s="56"/>
      <c r="P36" s="56"/>
      <c r="Q36" s="57"/>
      <c r="R36" s="57"/>
      <c r="S36" s="41"/>
      <c r="T36" s="41"/>
      <c r="U36" s="41"/>
      <c r="V36" s="41"/>
    </row>
    <row r="37" spans="1:22" ht="15" customHeight="1" x14ac:dyDescent="0.25">
      <c r="A37" s="175"/>
      <c r="B37" s="173"/>
      <c r="C37" s="100"/>
      <c r="D37" s="65">
        <v>34</v>
      </c>
      <c r="E37" s="69" t="s">
        <v>57</v>
      </c>
      <c r="F37" s="67" t="s">
        <v>106</v>
      </c>
      <c r="G37" s="67" t="s">
        <v>79</v>
      </c>
      <c r="H37" s="65" t="s">
        <v>77</v>
      </c>
      <c r="I37" s="68">
        <v>70</v>
      </c>
      <c r="J37" s="86">
        <v>4</v>
      </c>
      <c r="K37" s="35">
        <f t="shared" si="0"/>
        <v>4</v>
      </c>
      <c r="L37" s="36" t="str">
        <f t="shared" si="1"/>
        <v>OK</v>
      </c>
      <c r="M37" s="56"/>
      <c r="N37" s="56"/>
      <c r="O37" s="56"/>
      <c r="P37" s="56"/>
      <c r="Q37" s="57"/>
      <c r="R37" s="57"/>
      <c r="S37" s="41"/>
      <c r="T37" s="41"/>
      <c r="U37" s="41"/>
      <c r="V37" s="41"/>
    </row>
    <row r="38" spans="1:22" ht="15" customHeight="1" x14ac:dyDescent="0.25">
      <c r="A38" s="175"/>
      <c r="B38" s="173"/>
      <c r="C38" s="100"/>
      <c r="D38" s="65">
        <v>35</v>
      </c>
      <c r="E38" s="69" t="s">
        <v>58</v>
      </c>
      <c r="F38" s="67" t="s">
        <v>106</v>
      </c>
      <c r="G38" s="67" t="s">
        <v>79</v>
      </c>
      <c r="H38" s="65" t="s">
        <v>77</v>
      </c>
      <c r="I38" s="68">
        <v>270</v>
      </c>
      <c r="J38" s="86"/>
      <c r="K38" s="35">
        <f t="shared" si="0"/>
        <v>0</v>
      </c>
      <c r="L38" s="36" t="str">
        <f t="shared" si="1"/>
        <v>OK</v>
      </c>
      <c r="M38" s="56"/>
      <c r="N38" s="56"/>
      <c r="O38" s="56"/>
      <c r="P38" s="56"/>
      <c r="Q38" s="57"/>
      <c r="R38" s="57"/>
      <c r="S38" s="41"/>
      <c r="T38" s="41"/>
      <c r="U38" s="41"/>
      <c r="V38" s="41"/>
    </row>
    <row r="39" spans="1:22" ht="15" customHeight="1" x14ac:dyDescent="0.25">
      <c r="A39" s="175"/>
      <c r="B39" s="173"/>
      <c r="C39" s="100"/>
      <c r="D39" s="65">
        <v>36</v>
      </c>
      <c r="E39" s="69" t="s">
        <v>59</v>
      </c>
      <c r="F39" s="67" t="s">
        <v>106</v>
      </c>
      <c r="G39" s="67" t="s">
        <v>79</v>
      </c>
      <c r="H39" s="65" t="s">
        <v>77</v>
      </c>
      <c r="I39" s="68">
        <v>280</v>
      </c>
      <c r="J39" s="86"/>
      <c r="K39" s="35">
        <f t="shared" si="0"/>
        <v>0</v>
      </c>
      <c r="L39" s="36" t="str">
        <f t="shared" si="1"/>
        <v>OK</v>
      </c>
      <c r="M39" s="56"/>
      <c r="N39" s="56"/>
      <c r="O39" s="56"/>
      <c r="P39" s="56"/>
      <c r="Q39" s="57"/>
      <c r="R39" s="57"/>
      <c r="S39" s="41"/>
      <c r="T39" s="41"/>
      <c r="U39" s="41"/>
      <c r="V39" s="41"/>
    </row>
    <row r="40" spans="1:22" ht="15" customHeight="1" x14ac:dyDescent="0.25">
      <c r="A40" s="175"/>
      <c r="B40" s="173"/>
      <c r="C40" s="100"/>
      <c r="D40" s="65">
        <v>37</v>
      </c>
      <c r="E40" s="70" t="s">
        <v>60</v>
      </c>
      <c r="F40" s="71" t="s">
        <v>106</v>
      </c>
      <c r="G40" s="71" t="s">
        <v>80</v>
      </c>
      <c r="H40" s="65" t="s">
        <v>77</v>
      </c>
      <c r="I40" s="68">
        <v>75</v>
      </c>
      <c r="J40" s="86"/>
      <c r="K40" s="35">
        <f t="shared" si="0"/>
        <v>0</v>
      </c>
      <c r="L40" s="36" t="str">
        <f t="shared" si="1"/>
        <v>OK</v>
      </c>
      <c r="M40" s="56"/>
      <c r="N40" s="56"/>
      <c r="O40" s="56"/>
      <c r="P40" s="56"/>
      <c r="Q40" s="57"/>
      <c r="R40" s="57"/>
      <c r="S40" s="41"/>
      <c r="T40" s="41"/>
      <c r="U40" s="41"/>
      <c r="V40" s="41"/>
    </row>
    <row r="41" spans="1:22" ht="15" customHeight="1" x14ac:dyDescent="0.25">
      <c r="A41" s="175"/>
      <c r="B41" s="173"/>
      <c r="C41" s="100"/>
      <c r="D41" s="65">
        <v>38</v>
      </c>
      <c r="E41" s="70" t="s">
        <v>61</v>
      </c>
      <c r="F41" s="71" t="s">
        <v>106</v>
      </c>
      <c r="G41" s="71" t="s">
        <v>80</v>
      </c>
      <c r="H41" s="65" t="s">
        <v>77</v>
      </c>
      <c r="I41" s="68">
        <v>180</v>
      </c>
      <c r="J41" s="86"/>
      <c r="K41" s="35">
        <f t="shared" si="0"/>
        <v>0</v>
      </c>
      <c r="L41" s="36" t="str">
        <f t="shared" si="1"/>
        <v>OK</v>
      </c>
      <c r="M41" s="56"/>
      <c r="N41" s="56"/>
      <c r="O41" s="56"/>
      <c r="P41" s="56"/>
      <c r="Q41" s="57"/>
      <c r="R41" s="57"/>
      <c r="S41" s="41"/>
      <c r="T41" s="41"/>
      <c r="U41" s="41"/>
      <c r="V41" s="41"/>
    </row>
    <row r="42" spans="1:22" ht="15" customHeight="1" x14ac:dyDescent="0.25">
      <c r="A42" s="175"/>
      <c r="B42" s="173"/>
      <c r="C42" s="100"/>
      <c r="D42" s="65">
        <v>39</v>
      </c>
      <c r="E42" s="70" t="s">
        <v>62</v>
      </c>
      <c r="F42" s="71" t="s">
        <v>106</v>
      </c>
      <c r="G42" s="71" t="s">
        <v>80</v>
      </c>
      <c r="H42" s="65" t="s">
        <v>77</v>
      </c>
      <c r="I42" s="68">
        <v>70</v>
      </c>
      <c r="J42" s="87"/>
      <c r="K42" s="35">
        <f t="shared" si="0"/>
        <v>0</v>
      </c>
      <c r="L42" s="36" t="str">
        <f t="shared" si="1"/>
        <v>OK</v>
      </c>
      <c r="M42" s="56"/>
      <c r="N42" s="56"/>
      <c r="O42" s="56"/>
      <c r="P42" s="56"/>
      <c r="Q42" s="57"/>
      <c r="R42" s="57"/>
      <c r="S42" s="41"/>
      <c r="T42" s="41"/>
      <c r="U42" s="41"/>
      <c r="V42" s="41"/>
    </row>
    <row r="43" spans="1:22" ht="15" customHeight="1" x14ac:dyDescent="0.25">
      <c r="A43" s="175"/>
      <c r="B43" s="173"/>
      <c r="C43" s="100"/>
      <c r="D43" s="65">
        <v>40</v>
      </c>
      <c r="E43" s="70" t="s">
        <v>63</v>
      </c>
      <c r="F43" s="71" t="s">
        <v>106</v>
      </c>
      <c r="G43" s="71" t="s">
        <v>80</v>
      </c>
      <c r="H43" s="65" t="s">
        <v>77</v>
      </c>
      <c r="I43" s="68">
        <v>70</v>
      </c>
      <c r="J43" s="86"/>
      <c r="K43" s="35">
        <f t="shared" si="0"/>
        <v>0</v>
      </c>
      <c r="L43" s="36" t="str">
        <f t="shared" si="1"/>
        <v>OK</v>
      </c>
      <c r="M43" s="56"/>
      <c r="N43" s="56"/>
      <c r="O43" s="56"/>
      <c r="P43" s="56"/>
      <c r="Q43" s="57"/>
      <c r="R43" s="57"/>
      <c r="S43" s="41"/>
      <c r="T43" s="41"/>
      <c r="U43" s="41"/>
      <c r="V43" s="41"/>
    </row>
    <row r="44" spans="1:22" ht="15" customHeight="1" x14ac:dyDescent="0.25">
      <c r="A44" s="175"/>
      <c r="B44" s="173"/>
      <c r="C44" s="100"/>
      <c r="D44" s="65">
        <v>41</v>
      </c>
      <c r="E44" s="70" t="s">
        <v>64</v>
      </c>
      <c r="F44" s="71" t="s">
        <v>106</v>
      </c>
      <c r="G44" s="71" t="s">
        <v>80</v>
      </c>
      <c r="H44" s="65" t="s">
        <v>77</v>
      </c>
      <c r="I44" s="68">
        <v>85</v>
      </c>
      <c r="J44" s="86"/>
      <c r="K44" s="35">
        <f t="shared" si="0"/>
        <v>0</v>
      </c>
      <c r="L44" s="36" t="str">
        <f t="shared" si="1"/>
        <v>OK</v>
      </c>
      <c r="M44" s="56"/>
      <c r="N44" s="56"/>
      <c r="O44" s="56"/>
      <c r="P44" s="56"/>
      <c r="Q44" s="57"/>
      <c r="R44" s="57"/>
      <c r="S44" s="41"/>
      <c r="T44" s="41"/>
      <c r="U44" s="41"/>
      <c r="V44" s="41"/>
    </row>
    <row r="45" spans="1:22" ht="15" customHeight="1" x14ac:dyDescent="0.25">
      <c r="A45" s="175"/>
      <c r="B45" s="173"/>
      <c r="C45" s="100"/>
      <c r="D45" s="65">
        <v>42</v>
      </c>
      <c r="E45" s="70" t="s">
        <v>65</v>
      </c>
      <c r="F45" s="71" t="s">
        <v>106</v>
      </c>
      <c r="G45" s="71" t="s">
        <v>80</v>
      </c>
      <c r="H45" s="65" t="s">
        <v>77</v>
      </c>
      <c r="I45" s="68">
        <v>55</v>
      </c>
      <c r="J45" s="88">
        <v>15</v>
      </c>
      <c r="K45" s="35">
        <f t="shared" si="0"/>
        <v>15</v>
      </c>
      <c r="L45" s="36" t="str">
        <f t="shared" si="1"/>
        <v>OK</v>
      </c>
      <c r="M45" s="56"/>
      <c r="N45" s="56"/>
      <c r="O45" s="56"/>
      <c r="P45" s="56"/>
      <c r="Q45" s="57"/>
      <c r="R45" s="57"/>
      <c r="S45" s="41"/>
      <c r="T45" s="41"/>
      <c r="U45" s="41"/>
      <c r="V45" s="41"/>
    </row>
    <row r="46" spans="1:22" ht="15" customHeight="1" x14ac:dyDescent="0.25">
      <c r="A46" s="175"/>
      <c r="B46" s="173"/>
      <c r="C46" s="100"/>
      <c r="D46" s="65">
        <v>43</v>
      </c>
      <c r="E46" s="70" t="s">
        <v>66</v>
      </c>
      <c r="F46" s="71" t="s">
        <v>106</v>
      </c>
      <c r="G46" s="71" t="s">
        <v>80</v>
      </c>
      <c r="H46" s="65" t="s">
        <v>77</v>
      </c>
      <c r="I46" s="68">
        <v>180</v>
      </c>
      <c r="J46" s="88"/>
      <c r="K46" s="35">
        <f t="shared" si="0"/>
        <v>0</v>
      </c>
      <c r="L46" s="36" t="str">
        <f t="shared" si="1"/>
        <v>OK</v>
      </c>
      <c r="M46" s="56"/>
      <c r="N46" s="56"/>
      <c r="O46" s="56"/>
      <c r="P46" s="56"/>
      <c r="Q46" s="57"/>
      <c r="R46" s="57"/>
      <c r="S46" s="41"/>
      <c r="T46" s="41"/>
      <c r="U46" s="41"/>
      <c r="V46" s="41"/>
    </row>
    <row r="47" spans="1:22" ht="15" customHeight="1" x14ac:dyDescent="0.25">
      <c r="A47" s="176" t="s">
        <v>127</v>
      </c>
      <c r="B47" s="177" t="s">
        <v>124</v>
      </c>
      <c r="C47" s="101"/>
      <c r="D47" s="59">
        <v>53</v>
      </c>
      <c r="E47" s="60" t="s">
        <v>47</v>
      </c>
      <c r="F47" s="61" t="s">
        <v>106</v>
      </c>
      <c r="G47" s="61" t="s">
        <v>79</v>
      </c>
      <c r="H47" s="59" t="s">
        <v>77</v>
      </c>
      <c r="I47" s="62">
        <v>12.5</v>
      </c>
      <c r="J47" s="88"/>
      <c r="K47" s="35">
        <f t="shared" si="0"/>
        <v>0</v>
      </c>
      <c r="L47" s="36" t="str">
        <f t="shared" si="1"/>
        <v>OK</v>
      </c>
      <c r="M47" s="56"/>
      <c r="N47" s="56"/>
      <c r="O47" s="56"/>
      <c r="P47" s="56"/>
      <c r="Q47" s="57"/>
      <c r="R47" s="57"/>
      <c r="S47" s="41"/>
      <c r="T47" s="41"/>
      <c r="U47" s="41"/>
      <c r="V47" s="41"/>
    </row>
    <row r="48" spans="1:22" ht="45" x14ac:dyDescent="0.25">
      <c r="A48" s="176"/>
      <c r="B48" s="177"/>
      <c r="C48" s="101"/>
      <c r="D48" s="59">
        <v>54</v>
      </c>
      <c r="E48" s="60" t="s">
        <v>51</v>
      </c>
      <c r="F48" s="61" t="s">
        <v>106</v>
      </c>
      <c r="G48" s="61" t="s">
        <v>79</v>
      </c>
      <c r="H48" s="59" t="s">
        <v>77</v>
      </c>
      <c r="I48" s="102">
        <v>25</v>
      </c>
      <c r="J48" s="88"/>
      <c r="K48" s="35">
        <f t="shared" si="0"/>
        <v>0</v>
      </c>
      <c r="L48" s="36" t="str">
        <f t="shared" si="1"/>
        <v>OK</v>
      </c>
      <c r="M48" s="56"/>
      <c r="N48" s="49"/>
      <c r="O48" s="15"/>
      <c r="P48" s="15"/>
    </row>
    <row r="49" spans="1:14" ht="45" x14ac:dyDescent="0.25">
      <c r="A49" s="168" t="s">
        <v>128</v>
      </c>
      <c r="B49" s="169" t="s">
        <v>129</v>
      </c>
      <c r="C49" s="103"/>
      <c r="D49" s="90">
        <v>55</v>
      </c>
      <c r="E49" s="91" t="s">
        <v>47</v>
      </c>
      <c r="F49" s="92" t="s">
        <v>106</v>
      </c>
      <c r="G49" s="92" t="s">
        <v>79</v>
      </c>
      <c r="H49" s="90" t="s">
        <v>77</v>
      </c>
      <c r="I49" s="104">
        <v>12.5</v>
      </c>
      <c r="J49" s="88"/>
      <c r="K49" s="35">
        <f t="shared" si="0"/>
        <v>0</v>
      </c>
      <c r="L49" s="36" t="str">
        <f t="shared" si="1"/>
        <v>OK</v>
      </c>
      <c r="M49" s="56"/>
    </row>
    <row r="50" spans="1:14" ht="45" x14ac:dyDescent="0.25">
      <c r="A50" s="168"/>
      <c r="B50" s="169"/>
      <c r="C50" s="103"/>
      <c r="D50" s="90">
        <v>56</v>
      </c>
      <c r="E50" s="91" t="s">
        <v>51</v>
      </c>
      <c r="F50" s="92" t="s">
        <v>106</v>
      </c>
      <c r="G50" s="92" t="s">
        <v>79</v>
      </c>
      <c r="H50" s="90" t="s">
        <v>77</v>
      </c>
      <c r="I50" s="104">
        <v>25</v>
      </c>
      <c r="J50" s="88"/>
      <c r="K50" s="35">
        <f t="shared" si="0"/>
        <v>0</v>
      </c>
      <c r="L50" s="36" t="str">
        <f t="shared" si="1"/>
        <v>OK</v>
      </c>
      <c r="M50" s="56"/>
      <c r="N50" s="28"/>
    </row>
    <row r="51" spans="1:14" ht="26.25" x14ac:dyDescent="0.25">
      <c r="A51" s="170" t="s">
        <v>130</v>
      </c>
      <c r="B51" s="171" t="s">
        <v>131</v>
      </c>
      <c r="C51" s="98"/>
      <c r="D51" s="95">
        <v>57</v>
      </c>
      <c r="E51" s="96" t="s">
        <v>67</v>
      </c>
      <c r="F51" s="97" t="s">
        <v>107</v>
      </c>
      <c r="G51" s="97" t="s">
        <v>81</v>
      </c>
      <c r="H51" s="95" t="s">
        <v>24</v>
      </c>
      <c r="I51" s="99">
        <v>140</v>
      </c>
      <c r="J51" s="88"/>
      <c r="K51" s="35">
        <f t="shared" si="0"/>
        <v>0</v>
      </c>
      <c r="L51" s="36" t="str">
        <f t="shared" si="1"/>
        <v>OK</v>
      </c>
      <c r="M51" s="56"/>
    </row>
    <row r="52" spans="1:14" ht="26.25" x14ac:dyDescent="0.25">
      <c r="A52" s="170"/>
      <c r="B52" s="171"/>
      <c r="C52" s="98"/>
      <c r="D52" s="95">
        <v>58</v>
      </c>
      <c r="E52" s="96" t="s">
        <v>68</v>
      </c>
      <c r="F52" s="97" t="s">
        <v>108</v>
      </c>
      <c r="G52" s="97" t="s">
        <v>81</v>
      </c>
      <c r="H52" s="95" t="s">
        <v>24</v>
      </c>
      <c r="I52" s="99">
        <v>140</v>
      </c>
      <c r="J52" s="88"/>
      <c r="K52" s="35">
        <f t="shared" si="0"/>
        <v>0</v>
      </c>
      <c r="L52" s="36" t="str">
        <f t="shared" si="1"/>
        <v>OK</v>
      </c>
      <c r="M52" s="56"/>
    </row>
    <row r="53" spans="1:14" x14ac:dyDescent="0.25">
      <c r="A53" s="170"/>
      <c r="B53" s="171"/>
      <c r="C53" s="98"/>
      <c r="D53" s="95">
        <v>59</v>
      </c>
      <c r="E53" s="96" t="s">
        <v>69</v>
      </c>
      <c r="F53" s="97" t="s">
        <v>109</v>
      </c>
      <c r="G53" s="97" t="s">
        <v>81</v>
      </c>
      <c r="H53" s="95" t="s">
        <v>24</v>
      </c>
      <c r="I53" s="99">
        <v>140</v>
      </c>
      <c r="J53" s="88"/>
      <c r="K53" s="35">
        <f t="shared" si="0"/>
        <v>0</v>
      </c>
      <c r="L53" s="36" t="str">
        <f t="shared" si="1"/>
        <v>OK</v>
      </c>
      <c r="M53" s="56"/>
    </row>
    <row r="54" spans="1:14" ht="26.25" x14ac:dyDescent="0.25">
      <c r="A54" s="170"/>
      <c r="B54" s="171"/>
      <c r="C54" s="98"/>
      <c r="D54" s="95">
        <v>60</v>
      </c>
      <c r="E54" s="96" t="s">
        <v>132</v>
      </c>
      <c r="F54" s="97" t="s">
        <v>108</v>
      </c>
      <c r="G54" s="97" t="s">
        <v>81</v>
      </c>
      <c r="H54" s="95" t="s">
        <v>24</v>
      </c>
      <c r="I54" s="99">
        <v>10.85</v>
      </c>
      <c r="J54" s="88"/>
      <c r="K54" s="35">
        <f t="shared" si="0"/>
        <v>0</v>
      </c>
      <c r="L54" s="36" t="str">
        <f t="shared" si="1"/>
        <v>OK</v>
      </c>
      <c r="M54" s="56"/>
    </row>
    <row r="55" spans="1:14" ht="26.25" x14ac:dyDescent="0.25">
      <c r="A55" s="170"/>
      <c r="B55" s="171"/>
      <c r="C55" s="98"/>
      <c r="D55" s="95">
        <v>61</v>
      </c>
      <c r="E55" s="96" t="s">
        <v>70</v>
      </c>
      <c r="F55" s="97" t="s">
        <v>110</v>
      </c>
      <c r="G55" s="97" t="s">
        <v>81</v>
      </c>
      <c r="H55" s="95" t="s">
        <v>24</v>
      </c>
      <c r="I55" s="99">
        <v>375</v>
      </c>
      <c r="J55" s="88"/>
      <c r="K55" s="35">
        <f t="shared" si="0"/>
        <v>0</v>
      </c>
      <c r="L55" s="36" t="str">
        <f t="shared" si="1"/>
        <v>OK</v>
      </c>
      <c r="M55" s="56"/>
    </row>
    <row r="56" spans="1:14" ht="26.25" x14ac:dyDescent="0.25">
      <c r="A56" s="170"/>
      <c r="B56" s="171"/>
      <c r="C56" s="98"/>
      <c r="D56" s="95">
        <v>62</v>
      </c>
      <c r="E56" s="96" t="s">
        <v>71</v>
      </c>
      <c r="F56" s="97" t="s">
        <v>111</v>
      </c>
      <c r="G56" s="97" t="s">
        <v>81</v>
      </c>
      <c r="H56" s="95" t="s">
        <v>24</v>
      </c>
      <c r="I56" s="99">
        <v>60</v>
      </c>
      <c r="J56" s="88"/>
      <c r="K56" s="35">
        <f t="shared" si="0"/>
        <v>0</v>
      </c>
      <c r="L56" s="36" t="str">
        <f t="shared" si="1"/>
        <v>OK</v>
      </c>
      <c r="M56" s="56"/>
    </row>
    <row r="57" spans="1:14" ht="26.25" x14ac:dyDescent="0.25">
      <c r="A57" s="170"/>
      <c r="B57" s="171"/>
      <c r="C57" s="98"/>
      <c r="D57" s="95">
        <v>63</v>
      </c>
      <c r="E57" s="96" t="s">
        <v>72</v>
      </c>
      <c r="F57" s="97" t="s">
        <v>112</v>
      </c>
      <c r="G57" s="97" t="s">
        <v>81</v>
      </c>
      <c r="H57" s="95" t="s">
        <v>24</v>
      </c>
      <c r="I57" s="99">
        <v>30</v>
      </c>
      <c r="J57" s="88"/>
      <c r="K57" s="35">
        <f t="shared" si="0"/>
        <v>0</v>
      </c>
      <c r="L57" s="36" t="str">
        <f t="shared" si="1"/>
        <v>OK</v>
      </c>
      <c r="M57" s="56"/>
    </row>
    <row r="58" spans="1:14" ht="26.25" x14ac:dyDescent="0.25">
      <c r="A58" s="170"/>
      <c r="B58" s="171"/>
      <c r="C58" s="98"/>
      <c r="D58" s="95">
        <v>64</v>
      </c>
      <c r="E58" s="96" t="s">
        <v>73</v>
      </c>
      <c r="F58" s="97" t="s">
        <v>113</v>
      </c>
      <c r="G58" s="97" t="s">
        <v>81</v>
      </c>
      <c r="H58" s="95" t="s">
        <v>24</v>
      </c>
      <c r="I58" s="99">
        <v>35</v>
      </c>
      <c r="J58" s="88">
        <f>1</f>
        <v>1</v>
      </c>
      <c r="K58" s="35">
        <f t="shared" si="0"/>
        <v>0</v>
      </c>
      <c r="L58" s="36" t="str">
        <f t="shared" si="1"/>
        <v>OK</v>
      </c>
      <c r="M58" s="56">
        <v>1</v>
      </c>
    </row>
    <row r="59" spans="1:14" ht="26.25" x14ac:dyDescent="0.25">
      <c r="A59" s="170"/>
      <c r="B59" s="171"/>
      <c r="C59" s="98"/>
      <c r="D59" s="95">
        <v>65</v>
      </c>
      <c r="E59" s="96" t="s">
        <v>74</v>
      </c>
      <c r="F59" s="97" t="s">
        <v>114</v>
      </c>
      <c r="G59" s="97" t="s">
        <v>81</v>
      </c>
      <c r="H59" s="95" t="s">
        <v>24</v>
      </c>
      <c r="I59" s="99">
        <v>45</v>
      </c>
      <c r="J59" s="88">
        <f>2</f>
        <v>2</v>
      </c>
      <c r="K59" s="35">
        <f t="shared" si="0"/>
        <v>0</v>
      </c>
      <c r="L59" s="36" t="str">
        <f t="shared" si="1"/>
        <v>OK</v>
      </c>
      <c r="M59" s="56">
        <v>2</v>
      </c>
    </row>
    <row r="60" spans="1:14" x14ac:dyDescent="0.25">
      <c r="M60" s="22"/>
    </row>
    <row r="61" spans="1:14" x14ac:dyDescent="0.25">
      <c r="E61" s="1" t="s">
        <v>133</v>
      </c>
      <c r="M61" s="22"/>
    </row>
    <row r="62" spans="1:14" x14ac:dyDescent="0.25">
      <c r="M62" s="22"/>
    </row>
    <row r="63" spans="1:14" x14ac:dyDescent="0.25">
      <c r="M63" s="22"/>
    </row>
    <row r="64" spans="1:14" x14ac:dyDescent="0.25">
      <c r="M64" s="22"/>
    </row>
    <row r="65" spans="13:13" x14ac:dyDescent="0.25">
      <c r="M65" s="22"/>
    </row>
    <row r="66" spans="13:13" x14ac:dyDescent="0.25">
      <c r="M66" s="22"/>
    </row>
    <row r="67" spans="13:13" x14ac:dyDescent="0.25">
      <c r="M67" s="22"/>
    </row>
    <row r="68" spans="13:13" x14ac:dyDescent="0.25">
      <c r="M68" s="22"/>
    </row>
    <row r="69" spans="13:13" x14ac:dyDescent="0.25">
      <c r="M69" s="22"/>
    </row>
    <row r="70" spans="13:13" x14ac:dyDescent="0.25">
      <c r="M70" s="22"/>
    </row>
    <row r="71" spans="13:13" x14ac:dyDescent="0.25">
      <c r="M71" s="22"/>
    </row>
    <row r="72" spans="13:13" x14ac:dyDescent="0.25">
      <c r="M72" s="22"/>
    </row>
    <row r="73" spans="13:13" x14ac:dyDescent="0.25">
      <c r="M73" s="22"/>
    </row>
    <row r="74" spans="13:13" x14ac:dyDescent="0.25">
      <c r="M74" s="22"/>
    </row>
    <row r="75" spans="13:13" x14ac:dyDescent="0.25">
      <c r="M75" s="22"/>
    </row>
    <row r="76" spans="13:13" x14ac:dyDescent="0.25">
      <c r="M76" s="22"/>
    </row>
    <row r="77" spans="13:13" x14ac:dyDescent="0.25">
      <c r="M77" s="22"/>
    </row>
    <row r="78" spans="13:13" x14ac:dyDescent="0.25">
      <c r="M78" s="22"/>
    </row>
    <row r="79" spans="13:13" x14ac:dyDescent="0.25">
      <c r="M79" s="22"/>
    </row>
    <row r="80" spans="13:13" x14ac:dyDescent="0.25">
      <c r="M80" s="22"/>
    </row>
    <row r="81" spans="13:13" x14ac:dyDescent="0.25">
      <c r="M81" s="22"/>
    </row>
    <row r="82" spans="13:13" x14ac:dyDescent="0.25">
      <c r="M82" s="22"/>
    </row>
    <row r="83" spans="13:13" x14ac:dyDescent="0.25">
      <c r="M83" s="22"/>
    </row>
    <row r="84" spans="13:13" x14ac:dyDescent="0.25">
      <c r="M84" s="22"/>
    </row>
    <row r="85" spans="13:13" x14ac:dyDescent="0.25">
      <c r="M85" s="22"/>
    </row>
    <row r="86" spans="13:13" x14ac:dyDescent="0.25">
      <c r="M86" s="22"/>
    </row>
    <row r="87" spans="13:13" x14ac:dyDescent="0.25">
      <c r="M87" s="22"/>
    </row>
    <row r="88" spans="13:13" x14ac:dyDescent="0.25">
      <c r="M88" s="22"/>
    </row>
    <row r="89" spans="13:13" x14ac:dyDescent="0.25">
      <c r="M89" s="22"/>
    </row>
    <row r="90" spans="13:13" x14ac:dyDescent="0.25">
      <c r="M90" s="22"/>
    </row>
    <row r="91" spans="13:13" x14ac:dyDescent="0.25">
      <c r="M91" s="22"/>
    </row>
    <row r="92" spans="13:13" x14ac:dyDescent="0.25">
      <c r="M92" s="22"/>
    </row>
    <row r="93" spans="13:13" x14ac:dyDescent="0.25">
      <c r="M93" s="22"/>
    </row>
    <row r="94" spans="13:13" x14ac:dyDescent="0.25">
      <c r="M94" s="22"/>
    </row>
    <row r="95" spans="13:13" x14ac:dyDescent="0.25">
      <c r="M95" s="22"/>
    </row>
    <row r="96" spans="13:13" x14ac:dyDescent="0.25">
      <c r="M96" s="22"/>
    </row>
    <row r="97" spans="13:13" x14ac:dyDescent="0.25">
      <c r="M97" s="22"/>
    </row>
    <row r="98" spans="13:13" x14ac:dyDescent="0.25">
      <c r="M98" s="22"/>
    </row>
    <row r="99" spans="13:13" x14ac:dyDescent="0.25">
      <c r="M99" s="22"/>
    </row>
    <row r="100" spans="13:13" x14ac:dyDescent="0.25">
      <c r="M100" s="22"/>
    </row>
    <row r="101" spans="13:13" x14ac:dyDescent="0.25">
      <c r="M101" s="22"/>
    </row>
    <row r="102" spans="13:13" x14ac:dyDescent="0.25">
      <c r="M102" s="22"/>
    </row>
    <row r="103" spans="13:13" x14ac:dyDescent="0.25">
      <c r="M103" s="22"/>
    </row>
    <row r="104" spans="13:13" x14ac:dyDescent="0.25">
      <c r="M104" s="22"/>
    </row>
    <row r="105" spans="13:13" x14ac:dyDescent="0.25">
      <c r="M105" s="22"/>
    </row>
    <row r="106" spans="13:13" x14ac:dyDescent="0.25">
      <c r="M106" s="22"/>
    </row>
    <row r="107" spans="13:13" x14ac:dyDescent="0.25">
      <c r="M107" s="22"/>
    </row>
    <row r="108" spans="13:13" x14ac:dyDescent="0.25">
      <c r="M108" s="22"/>
    </row>
    <row r="109" spans="13:13" x14ac:dyDescent="0.25">
      <c r="M109" s="22"/>
    </row>
    <row r="110" spans="13:13" x14ac:dyDescent="0.25">
      <c r="M110" s="22"/>
    </row>
    <row r="111" spans="13:13" x14ac:dyDescent="0.25">
      <c r="M111" s="22"/>
    </row>
    <row r="112" spans="13:13" x14ac:dyDescent="0.25">
      <c r="M112" s="22"/>
    </row>
    <row r="113" spans="13:13" x14ac:dyDescent="0.25">
      <c r="M113" s="22"/>
    </row>
    <row r="114" spans="13:13" x14ac:dyDescent="0.25">
      <c r="M114" s="22"/>
    </row>
    <row r="115" spans="13:13" x14ac:dyDescent="0.25">
      <c r="M115" s="22"/>
    </row>
    <row r="116" spans="13:13" x14ac:dyDescent="0.25">
      <c r="M116" s="22"/>
    </row>
    <row r="117" spans="13:13" x14ac:dyDescent="0.25">
      <c r="M117" s="22"/>
    </row>
    <row r="118" spans="13:13" x14ac:dyDescent="0.25">
      <c r="M118" s="22"/>
    </row>
    <row r="119" spans="13:13" x14ac:dyDescent="0.25">
      <c r="M119" s="22"/>
    </row>
    <row r="120" spans="13:13" x14ac:dyDescent="0.25">
      <c r="M120" s="22"/>
    </row>
    <row r="121" spans="13:13" x14ac:dyDescent="0.25">
      <c r="M121" s="22"/>
    </row>
    <row r="122" spans="13:13" x14ac:dyDescent="0.25">
      <c r="M122" s="22"/>
    </row>
    <row r="123" spans="13:13" x14ac:dyDescent="0.25">
      <c r="M123" s="22"/>
    </row>
    <row r="124" spans="13:13" x14ac:dyDescent="0.25">
      <c r="M124" s="22"/>
    </row>
    <row r="125" spans="13:13" x14ac:dyDescent="0.25">
      <c r="M125" s="22"/>
    </row>
    <row r="126" spans="13:13" x14ac:dyDescent="0.25">
      <c r="M126" s="22"/>
    </row>
    <row r="127" spans="13:13" x14ac:dyDescent="0.25">
      <c r="M127" s="22"/>
    </row>
    <row r="128" spans="13:13" x14ac:dyDescent="0.25">
      <c r="M128" s="22"/>
    </row>
    <row r="129" spans="13:13" x14ac:dyDescent="0.25">
      <c r="M129" s="22"/>
    </row>
    <row r="130" spans="13:13" x14ac:dyDescent="0.25">
      <c r="M130" s="22"/>
    </row>
    <row r="131" spans="13:13" x14ac:dyDescent="0.25">
      <c r="M131" s="22"/>
    </row>
    <row r="132" spans="13:13" x14ac:dyDescent="0.25">
      <c r="M132" s="22"/>
    </row>
    <row r="133" spans="13:13" x14ac:dyDescent="0.25">
      <c r="M133" s="22"/>
    </row>
    <row r="134" spans="13:13" x14ac:dyDescent="0.25">
      <c r="M134" s="22"/>
    </row>
    <row r="135" spans="13:13" x14ac:dyDescent="0.25">
      <c r="M135" s="22"/>
    </row>
    <row r="136" spans="13:13" x14ac:dyDescent="0.25">
      <c r="M136" s="22"/>
    </row>
    <row r="137" spans="13:13" x14ac:dyDescent="0.25">
      <c r="M137" s="22"/>
    </row>
    <row r="138" spans="13:13" x14ac:dyDescent="0.25">
      <c r="M138" s="22"/>
    </row>
    <row r="139" spans="13:13" x14ac:dyDescent="0.25">
      <c r="M139" s="22"/>
    </row>
    <row r="140" spans="13:13" x14ac:dyDescent="0.25">
      <c r="M140" s="22"/>
    </row>
    <row r="141" spans="13:13" x14ac:dyDescent="0.25">
      <c r="M141" s="22"/>
    </row>
    <row r="142" spans="13:13" x14ac:dyDescent="0.25">
      <c r="M142" s="22"/>
    </row>
    <row r="143" spans="13:13" x14ac:dyDescent="0.25">
      <c r="M143" s="22"/>
    </row>
    <row r="144" spans="13:13" x14ac:dyDescent="0.25">
      <c r="M144" s="22"/>
    </row>
    <row r="145" spans="13:13" x14ac:dyDescent="0.25">
      <c r="M145" s="22"/>
    </row>
    <row r="146" spans="13:13" x14ac:dyDescent="0.25">
      <c r="M146" s="22"/>
    </row>
    <row r="147" spans="13:13" x14ac:dyDescent="0.25">
      <c r="M147" s="22"/>
    </row>
    <row r="148" spans="13:13" x14ac:dyDescent="0.25">
      <c r="M148" s="22"/>
    </row>
    <row r="149" spans="13:13" x14ac:dyDescent="0.25">
      <c r="M149" s="22"/>
    </row>
    <row r="150" spans="13:13" x14ac:dyDescent="0.25">
      <c r="M150" s="22"/>
    </row>
    <row r="151" spans="13:13" x14ac:dyDescent="0.25">
      <c r="M151" s="22"/>
    </row>
    <row r="152" spans="13:13" x14ac:dyDescent="0.25">
      <c r="M152" s="22"/>
    </row>
    <row r="153" spans="13:13" x14ac:dyDescent="0.25">
      <c r="M153" s="22"/>
    </row>
    <row r="154" spans="13:13" x14ac:dyDescent="0.25">
      <c r="M154" s="22"/>
    </row>
    <row r="155" spans="13:13" x14ac:dyDescent="0.25">
      <c r="M155" s="22"/>
    </row>
    <row r="156" spans="13:13" x14ac:dyDescent="0.25">
      <c r="M156" s="22"/>
    </row>
    <row r="157" spans="13:13" x14ac:dyDescent="0.25">
      <c r="M157" s="22"/>
    </row>
    <row r="158" spans="13:13" x14ac:dyDescent="0.25">
      <c r="M158" s="22"/>
    </row>
    <row r="159" spans="13:13" x14ac:dyDescent="0.25">
      <c r="M159" s="22"/>
    </row>
    <row r="160" spans="13:13" x14ac:dyDescent="0.25">
      <c r="M160" s="22"/>
    </row>
    <row r="161" spans="13:13" x14ac:dyDescent="0.25">
      <c r="M161" s="22"/>
    </row>
    <row r="162" spans="13:13" x14ac:dyDescent="0.25">
      <c r="M162" s="22"/>
    </row>
    <row r="163" spans="13:13" x14ac:dyDescent="0.25">
      <c r="M163" s="22"/>
    </row>
    <row r="164" spans="13:13" x14ac:dyDescent="0.25">
      <c r="M164" s="22"/>
    </row>
    <row r="165" spans="13:13" x14ac:dyDescent="0.25">
      <c r="M165" s="22"/>
    </row>
    <row r="166" spans="13:13" x14ac:dyDescent="0.25">
      <c r="M166" s="22"/>
    </row>
    <row r="167" spans="13:13" x14ac:dyDescent="0.25">
      <c r="M167" s="22"/>
    </row>
    <row r="168" spans="13:13" x14ac:dyDescent="0.25">
      <c r="M168" s="22"/>
    </row>
    <row r="169" spans="13:13" x14ac:dyDescent="0.25">
      <c r="M169" s="22"/>
    </row>
    <row r="170" spans="13:13" x14ac:dyDescent="0.25">
      <c r="M170" s="22"/>
    </row>
    <row r="171" spans="13:13" x14ac:dyDescent="0.25">
      <c r="M171" s="22"/>
    </row>
    <row r="172" spans="13:13" x14ac:dyDescent="0.25">
      <c r="M172" s="22"/>
    </row>
    <row r="173" spans="13:13" x14ac:dyDescent="0.25">
      <c r="M173" s="22"/>
    </row>
    <row r="174" spans="13:13" x14ac:dyDescent="0.25">
      <c r="M174" s="22"/>
    </row>
    <row r="175" spans="13:13" x14ac:dyDescent="0.25">
      <c r="M175" s="22"/>
    </row>
    <row r="176" spans="13:13" x14ac:dyDescent="0.25">
      <c r="M176" s="22"/>
    </row>
    <row r="177" spans="13:13" x14ac:dyDescent="0.25">
      <c r="M177" s="22"/>
    </row>
    <row r="178" spans="13:13" x14ac:dyDescent="0.25">
      <c r="M178" s="22"/>
    </row>
    <row r="179" spans="13:13" x14ac:dyDescent="0.25">
      <c r="M179" s="22"/>
    </row>
    <row r="180" spans="13:13" x14ac:dyDescent="0.25">
      <c r="M180" s="22"/>
    </row>
    <row r="181" spans="13:13" x14ac:dyDescent="0.25">
      <c r="M181" s="22"/>
    </row>
    <row r="182" spans="13:13" x14ac:dyDescent="0.25">
      <c r="M182" s="22"/>
    </row>
    <row r="183" spans="13:13" x14ac:dyDescent="0.25">
      <c r="M183" s="22"/>
    </row>
    <row r="184" spans="13:13" x14ac:dyDescent="0.25">
      <c r="M184" s="22"/>
    </row>
    <row r="185" spans="13:13" x14ac:dyDescent="0.25">
      <c r="M185" s="22"/>
    </row>
    <row r="186" spans="13:13" x14ac:dyDescent="0.25">
      <c r="M186" s="22"/>
    </row>
    <row r="187" spans="13:13" x14ac:dyDescent="0.25">
      <c r="M187" s="22"/>
    </row>
    <row r="188" spans="13:13" x14ac:dyDescent="0.25">
      <c r="M188" s="22"/>
    </row>
    <row r="189" spans="13:13" x14ac:dyDescent="0.25">
      <c r="M189" s="22"/>
    </row>
    <row r="190" spans="13:13" x14ac:dyDescent="0.25">
      <c r="M190" s="22"/>
    </row>
    <row r="191" spans="13:13" x14ac:dyDescent="0.25">
      <c r="M191" s="22"/>
    </row>
    <row r="192" spans="13:13" x14ac:dyDescent="0.25">
      <c r="M192" s="22"/>
    </row>
    <row r="193" spans="13:13" x14ac:dyDescent="0.25">
      <c r="M193" s="22"/>
    </row>
    <row r="194" spans="13:13" x14ac:dyDescent="0.25">
      <c r="M194" s="22"/>
    </row>
    <row r="195" spans="13:13" x14ac:dyDescent="0.25">
      <c r="M195" s="22"/>
    </row>
    <row r="196" spans="13:13" x14ac:dyDescent="0.25">
      <c r="M196" s="22"/>
    </row>
    <row r="197" spans="13:13" x14ac:dyDescent="0.25">
      <c r="M197" s="22"/>
    </row>
    <row r="198" spans="13:13" x14ac:dyDescent="0.25">
      <c r="M198" s="22"/>
    </row>
    <row r="199" spans="13:13" x14ac:dyDescent="0.25">
      <c r="M199" s="22"/>
    </row>
    <row r="200" spans="13:13" x14ac:dyDescent="0.25">
      <c r="M200" s="22"/>
    </row>
    <row r="201" spans="13:13" x14ac:dyDescent="0.25">
      <c r="M201" s="22"/>
    </row>
    <row r="202" spans="13:13" x14ac:dyDescent="0.25">
      <c r="M202" s="22"/>
    </row>
    <row r="203" spans="13:13" x14ac:dyDescent="0.25">
      <c r="M203" s="22"/>
    </row>
    <row r="204" spans="13:13" x14ac:dyDescent="0.25">
      <c r="M204" s="22"/>
    </row>
    <row r="205" spans="13:13" x14ac:dyDescent="0.25">
      <c r="M205" s="22"/>
    </row>
    <row r="206" spans="13:13" x14ac:dyDescent="0.25">
      <c r="M206" s="22"/>
    </row>
    <row r="207" spans="13:13" x14ac:dyDescent="0.25">
      <c r="M207" s="22"/>
    </row>
    <row r="208" spans="13:13" x14ac:dyDescent="0.25">
      <c r="M208" s="22"/>
    </row>
    <row r="209" spans="13:13" x14ac:dyDescent="0.25">
      <c r="M209" s="22"/>
    </row>
    <row r="210" spans="13:13" x14ac:dyDescent="0.25">
      <c r="M210" s="22"/>
    </row>
    <row r="211" spans="13:13" x14ac:dyDescent="0.25">
      <c r="M211" s="22"/>
    </row>
    <row r="212" spans="13:13" x14ac:dyDescent="0.25">
      <c r="M212" s="22"/>
    </row>
    <row r="213" spans="13:13" x14ac:dyDescent="0.25">
      <c r="M213" s="22"/>
    </row>
    <row r="214" spans="13:13" x14ac:dyDescent="0.25">
      <c r="M214" s="22"/>
    </row>
    <row r="215" spans="13:13" x14ac:dyDescent="0.25">
      <c r="M215" s="22"/>
    </row>
    <row r="216" spans="13:13" x14ac:dyDescent="0.25">
      <c r="M216" s="22"/>
    </row>
    <row r="217" spans="13:13" x14ac:dyDescent="0.25">
      <c r="M217" s="22"/>
    </row>
    <row r="218" spans="13:13" x14ac:dyDescent="0.25">
      <c r="M218" s="22"/>
    </row>
    <row r="219" spans="13:13" x14ac:dyDescent="0.25">
      <c r="M219" s="22"/>
    </row>
    <row r="220" spans="13:13" x14ac:dyDescent="0.25">
      <c r="M220" s="22"/>
    </row>
    <row r="221" spans="13:13" x14ac:dyDescent="0.25">
      <c r="M221" s="22"/>
    </row>
    <row r="222" spans="13:13" x14ac:dyDescent="0.25">
      <c r="M222" s="22"/>
    </row>
    <row r="223" spans="13:13" x14ac:dyDescent="0.25">
      <c r="M223" s="22"/>
    </row>
    <row r="224" spans="13:13" x14ac:dyDescent="0.25">
      <c r="M224" s="22"/>
    </row>
    <row r="225" spans="13:13" x14ac:dyDescent="0.25">
      <c r="M225" s="22"/>
    </row>
    <row r="226" spans="13:13" x14ac:dyDescent="0.25">
      <c r="M226" s="22"/>
    </row>
    <row r="227" spans="13:13" x14ac:dyDescent="0.25">
      <c r="M227" s="22"/>
    </row>
    <row r="228" spans="13:13" x14ac:dyDescent="0.25">
      <c r="M228" s="22"/>
    </row>
    <row r="229" spans="13:13" x14ac:dyDescent="0.25">
      <c r="M229" s="22"/>
    </row>
    <row r="230" spans="13:13" x14ac:dyDescent="0.25">
      <c r="M230" s="22"/>
    </row>
    <row r="231" spans="13:13" x14ac:dyDescent="0.25">
      <c r="M231" s="22"/>
    </row>
    <row r="232" spans="13:13" x14ac:dyDescent="0.25">
      <c r="M232" s="22"/>
    </row>
    <row r="233" spans="13:13" x14ac:dyDescent="0.25">
      <c r="M233" s="22"/>
    </row>
    <row r="234" spans="13:13" x14ac:dyDescent="0.25">
      <c r="M234" s="22"/>
    </row>
    <row r="235" spans="13:13" x14ac:dyDescent="0.25">
      <c r="M235" s="22"/>
    </row>
    <row r="236" spans="13:13" x14ac:dyDescent="0.25">
      <c r="M236" s="22"/>
    </row>
    <row r="237" spans="13:13" x14ac:dyDescent="0.25">
      <c r="M237" s="22"/>
    </row>
    <row r="238" spans="13:13" x14ac:dyDescent="0.25">
      <c r="M238" s="22"/>
    </row>
    <row r="239" spans="13:13" x14ac:dyDescent="0.25">
      <c r="M239" s="22"/>
    </row>
    <row r="240" spans="13:13" x14ac:dyDescent="0.25">
      <c r="M240" s="22"/>
    </row>
    <row r="241" spans="13:13" x14ac:dyDescent="0.25">
      <c r="M241" s="22"/>
    </row>
    <row r="242" spans="13:13" x14ac:dyDescent="0.25">
      <c r="M242" s="22"/>
    </row>
    <row r="243" spans="13:13" x14ac:dyDescent="0.25">
      <c r="M243" s="22"/>
    </row>
    <row r="244" spans="13:13" x14ac:dyDescent="0.25">
      <c r="M244" s="22"/>
    </row>
    <row r="245" spans="13:13" x14ac:dyDescent="0.25">
      <c r="M245" s="22"/>
    </row>
    <row r="246" spans="13:13" x14ac:dyDescent="0.25">
      <c r="M246" s="22"/>
    </row>
    <row r="247" spans="13:13" x14ac:dyDescent="0.25">
      <c r="M247" s="22"/>
    </row>
    <row r="248" spans="13:13" x14ac:dyDescent="0.25">
      <c r="M248" s="22"/>
    </row>
    <row r="249" spans="13:13" x14ac:dyDescent="0.25">
      <c r="M249" s="22"/>
    </row>
    <row r="250" spans="13:13" x14ac:dyDescent="0.25">
      <c r="M250" s="22"/>
    </row>
    <row r="251" spans="13:13" x14ac:dyDescent="0.25">
      <c r="M251" s="22"/>
    </row>
    <row r="252" spans="13:13" x14ac:dyDescent="0.25">
      <c r="M252" s="22"/>
    </row>
    <row r="253" spans="13:13" x14ac:dyDescent="0.25">
      <c r="M253" s="22"/>
    </row>
    <row r="254" spans="13:13" x14ac:dyDescent="0.25">
      <c r="M254" s="22"/>
    </row>
    <row r="255" spans="13:13" x14ac:dyDescent="0.25">
      <c r="M255" s="22"/>
    </row>
    <row r="256" spans="13:13" x14ac:dyDescent="0.25">
      <c r="M256" s="22"/>
    </row>
    <row r="257" spans="13:13" x14ac:dyDescent="0.25">
      <c r="M257" s="22"/>
    </row>
    <row r="258" spans="13:13" x14ac:dyDescent="0.25">
      <c r="M258" s="22"/>
    </row>
    <row r="259" spans="13:13" x14ac:dyDescent="0.25">
      <c r="M259" s="22"/>
    </row>
    <row r="260" spans="13:13" x14ac:dyDescent="0.25">
      <c r="M260" s="22"/>
    </row>
    <row r="261" spans="13:13" x14ac:dyDescent="0.25">
      <c r="M261" s="22"/>
    </row>
    <row r="262" spans="13:13" x14ac:dyDescent="0.25">
      <c r="M262" s="22"/>
    </row>
    <row r="263" spans="13:13" x14ac:dyDescent="0.25">
      <c r="M263" s="22"/>
    </row>
    <row r="264" spans="13:13" x14ac:dyDescent="0.25">
      <c r="M264" s="22"/>
    </row>
    <row r="265" spans="13:13" x14ac:dyDescent="0.25">
      <c r="M265" s="22"/>
    </row>
    <row r="266" spans="13:13" x14ac:dyDescent="0.25">
      <c r="M266" s="22"/>
    </row>
    <row r="267" spans="13:13" x14ac:dyDescent="0.25">
      <c r="M267" s="22"/>
    </row>
    <row r="268" spans="13:13" x14ac:dyDescent="0.25">
      <c r="M268" s="22"/>
    </row>
    <row r="269" spans="13:13" x14ac:dyDescent="0.25">
      <c r="M269" s="22"/>
    </row>
    <row r="270" spans="13:13" x14ac:dyDescent="0.25">
      <c r="M270" s="22"/>
    </row>
    <row r="271" spans="13:13" x14ac:dyDescent="0.25">
      <c r="M271" s="22"/>
    </row>
    <row r="272" spans="13:13" x14ac:dyDescent="0.25">
      <c r="M272" s="22"/>
    </row>
    <row r="273" spans="13:13" x14ac:dyDescent="0.25">
      <c r="M273" s="22"/>
    </row>
    <row r="274" spans="13:13" x14ac:dyDescent="0.25">
      <c r="M274" s="22"/>
    </row>
    <row r="275" spans="13:13" x14ac:dyDescent="0.25">
      <c r="M275" s="22"/>
    </row>
    <row r="276" spans="13:13" x14ac:dyDescent="0.25">
      <c r="M276" s="22"/>
    </row>
    <row r="277" spans="13:13" x14ac:dyDescent="0.25">
      <c r="M277" s="22"/>
    </row>
    <row r="278" spans="13:13" x14ac:dyDescent="0.25">
      <c r="M278" s="22"/>
    </row>
    <row r="279" spans="13:13" x14ac:dyDescent="0.25">
      <c r="M279" s="22"/>
    </row>
    <row r="280" spans="13:13" x14ac:dyDescent="0.25">
      <c r="M280" s="22"/>
    </row>
    <row r="281" spans="13:13" x14ac:dyDescent="0.25">
      <c r="M281" s="22"/>
    </row>
    <row r="282" spans="13:13" x14ac:dyDescent="0.25">
      <c r="M282" s="22"/>
    </row>
    <row r="283" spans="13:13" x14ac:dyDescent="0.25">
      <c r="M283" s="22"/>
    </row>
    <row r="284" spans="13:13" x14ac:dyDescent="0.25">
      <c r="M284" s="22"/>
    </row>
    <row r="285" spans="13:13" x14ac:dyDescent="0.25">
      <c r="M285" s="22"/>
    </row>
    <row r="286" spans="13:13" x14ac:dyDescent="0.25">
      <c r="M286" s="22"/>
    </row>
    <row r="287" spans="13:13" x14ac:dyDescent="0.25">
      <c r="M287" s="22"/>
    </row>
    <row r="288" spans="13:13" x14ac:dyDescent="0.25">
      <c r="M288" s="22"/>
    </row>
    <row r="289" spans="13:13" x14ac:dyDescent="0.25">
      <c r="M289" s="22"/>
    </row>
    <row r="290" spans="13:13" x14ac:dyDescent="0.25">
      <c r="M290" s="22"/>
    </row>
    <row r="291" spans="13:13" x14ac:dyDescent="0.25">
      <c r="M291" s="22"/>
    </row>
    <row r="292" spans="13:13" x14ac:dyDescent="0.25">
      <c r="M292" s="22"/>
    </row>
    <row r="293" spans="13:13" x14ac:dyDescent="0.25">
      <c r="M293" s="22"/>
    </row>
    <row r="294" spans="13:13" x14ac:dyDescent="0.25">
      <c r="M294" s="22"/>
    </row>
    <row r="295" spans="13:13" x14ac:dyDescent="0.25">
      <c r="M295" s="22"/>
    </row>
    <row r="296" spans="13:13" x14ac:dyDescent="0.25">
      <c r="M296" s="22"/>
    </row>
    <row r="297" spans="13:13" x14ac:dyDescent="0.25">
      <c r="M297" s="22"/>
    </row>
    <row r="298" spans="13:13" x14ac:dyDescent="0.25">
      <c r="M298" s="22"/>
    </row>
    <row r="299" spans="13:13" x14ac:dyDescent="0.25">
      <c r="M299" s="22"/>
    </row>
    <row r="300" spans="13:13" x14ac:dyDescent="0.25">
      <c r="M300" s="22"/>
    </row>
    <row r="301" spans="13:13" x14ac:dyDescent="0.25">
      <c r="M301" s="22"/>
    </row>
    <row r="302" spans="13:13" x14ac:dyDescent="0.25">
      <c r="M302" s="22"/>
    </row>
    <row r="303" spans="13:13" x14ac:dyDescent="0.25">
      <c r="M303" s="22"/>
    </row>
    <row r="304" spans="13:13" x14ac:dyDescent="0.25">
      <c r="M304" s="22"/>
    </row>
    <row r="305" spans="13:13" x14ac:dyDescent="0.25">
      <c r="M305" s="22"/>
    </row>
    <row r="306" spans="13:13" x14ac:dyDescent="0.25">
      <c r="M306" s="22"/>
    </row>
    <row r="307" spans="13:13" x14ac:dyDescent="0.25">
      <c r="M307" s="22"/>
    </row>
    <row r="308" spans="13:13" x14ac:dyDescent="0.25">
      <c r="M308" s="22"/>
    </row>
    <row r="309" spans="13:13" x14ac:dyDescent="0.25">
      <c r="M309" s="22"/>
    </row>
    <row r="310" spans="13:13" x14ac:dyDescent="0.25">
      <c r="M310" s="22"/>
    </row>
    <row r="311" spans="13:13" x14ac:dyDescent="0.25">
      <c r="M311" s="22"/>
    </row>
    <row r="312" spans="13:13" x14ac:dyDescent="0.25">
      <c r="M312" s="22"/>
    </row>
    <row r="313" spans="13:13" x14ac:dyDescent="0.25">
      <c r="M313" s="22"/>
    </row>
    <row r="314" spans="13:13" x14ac:dyDescent="0.25">
      <c r="M314" s="22"/>
    </row>
    <row r="315" spans="13:13" x14ac:dyDescent="0.25">
      <c r="M315" s="22"/>
    </row>
    <row r="316" spans="13:13" x14ac:dyDescent="0.25">
      <c r="M316" s="22"/>
    </row>
    <row r="317" spans="13:13" x14ac:dyDescent="0.25">
      <c r="M317" s="22"/>
    </row>
    <row r="318" spans="13:13" x14ac:dyDescent="0.25">
      <c r="M318" s="22"/>
    </row>
    <row r="319" spans="13:13" x14ac:dyDescent="0.25">
      <c r="M319" s="22"/>
    </row>
    <row r="320" spans="13:13" x14ac:dyDescent="0.25">
      <c r="M320" s="22"/>
    </row>
    <row r="321" spans="13:13" x14ac:dyDescent="0.25">
      <c r="M321" s="22"/>
    </row>
    <row r="322" spans="13:13" x14ac:dyDescent="0.25">
      <c r="M322" s="22"/>
    </row>
    <row r="323" spans="13:13" x14ac:dyDescent="0.25">
      <c r="M323" s="22"/>
    </row>
    <row r="324" spans="13:13" x14ac:dyDescent="0.25">
      <c r="M324" s="22"/>
    </row>
    <row r="325" spans="13:13" x14ac:dyDescent="0.25">
      <c r="M325" s="22"/>
    </row>
    <row r="326" spans="13:13" x14ac:dyDescent="0.25">
      <c r="M326" s="22"/>
    </row>
    <row r="327" spans="13:13" x14ac:dyDescent="0.25">
      <c r="M327" s="22"/>
    </row>
    <row r="328" spans="13:13" x14ac:dyDescent="0.25">
      <c r="M328" s="22"/>
    </row>
    <row r="329" spans="13:13" x14ac:dyDescent="0.25">
      <c r="M329" s="22"/>
    </row>
    <row r="330" spans="13:13" x14ac:dyDescent="0.25">
      <c r="M330" s="22"/>
    </row>
    <row r="331" spans="13:13" x14ac:dyDescent="0.25">
      <c r="M331" s="22"/>
    </row>
    <row r="332" spans="13:13" x14ac:dyDescent="0.25">
      <c r="M332" s="22"/>
    </row>
    <row r="333" spans="13:13" x14ac:dyDescent="0.25">
      <c r="M333" s="22"/>
    </row>
    <row r="334" spans="13:13" x14ac:dyDescent="0.25">
      <c r="M334" s="22"/>
    </row>
    <row r="335" spans="13:13" x14ac:dyDescent="0.25">
      <c r="M335" s="22"/>
    </row>
    <row r="336" spans="13:13" x14ac:dyDescent="0.25">
      <c r="M336" s="22"/>
    </row>
    <row r="337" spans="13:13" x14ac:dyDescent="0.25">
      <c r="M337" s="22"/>
    </row>
    <row r="338" spans="13:13" x14ac:dyDescent="0.25">
      <c r="M338" s="22"/>
    </row>
    <row r="339" spans="13:13" x14ac:dyDescent="0.25">
      <c r="M339" s="22"/>
    </row>
    <row r="340" spans="13:13" x14ac:dyDescent="0.25">
      <c r="M340" s="22"/>
    </row>
    <row r="341" spans="13:13" x14ac:dyDescent="0.25">
      <c r="M341" s="22"/>
    </row>
    <row r="342" spans="13:13" x14ac:dyDescent="0.25">
      <c r="M342" s="22"/>
    </row>
    <row r="343" spans="13:13" x14ac:dyDescent="0.25">
      <c r="M343" s="22"/>
    </row>
    <row r="344" spans="13:13" x14ac:dyDescent="0.25">
      <c r="M344" s="22"/>
    </row>
    <row r="345" spans="13:13" x14ac:dyDescent="0.25">
      <c r="M345" s="22"/>
    </row>
    <row r="346" spans="13:13" x14ac:dyDescent="0.25">
      <c r="M346" s="22"/>
    </row>
    <row r="347" spans="13:13" x14ac:dyDescent="0.25">
      <c r="M347" s="22"/>
    </row>
    <row r="348" spans="13:13" x14ac:dyDescent="0.25">
      <c r="M348" s="22"/>
    </row>
    <row r="349" spans="13:13" x14ac:dyDescent="0.25">
      <c r="M349" s="22"/>
    </row>
    <row r="350" spans="13:13" x14ac:dyDescent="0.25">
      <c r="M350" s="22"/>
    </row>
    <row r="351" spans="13:13" x14ac:dyDescent="0.25">
      <c r="M351" s="22"/>
    </row>
    <row r="352" spans="13:13" x14ac:dyDescent="0.25">
      <c r="M352" s="22"/>
    </row>
    <row r="353" spans="13:13" x14ac:dyDescent="0.25">
      <c r="M353" s="22"/>
    </row>
    <row r="354" spans="13:13" x14ac:dyDescent="0.25">
      <c r="M354" s="22"/>
    </row>
    <row r="355" spans="13:13" x14ac:dyDescent="0.25">
      <c r="M355" s="22"/>
    </row>
    <row r="356" spans="13:13" x14ac:dyDescent="0.25">
      <c r="M356" s="22"/>
    </row>
    <row r="357" spans="13:13" x14ac:dyDescent="0.25">
      <c r="M357" s="22"/>
    </row>
    <row r="358" spans="13:13" x14ac:dyDescent="0.25">
      <c r="M358" s="22"/>
    </row>
    <row r="359" spans="13:13" x14ac:dyDescent="0.25">
      <c r="M359" s="22"/>
    </row>
    <row r="360" spans="13:13" x14ac:dyDescent="0.25">
      <c r="M360" s="22"/>
    </row>
    <row r="361" spans="13:13" x14ac:dyDescent="0.25">
      <c r="M361" s="22"/>
    </row>
    <row r="362" spans="13:13" x14ac:dyDescent="0.25">
      <c r="M362" s="22"/>
    </row>
    <row r="363" spans="13:13" x14ac:dyDescent="0.25">
      <c r="M363" s="22"/>
    </row>
    <row r="364" spans="13:13" x14ac:dyDescent="0.25">
      <c r="M364" s="22"/>
    </row>
    <row r="365" spans="13:13" x14ac:dyDescent="0.25">
      <c r="M365" s="22"/>
    </row>
    <row r="366" spans="13:13" x14ac:dyDescent="0.25">
      <c r="M366" s="22"/>
    </row>
    <row r="367" spans="13:13" x14ac:dyDescent="0.25">
      <c r="M367" s="22"/>
    </row>
  </sheetData>
  <mergeCells count="24">
    <mergeCell ref="V1:V2"/>
    <mergeCell ref="A2:L2"/>
    <mergeCell ref="A4:A26"/>
    <mergeCell ref="A27:A46"/>
    <mergeCell ref="A47:A48"/>
    <mergeCell ref="B4:B26"/>
    <mergeCell ref="B27:B46"/>
    <mergeCell ref="B47:B48"/>
    <mergeCell ref="N1:N2"/>
    <mergeCell ref="U1:U2"/>
    <mergeCell ref="O1:O2"/>
    <mergeCell ref="P1:P2"/>
    <mergeCell ref="Q1:Q2"/>
    <mergeCell ref="R1:R2"/>
    <mergeCell ref="S1:S2"/>
    <mergeCell ref="T1:T2"/>
    <mergeCell ref="A49:A50"/>
    <mergeCell ref="B49:B50"/>
    <mergeCell ref="A51:A59"/>
    <mergeCell ref="B51:B59"/>
    <mergeCell ref="M1:M2"/>
    <mergeCell ref="A1:C1"/>
    <mergeCell ref="D1:I1"/>
    <mergeCell ref="J1:L1"/>
  </mergeCells>
  <conditionalFormatting sqref="N5:P47">
    <cfRule type="cellIs" dxfId="121" priority="7" stopIfTrue="1" operator="greaterThan">
      <formula>0</formula>
    </cfRule>
    <cfRule type="cellIs" dxfId="120" priority="8" stopIfTrue="1" operator="greaterThan">
      <formula>0</formula>
    </cfRule>
    <cfRule type="cellIs" dxfId="119" priority="9" stopIfTrue="1" operator="greaterThan">
      <formula>0</formula>
    </cfRule>
  </conditionalFormatting>
  <conditionalFormatting sqref="N4:P4">
    <cfRule type="cellIs" dxfId="118" priority="4" stopIfTrue="1" operator="greaterThan">
      <formula>0</formula>
    </cfRule>
    <cfRule type="cellIs" dxfId="117" priority="5" stopIfTrue="1" operator="greaterThan">
      <formula>0</formula>
    </cfRule>
    <cfRule type="cellIs" dxfId="116" priority="6" stopIfTrue="1" operator="greaterThan">
      <formula>0</formula>
    </cfRule>
  </conditionalFormatting>
  <conditionalFormatting sqref="M4:M59">
    <cfRule type="cellIs" dxfId="115" priority="1" stopIfTrue="1" operator="greaterThan">
      <formula>0</formula>
    </cfRule>
    <cfRule type="cellIs" dxfId="114" priority="2" stopIfTrue="1" operator="greaterThan">
      <formula>0</formula>
    </cfRule>
    <cfRule type="cellIs" dxfId="113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7"/>
  <sheetViews>
    <sheetView topLeftCell="A39" zoomScale="84" zoomScaleNormal="84" workbookViewId="0">
      <selection activeCell="K4" sqref="K4:K59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7" customWidth="1"/>
    <col min="4" max="4" width="5.7109375" style="1" customWidth="1"/>
    <col min="5" max="5" width="34.2851562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8" bestFit="1" customWidth="1"/>
    <col min="10" max="10" width="11.28515625" style="42" customWidth="1"/>
    <col min="11" max="11" width="13.28515625" style="38" customWidth="1"/>
    <col min="12" max="12" width="12.5703125" style="17" customWidth="1"/>
    <col min="13" max="13" width="14.7109375" style="18" customWidth="1"/>
    <col min="14" max="14" width="13.7109375" style="18" customWidth="1"/>
    <col min="15" max="15" width="14.7109375" style="18" customWidth="1"/>
    <col min="16" max="16" width="17" style="18" customWidth="1"/>
    <col min="17" max="22" width="14.7109375" style="15" customWidth="1"/>
    <col min="23" max="16384" width="9.7109375" style="15"/>
  </cols>
  <sheetData>
    <row r="1" spans="1:22" ht="33" customHeight="1" x14ac:dyDescent="0.25">
      <c r="A1" s="167" t="s">
        <v>134</v>
      </c>
      <c r="B1" s="167"/>
      <c r="C1" s="167"/>
      <c r="D1" s="167" t="s">
        <v>75</v>
      </c>
      <c r="E1" s="167"/>
      <c r="F1" s="167"/>
      <c r="G1" s="167"/>
      <c r="H1" s="167"/>
      <c r="I1" s="167"/>
      <c r="J1" s="167" t="s">
        <v>135</v>
      </c>
      <c r="K1" s="167"/>
      <c r="L1" s="167"/>
      <c r="M1" s="166" t="s">
        <v>144</v>
      </c>
      <c r="N1" s="166" t="s">
        <v>190</v>
      </c>
      <c r="O1" s="178" t="s">
        <v>118</v>
      </c>
      <c r="P1" s="166" t="s">
        <v>118</v>
      </c>
      <c r="Q1" s="166" t="s">
        <v>118</v>
      </c>
      <c r="R1" s="166" t="s">
        <v>118</v>
      </c>
      <c r="S1" s="166" t="s">
        <v>118</v>
      </c>
      <c r="T1" s="166" t="s">
        <v>118</v>
      </c>
      <c r="U1" s="166" t="s">
        <v>118</v>
      </c>
      <c r="V1" s="166" t="s">
        <v>118</v>
      </c>
    </row>
    <row r="2" spans="1:22" ht="21.75" customHeight="1" x14ac:dyDescent="0.25">
      <c r="A2" s="167" t="s">
        <v>136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6"/>
      <c r="N2" s="166"/>
      <c r="O2" s="179"/>
      <c r="P2" s="166"/>
      <c r="Q2" s="166"/>
      <c r="R2" s="166"/>
      <c r="S2" s="166"/>
      <c r="T2" s="166"/>
      <c r="U2" s="166"/>
      <c r="V2" s="166"/>
    </row>
    <row r="3" spans="1:22" s="16" customFormat="1" ht="45" x14ac:dyDescent="0.2">
      <c r="A3" s="30" t="s">
        <v>5</v>
      </c>
      <c r="B3" s="30" t="s">
        <v>120</v>
      </c>
      <c r="C3" s="31" t="s">
        <v>121</v>
      </c>
      <c r="D3" s="31" t="s">
        <v>3</v>
      </c>
      <c r="E3" s="31" t="s">
        <v>87</v>
      </c>
      <c r="F3" s="31" t="s">
        <v>88</v>
      </c>
      <c r="G3" s="31" t="s">
        <v>122</v>
      </c>
      <c r="H3" s="31" t="s">
        <v>4</v>
      </c>
      <c r="I3" s="47" t="s">
        <v>1</v>
      </c>
      <c r="J3" s="33" t="s">
        <v>23</v>
      </c>
      <c r="K3" s="34" t="s">
        <v>0</v>
      </c>
      <c r="L3" s="30" t="s">
        <v>2</v>
      </c>
      <c r="M3" s="29">
        <v>43465</v>
      </c>
      <c r="N3" s="29">
        <v>43465</v>
      </c>
      <c r="O3" s="29" t="s">
        <v>119</v>
      </c>
      <c r="P3" s="29" t="s">
        <v>119</v>
      </c>
      <c r="Q3" s="29" t="s">
        <v>119</v>
      </c>
      <c r="R3" s="29" t="s">
        <v>119</v>
      </c>
      <c r="S3" s="29" t="s">
        <v>119</v>
      </c>
      <c r="T3" s="29" t="s">
        <v>119</v>
      </c>
      <c r="U3" s="29" t="s">
        <v>119</v>
      </c>
      <c r="V3" s="29" t="s">
        <v>119</v>
      </c>
    </row>
    <row r="4" spans="1:22" ht="30" customHeight="1" x14ac:dyDescent="0.25">
      <c r="A4" s="174" t="s">
        <v>123</v>
      </c>
      <c r="B4" s="172" t="s">
        <v>124</v>
      </c>
      <c r="C4" s="76" t="s">
        <v>125</v>
      </c>
      <c r="D4" s="77">
        <v>1</v>
      </c>
      <c r="E4" s="78" t="s">
        <v>27</v>
      </c>
      <c r="F4" s="77" t="s">
        <v>90</v>
      </c>
      <c r="G4" s="76" t="s">
        <v>78</v>
      </c>
      <c r="H4" s="76" t="s">
        <v>24</v>
      </c>
      <c r="I4" s="79">
        <v>25</v>
      </c>
      <c r="J4" s="85">
        <f>10</f>
        <v>10</v>
      </c>
      <c r="K4" s="35">
        <f>J4-(SUM(M4:V4))</f>
        <v>3</v>
      </c>
      <c r="L4" s="36" t="str">
        <f>IF(K4&lt;0,"ATENÇÃO","OK")</f>
        <v>OK</v>
      </c>
      <c r="M4" s="56">
        <v>4</v>
      </c>
      <c r="N4" s="56">
        <v>3</v>
      </c>
      <c r="O4" s="56"/>
      <c r="P4" s="56"/>
      <c r="Q4" s="57"/>
      <c r="R4" s="57"/>
      <c r="S4" s="41"/>
      <c r="T4" s="41"/>
      <c r="U4" s="41"/>
      <c r="V4" s="41"/>
    </row>
    <row r="5" spans="1:22" ht="15" customHeight="1" x14ac:dyDescent="0.25">
      <c r="A5" s="174"/>
      <c r="B5" s="172"/>
      <c r="C5" s="76" t="s">
        <v>125</v>
      </c>
      <c r="D5" s="77">
        <v>2</v>
      </c>
      <c r="E5" s="78" t="s">
        <v>28</v>
      </c>
      <c r="F5" s="77" t="s">
        <v>91</v>
      </c>
      <c r="G5" s="76" t="s">
        <v>78</v>
      </c>
      <c r="H5" s="76" t="s">
        <v>24</v>
      </c>
      <c r="I5" s="79">
        <v>30</v>
      </c>
      <c r="J5" s="85">
        <f>10</f>
        <v>10</v>
      </c>
      <c r="K5" s="35">
        <f t="shared" ref="K5:K59" si="0">J5-(SUM(M5:V5))</f>
        <v>3</v>
      </c>
      <c r="L5" s="36" t="str">
        <f t="shared" ref="L5:L59" si="1">IF(K5&lt;0,"ATENÇÃO","OK")</f>
        <v>OK</v>
      </c>
      <c r="M5" s="56">
        <v>4</v>
      </c>
      <c r="N5" s="56">
        <v>3</v>
      </c>
      <c r="O5" s="56"/>
      <c r="P5" s="56"/>
      <c r="Q5" s="57"/>
      <c r="R5" s="57"/>
      <c r="S5" s="41"/>
      <c r="T5" s="41"/>
      <c r="U5" s="41"/>
      <c r="V5" s="41"/>
    </row>
    <row r="6" spans="1:22" ht="15" customHeight="1" x14ac:dyDescent="0.25">
      <c r="A6" s="174"/>
      <c r="B6" s="172"/>
      <c r="C6" s="76" t="s">
        <v>125</v>
      </c>
      <c r="D6" s="77">
        <v>3</v>
      </c>
      <c r="E6" s="78" t="s">
        <v>29</v>
      </c>
      <c r="F6" s="77" t="s">
        <v>92</v>
      </c>
      <c r="G6" s="76" t="s">
        <v>78</v>
      </c>
      <c r="H6" s="76" t="s">
        <v>24</v>
      </c>
      <c r="I6" s="79">
        <v>32</v>
      </c>
      <c r="J6" s="85">
        <f>10</f>
        <v>10</v>
      </c>
      <c r="K6" s="35">
        <f t="shared" si="0"/>
        <v>3</v>
      </c>
      <c r="L6" s="36" t="str">
        <f t="shared" si="1"/>
        <v>OK</v>
      </c>
      <c r="M6" s="56">
        <v>4</v>
      </c>
      <c r="N6" s="56">
        <v>3</v>
      </c>
      <c r="O6" s="56"/>
      <c r="P6" s="56"/>
      <c r="Q6" s="57"/>
      <c r="R6" s="57"/>
      <c r="S6" s="41"/>
      <c r="T6" s="41"/>
      <c r="U6" s="41"/>
      <c r="V6" s="41"/>
    </row>
    <row r="7" spans="1:22" ht="15" customHeight="1" x14ac:dyDescent="0.25">
      <c r="A7" s="174"/>
      <c r="B7" s="172"/>
      <c r="C7" s="76" t="s">
        <v>125</v>
      </c>
      <c r="D7" s="77">
        <v>4</v>
      </c>
      <c r="E7" s="78" t="s">
        <v>30</v>
      </c>
      <c r="F7" s="77" t="s">
        <v>93</v>
      </c>
      <c r="G7" s="76" t="s">
        <v>78</v>
      </c>
      <c r="H7" s="76" t="s">
        <v>24</v>
      </c>
      <c r="I7" s="79">
        <v>36</v>
      </c>
      <c r="J7" s="85">
        <f>5</f>
        <v>5</v>
      </c>
      <c r="K7" s="35">
        <f t="shared" si="0"/>
        <v>1</v>
      </c>
      <c r="L7" s="36" t="str">
        <f t="shared" si="1"/>
        <v>OK</v>
      </c>
      <c r="M7" s="56">
        <v>2</v>
      </c>
      <c r="N7" s="56">
        <v>2</v>
      </c>
      <c r="O7" s="56"/>
      <c r="P7" s="56"/>
      <c r="Q7" s="57"/>
      <c r="R7" s="57"/>
      <c r="S7" s="41"/>
      <c r="T7" s="41"/>
      <c r="U7" s="41"/>
      <c r="V7" s="41"/>
    </row>
    <row r="8" spans="1:22" ht="46.5" customHeight="1" x14ac:dyDescent="0.25">
      <c r="A8" s="174"/>
      <c r="B8" s="172"/>
      <c r="C8" s="76" t="s">
        <v>125</v>
      </c>
      <c r="D8" s="77">
        <v>5</v>
      </c>
      <c r="E8" s="78" t="s">
        <v>31</v>
      </c>
      <c r="F8" s="77" t="s">
        <v>94</v>
      </c>
      <c r="G8" s="76" t="s">
        <v>78</v>
      </c>
      <c r="H8" s="76" t="s">
        <v>24</v>
      </c>
      <c r="I8" s="79">
        <v>55</v>
      </c>
      <c r="J8" s="85">
        <f>5</f>
        <v>5</v>
      </c>
      <c r="K8" s="35">
        <f t="shared" si="0"/>
        <v>1</v>
      </c>
      <c r="L8" s="36" t="str">
        <f t="shared" si="1"/>
        <v>OK</v>
      </c>
      <c r="M8" s="56">
        <v>2</v>
      </c>
      <c r="N8" s="56">
        <v>2</v>
      </c>
      <c r="O8" s="56"/>
      <c r="P8" s="56"/>
      <c r="Q8" s="57"/>
      <c r="R8" s="57"/>
      <c r="S8" s="41"/>
      <c r="T8" s="41"/>
      <c r="U8" s="41"/>
      <c r="V8" s="41"/>
    </row>
    <row r="9" spans="1:22" ht="15" customHeight="1" x14ac:dyDescent="0.25">
      <c r="A9" s="174"/>
      <c r="B9" s="172"/>
      <c r="C9" s="76" t="s">
        <v>125</v>
      </c>
      <c r="D9" s="77">
        <v>6</v>
      </c>
      <c r="E9" s="78" t="s">
        <v>32</v>
      </c>
      <c r="F9" s="77" t="s">
        <v>95</v>
      </c>
      <c r="G9" s="76" t="s">
        <v>78</v>
      </c>
      <c r="H9" s="76" t="s">
        <v>24</v>
      </c>
      <c r="I9" s="79">
        <v>65</v>
      </c>
      <c r="J9" s="85">
        <f>5</f>
        <v>5</v>
      </c>
      <c r="K9" s="35">
        <f t="shared" si="0"/>
        <v>1</v>
      </c>
      <c r="L9" s="36" t="str">
        <f t="shared" si="1"/>
        <v>OK</v>
      </c>
      <c r="M9" s="56">
        <v>2</v>
      </c>
      <c r="N9" s="56">
        <v>2</v>
      </c>
      <c r="O9" s="56"/>
      <c r="P9" s="56"/>
      <c r="Q9" s="57"/>
      <c r="R9" s="57"/>
      <c r="S9" s="41"/>
      <c r="T9" s="41"/>
      <c r="U9" s="41"/>
      <c r="V9" s="41"/>
    </row>
    <row r="10" spans="1:22" ht="15" customHeight="1" x14ac:dyDescent="0.25">
      <c r="A10" s="174"/>
      <c r="B10" s="172"/>
      <c r="C10" s="76" t="s">
        <v>125</v>
      </c>
      <c r="D10" s="77">
        <v>7</v>
      </c>
      <c r="E10" s="78" t="s">
        <v>33</v>
      </c>
      <c r="F10" s="77" t="s">
        <v>96</v>
      </c>
      <c r="G10" s="76" t="s">
        <v>78</v>
      </c>
      <c r="H10" s="76" t="s">
        <v>24</v>
      </c>
      <c r="I10" s="79">
        <v>55</v>
      </c>
      <c r="J10" s="85">
        <v>5</v>
      </c>
      <c r="K10" s="35">
        <f t="shared" si="0"/>
        <v>1</v>
      </c>
      <c r="L10" s="36" t="str">
        <f t="shared" si="1"/>
        <v>OK</v>
      </c>
      <c r="M10" s="56">
        <v>2</v>
      </c>
      <c r="N10" s="56">
        <v>2</v>
      </c>
      <c r="O10" s="56"/>
      <c r="P10" s="56"/>
      <c r="Q10" s="57"/>
      <c r="R10" s="57"/>
      <c r="S10" s="41"/>
      <c r="T10" s="41"/>
      <c r="U10" s="41"/>
      <c r="V10" s="41"/>
    </row>
    <row r="11" spans="1:22" ht="15" customHeight="1" x14ac:dyDescent="0.25">
      <c r="A11" s="174"/>
      <c r="B11" s="172"/>
      <c r="C11" s="76" t="s">
        <v>125</v>
      </c>
      <c r="D11" s="77">
        <v>8</v>
      </c>
      <c r="E11" s="80" t="s">
        <v>34</v>
      </c>
      <c r="F11" s="77" t="s">
        <v>97</v>
      </c>
      <c r="G11" s="81" t="s">
        <v>78</v>
      </c>
      <c r="H11" s="81" t="s">
        <v>76</v>
      </c>
      <c r="I11" s="79">
        <v>42</v>
      </c>
      <c r="J11" s="85">
        <v>3</v>
      </c>
      <c r="K11" s="35">
        <f t="shared" si="0"/>
        <v>1</v>
      </c>
      <c r="L11" s="36" t="str">
        <f t="shared" si="1"/>
        <v>OK</v>
      </c>
      <c r="M11" s="56">
        <v>1</v>
      </c>
      <c r="N11" s="56">
        <v>1</v>
      </c>
      <c r="O11" s="56"/>
      <c r="P11" s="56"/>
      <c r="Q11" s="57"/>
      <c r="R11" s="57"/>
      <c r="S11" s="41"/>
      <c r="T11" s="41"/>
      <c r="U11" s="41"/>
      <c r="V11" s="41"/>
    </row>
    <row r="12" spans="1:22" ht="15" customHeight="1" x14ac:dyDescent="0.25">
      <c r="A12" s="174"/>
      <c r="B12" s="172"/>
      <c r="C12" s="76" t="s">
        <v>125</v>
      </c>
      <c r="D12" s="77">
        <v>9</v>
      </c>
      <c r="E12" s="80" t="s">
        <v>35</v>
      </c>
      <c r="F12" s="77" t="s">
        <v>98</v>
      </c>
      <c r="G12" s="81" t="s">
        <v>78</v>
      </c>
      <c r="H12" s="81" t="s">
        <v>76</v>
      </c>
      <c r="I12" s="79">
        <v>50</v>
      </c>
      <c r="J12" s="85">
        <v>3</v>
      </c>
      <c r="K12" s="35">
        <f t="shared" si="0"/>
        <v>1</v>
      </c>
      <c r="L12" s="36" t="str">
        <f t="shared" si="1"/>
        <v>OK</v>
      </c>
      <c r="M12" s="56">
        <v>1</v>
      </c>
      <c r="N12" s="56">
        <v>1</v>
      </c>
      <c r="O12" s="56"/>
      <c r="P12" s="56"/>
      <c r="Q12" s="57"/>
      <c r="R12" s="57"/>
      <c r="S12" s="41"/>
      <c r="T12" s="41"/>
      <c r="U12" s="41"/>
      <c r="V12" s="41"/>
    </row>
    <row r="13" spans="1:22" ht="15" customHeight="1" x14ac:dyDescent="0.25">
      <c r="A13" s="174"/>
      <c r="B13" s="172"/>
      <c r="C13" s="76" t="s">
        <v>125</v>
      </c>
      <c r="D13" s="77">
        <v>10</v>
      </c>
      <c r="E13" s="80" t="s">
        <v>36</v>
      </c>
      <c r="F13" s="77" t="s">
        <v>98</v>
      </c>
      <c r="G13" s="81" t="s">
        <v>78</v>
      </c>
      <c r="H13" s="81" t="s">
        <v>24</v>
      </c>
      <c r="I13" s="79">
        <v>38</v>
      </c>
      <c r="J13" s="85">
        <f>5</f>
        <v>5</v>
      </c>
      <c r="K13" s="35">
        <f t="shared" si="0"/>
        <v>1</v>
      </c>
      <c r="L13" s="36" t="str">
        <f t="shared" si="1"/>
        <v>OK</v>
      </c>
      <c r="M13" s="56">
        <v>2</v>
      </c>
      <c r="N13" s="56">
        <v>2</v>
      </c>
      <c r="O13" s="56"/>
      <c r="P13" s="56"/>
      <c r="Q13" s="57"/>
      <c r="R13" s="57"/>
      <c r="S13" s="41"/>
      <c r="T13" s="41"/>
      <c r="U13" s="41"/>
      <c r="V13" s="41"/>
    </row>
    <row r="14" spans="1:22" ht="15" customHeight="1" x14ac:dyDescent="0.25">
      <c r="A14" s="174"/>
      <c r="B14" s="172"/>
      <c r="C14" s="76" t="s">
        <v>125</v>
      </c>
      <c r="D14" s="77">
        <v>11</v>
      </c>
      <c r="E14" s="82" t="s">
        <v>37</v>
      </c>
      <c r="F14" s="77" t="s">
        <v>99</v>
      </c>
      <c r="G14" s="76" t="s">
        <v>78</v>
      </c>
      <c r="H14" s="76" t="s">
        <v>24</v>
      </c>
      <c r="I14" s="79">
        <v>10</v>
      </c>
      <c r="J14" s="85">
        <f>10</f>
        <v>10</v>
      </c>
      <c r="K14" s="35">
        <f t="shared" si="0"/>
        <v>3</v>
      </c>
      <c r="L14" s="36" t="str">
        <f t="shared" si="1"/>
        <v>OK</v>
      </c>
      <c r="M14" s="56">
        <v>4</v>
      </c>
      <c r="N14" s="56">
        <v>3</v>
      </c>
      <c r="O14" s="56"/>
      <c r="P14" s="56"/>
      <c r="Q14" s="57"/>
      <c r="R14" s="57"/>
      <c r="S14" s="41"/>
      <c r="T14" s="41"/>
      <c r="U14" s="41"/>
      <c r="V14" s="41"/>
    </row>
    <row r="15" spans="1:22" ht="15" customHeight="1" x14ac:dyDescent="0.25">
      <c r="A15" s="174"/>
      <c r="B15" s="172"/>
      <c r="C15" s="76" t="s">
        <v>125</v>
      </c>
      <c r="D15" s="77">
        <v>12</v>
      </c>
      <c r="E15" s="82" t="s">
        <v>38</v>
      </c>
      <c r="F15" s="77" t="s">
        <v>99</v>
      </c>
      <c r="G15" s="76" t="s">
        <v>78</v>
      </c>
      <c r="H15" s="76" t="s">
        <v>24</v>
      </c>
      <c r="I15" s="79">
        <v>12</v>
      </c>
      <c r="J15" s="85">
        <v>10</v>
      </c>
      <c r="K15" s="35">
        <f t="shared" si="0"/>
        <v>3</v>
      </c>
      <c r="L15" s="36" t="str">
        <f t="shared" si="1"/>
        <v>OK</v>
      </c>
      <c r="M15" s="56">
        <v>4</v>
      </c>
      <c r="N15" s="56">
        <v>3</v>
      </c>
      <c r="O15" s="56"/>
      <c r="P15" s="56"/>
      <c r="Q15" s="57"/>
      <c r="R15" s="57"/>
      <c r="S15" s="41"/>
      <c r="T15" s="41"/>
      <c r="U15" s="41"/>
      <c r="V15" s="41"/>
    </row>
    <row r="16" spans="1:22" ht="15" customHeight="1" x14ac:dyDescent="0.25">
      <c r="A16" s="174"/>
      <c r="B16" s="172"/>
      <c r="C16" s="76" t="s">
        <v>125</v>
      </c>
      <c r="D16" s="77">
        <v>13</v>
      </c>
      <c r="E16" s="82" t="s">
        <v>39</v>
      </c>
      <c r="F16" s="77" t="s">
        <v>99</v>
      </c>
      <c r="G16" s="76" t="s">
        <v>78</v>
      </c>
      <c r="H16" s="76" t="s">
        <v>24</v>
      </c>
      <c r="I16" s="79">
        <v>13</v>
      </c>
      <c r="J16" s="85">
        <v>10</v>
      </c>
      <c r="K16" s="35">
        <f t="shared" si="0"/>
        <v>3</v>
      </c>
      <c r="L16" s="36" t="str">
        <f t="shared" si="1"/>
        <v>OK</v>
      </c>
      <c r="M16" s="56">
        <v>4</v>
      </c>
      <c r="N16" s="56">
        <v>3</v>
      </c>
      <c r="O16" s="56"/>
      <c r="P16" s="56"/>
      <c r="Q16" s="57"/>
      <c r="R16" s="57"/>
      <c r="S16" s="41"/>
      <c r="T16" s="41"/>
      <c r="U16" s="41"/>
      <c r="V16" s="41"/>
    </row>
    <row r="17" spans="1:22" ht="15" customHeight="1" x14ac:dyDescent="0.25">
      <c r="A17" s="174"/>
      <c r="B17" s="172"/>
      <c r="C17" s="76" t="s">
        <v>125</v>
      </c>
      <c r="D17" s="77">
        <v>14</v>
      </c>
      <c r="E17" s="82" t="s">
        <v>40</v>
      </c>
      <c r="F17" s="77" t="s">
        <v>99</v>
      </c>
      <c r="G17" s="76" t="s">
        <v>78</v>
      </c>
      <c r="H17" s="76" t="s">
        <v>24</v>
      </c>
      <c r="I17" s="79">
        <v>15</v>
      </c>
      <c r="J17" s="85">
        <v>5</v>
      </c>
      <c r="K17" s="35">
        <f t="shared" si="0"/>
        <v>1</v>
      </c>
      <c r="L17" s="36" t="str">
        <f t="shared" si="1"/>
        <v>OK</v>
      </c>
      <c r="M17" s="56">
        <v>2</v>
      </c>
      <c r="N17" s="56">
        <v>2</v>
      </c>
      <c r="O17" s="56"/>
      <c r="P17" s="56"/>
      <c r="Q17" s="57"/>
      <c r="R17" s="57"/>
      <c r="S17" s="41"/>
      <c r="T17" s="41"/>
      <c r="U17" s="41"/>
      <c r="V17" s="41"/>
    </row>
    <row r="18" spans="1:22" ht="15" customHeight="1" x14ac:dyDescent="0.25">
      <c r="A18" s="174"/>
      <c r="B18" s="172"/>
      <c r="C18" s="76" t="s">
        <v>125</v>
      </c>
      <c r="D18" s="77">
        <v>15</v>
      </c>
      <c r="E18" s="82" t="s">
        <v>41</v>
      </c>
      <c r="F18" s="77" t="s">
        <v>99</v>
      </c>
      <c r="G18" s="76" t="s">
        <v>78</v>
      </c>
      <c r="H18" s="76" t="s">
        <v>24</v>
      </c>
      <c r="I18" s="79">
        <v>18</v>
      </c>
      <c r="J18" s="85">
        <v>5</v>
      </c>
      <c r="K18" s="35">
        <f t="shared" si="0"/>
        <v>1</v>
      </c>
      <c r="L18" s="36" t="str">
        <f t="shared" si="1"/>
        <v>OK</v>
      </c>
      <c r="M18" s="56">
        <v>2</v>
      </c>
      <c r="N18" s="56">
        <v>2</v>
      </c>
      <c r="O18" s="56"/>
      <c r="P18" s="56"/>
      <c r="Q18" s="57"/>
      <c r="R18" s="57"/>
      <c r="S18" s="41"/>
      <c r="T18" s="41"/>
      <c r="U18" s="41"/>
      <c r="V18" s="41"/>
    </row>
    <row r="19" spans="1:22" ht="15" customHeight="1" x14ac:dyDescent="0.25">
      <c r="A19" s="174"/>
      <c r="B19" s="172"/>
      <c r="C19" s="76" t="s">
        <v>125</v>
      </c>
      <c r="D19" s="77">
        <v>16</v>
      </c>
      <c r="E19" s="82" t="s">
        <v>42</v>
      </c>
      <c r="F19" s="77" t="s">
        <v>99</v>
      </c>
      <c r="G19" s="76" t="s">
        <v>78</v>
      </c>
      <c r="H19" s="76" t="s">
        <v>24</v>
      </c>
      <c r="I19" s="79">
        <v>18</v>
      </c>
      <c r="J19" s="85">
        <v>5</v>
      </c>
      <c r="K19" s="35">
        <f t="shared" si="0"/>
        <v>1</v>
      </c>
      <c r="L19" s="36" t="str">
        <f t="shared" si="1"/>
        <v>OK</v>
      </c>
      <c r="M19" s="56">
        <v>2</v>
      </c>
      <c r="N19" s="56">
        <v>2</v>
      </c>
      <c r="O19" s="56"/>
      <c r="P19" s="56"/>
      <c r="Q19" s="57"/>
      <c r="R19" s="57"/>
      <c r="S19" s="41"/>
      <c r="T19" s="41"/>
      <c r="U19" s="41"/>
      <c r="V19" s="41"/>
    </row>
    <row r="20" spans="1:22" ht="15" customHeight="1" x14ac:dyDescent="0.25">
      <c r="A20" s="174"/>
      <c r="B20" s="172"/>
      <c r="C20" s="76" t="s">
        <v>125</v>
      </c>
      <c r="D20" s="77">
        <v>17</v>
      </c>
      <c r="E20" s="82" t="s">
        <v>43</v>
      </c>
      <c r="F20" s="77" t="s">
        <v>99</v>
      </c>
      <c r="G20" s="76" t="s">
        <v>78</v>
      </c>
      <c r="H20" s="76" t="s">
        <v>24</v>
      </c>
      <c r="I20" s="79">
        <v>18</v>
      </c>
      <c r="J20" s="85">
        <v>5</v>
      </c>
      <c r="K20" s="35">
        <f t="shared" si="0"/>
        <v>1</v>
      </c>
      <c r="L20" s="36" t="str">
        <f t="shared" si="1"/>
        <v>OK</v>
      </c>
      <c r="M20" s="56">
        <v>2</v>
      </c>
      <c r="N20" s="56">
        <v>2</v>
      </c>
      <c r="O20" s="56"/>
      <c r="P20" s="56"/>
      <c r="Q20" s="57"/>
      <c r="R20" s="57"/>
      <c r="S20" s="41"/>
      <c r="T20" s="41"/>
      <c r="U20" s="41"/>
      <c r="V20" s="41"/>
    </row>
    <row r="21" spans="1:22" ht="15" customHeight="1" x14ac:dyDescent="0.25">
      <c r="A21" s="174"/>
      <c r="B21" s="172"/>
      <c r="C21" s="76" t="s">
        <v>125</v>
      </c>
      <c r="D21" s="77">
        <v>18</v>
      </c>
      <c r="E21" s="83" t="s">
        <v>44</v>
      </c>
      <c r="F21" s="77" t="s">
        <v>99</v>
      </c>
      <c r="G21" s="76" t="s">
        <v>78</v>
      </c>
      <c r="H21" s="81" t="s">
        <v>24</v>
      </c>
      <c r="I21" s="79">
        <v>16</v>
      </c>
      <c r="J21" s="85">
        <v>10</v>
      </c>
      <c r="K21" s="35">
        <f t="shared" si="0"/>
        <v>3</v>
      </c>
      <c r="L21" s="36" t="str">
        <f t="shared" si="1"/>
        <v>OK</v>
      </c>
      <c r="M21" s="56">
        <v>4</v>
      </c>
      <c r="N21" s="56">
        <v>3</v>
      </c>
      <c r="O21" s="56"/>
      <c r="P21" s="56"/>
      <c r="Q21" s="57"/>
      <c r="R21" s="57"/>
      <c r="S21" s="41"/>
      <c r="T21" s="41"/>
      <c r="U21" s="41"/>
      <c r="V21" s="41"/>
    </row>
    <row r="22" spans="1:22" ht="15" customHeight="1" x14ac:dyDescent="0.25">
      <c r="A22" s="174"/>
      <c r="B22" s="172"/>
      <c r="C22" s="76" t="s">
        <v>125</v>
      </c>
      <c r="D22" s="77">
        <v>19</v>
      </c>
      <c r="E22" s="78" t="s">
        <v>45</v>
      </c>
      <c r="F22" s="77" t="s">
        <v>99</v>
      </c>
      <c r="G22" s="76" t="s">
        <v>78</v>
      </c>
      <c r="H22" s="76" t="s">
        <v>24</v>
      </c>
      <c r="I22" s="79">
        <v>2.7</v>
      </c>
      <c r="J22" s="85">
        <v>50</v>
      </c>
      <c r="K22" s="35">
        <f t="shared" si="0"/>
        <v>0</v>
      </c>
      <c r="L22" s="36" t="str">
        <f t="shared" si="1"/>
        <v>OK</v>
      </c>
      <c r="M22" s="56">
        <v>20</v>
      </c>
      <c r="N22" s="56">
        <v>30</v>
      </c>
      <c r="O22" s="56"/>
      <c r="P22" s="56"/>
      <c r="Q22" s="57"/>
      <c r="R22" s="57"/>
      <c r="S22" s="41"/>
      <c r="T22" s="41"/>
      <c r="U22" s="41"/>
      <c r="V22" s="41"/>
    </row>
    <row r="23" spans="1:22" ht="15" customHeight="1" x14ac:dyDescent="0.25">
      <c r="A23" s="174"/>
      <c r="B23" s="172"/>
      <c r="C23" s="76" t="s">
        <v>125</v>
      </c>
      <c r="D23" s="77">
        <v>20</v>
      </c>
      <c r="E23" s="78" t="s">
        <v>46</v>
      </c>
      <c r="F23" s="77" t="s">
        <v>100</v>
      </c>
      <c r="G23" s="76" t="s">
        <v>78</v>
      </c>
      <c r="H23" s="76" t="s">
        <v>24</v>
      </c>
      <c r="I23" s="79">
        <v>130</v>
      </c>
      <c r="J23" s="85"/>
      <c r="K23" s="35">
        <f t="shared" si="0"/>
        <v>0</v>
      </c>
      <c r="L23" s="36" t="str">
        <f t="shared" si="1"/>
        <v>OK</v>
      </c>
      <c r="M23" s="56"/>
      <c r="N23" s="161"/>
      <c r="O23" s="56"/>
      <c r="P23" s="56"/>
      <c r="Q23" s="57"/>
      <c r="R23" s="57"/>
      <c r="S23" s="41"/>
      <c r="T23" s="41"/>
      <c r="U23" s="41"/>
      <c r="V23" s="41"/>
    </row>
    <row r="24" spans="1:22" ht="15" customHeight="1" x14ac:dyDescent="0.25">
      <c r="A24" s="174"/>
      <c r="B24" s="172"/>
      <c r="C24" s="76" t="s">
        <v>125</v>
      </c>
      <c r="D24" s="77">
        <v>21</v>
      </c>
      <c r="E24" s="78" t="s">
        <v>101</v>
      </c>
      <c r="F24" s="77" t="s">
        <v>102</v>
      </c>
      <c r="G24" s="76" t="s">
        <v>78</v>
      </c>
      <c r="H24" s="76" t="s">
        <v>24</v>
      </c>
      <c r="I24" s="79">
        <v>160</v>
      </c>
      <c r="J24" s="85">
        <v>1</v>
      </c>
      <c r="K24" s="35">
        <f t="shared" si="0"/>
        <v>1</v>
      </c>
      <c r="L24" s="36" t="str">
        <f t="shared" si="1"/>
        <v>OK</v>
      </c>
      <c r="M24" s="56"/>
      <c r="N24" s="161"/>
      <c r="O24" s="56"/>
      <c r="P24" s="56"/>
      <c r="Q24" s="57"/>
      <c r="R24" s="57"/>
      <c r="S24" s="41"/>
      <c r="T24" s="41"/>
      <c r="U24" s="41"/>
      <c r="V24" s="41"/>
    </row>
    <row r="25" spans="1:22" ht="15" customHeight="1" x14ac:dyDescent="0.25">
      <c r="A25" s="174"/>
      <c r="B25" s="172"/>
      <c r="C25" s="76" t="s">
        <v>125</v>
      </c>
      <c r="D25" s="77">
        <v>22</v>
      </c>
      <c r="E25" s="78" t="s">
        <v>103</v>
      </c>
      <c r="F25" s="77" t="s">
        <v>102</v>
      </c>
      <c r="G25" s="76" t="s">
        <v>78</v>
      </c>
      <c r="H25" s="76" t="s">
        <v>24</v>
      </c>
      <c r="I25" s="79">
        <v>285</v>
      </c>
      <c r="J25" s="85"/>
      <c r="K25" s="35">
        <f t="shared" si="0"/>
        <v>0</v>
      </c>
      <c r="L25" s="36" t="str">
        <f t="shared" si="1"/>
        <v>OK</v>
      </c>
      <c r="M25" s="56"/>
      <c r="N25" s="161"/>
      <c r="O25" s="56"/>
      <c r="P25" s="56"/>
      <c r="Q25" s="57"/>
      <c r="R25" s="57"/>
      <c r="S25" s="41"/>
      <c r="T25" s="41"/>
      <c r="U25" s="41"/>
      <c r="V25" s="41"/>
    </row>
    <row r="26" spans="1:22" ht="15" customHeight="1" x14ac:dyDescent="0.25">
      <c r="A26" s="174"/>
      <c r="B26" s="172"/>
      <c r="C26" s="76" t="s">
        <v>125</v>
      </c>
      <c r="D26" s="77">
        <v>23</v>
      </c>
      <c r="E26" s="78" t="s">
        <v>104</v>
      </c>
      <c r="F26" s="77" t="s">
        <v>105</v>
      </c>
      <c r="G26" s="84" t="s">
        <v>78</v>
      </c>
      <c r="H26" s="76" t="s">
        <v>24</v>
      </c>
      <c r="I26" s="79">
        <v>445</v>
      </c>
      <c r="J26" s="85"/>
      <c r="K26" s="35">
        <f t="shared" si="0"/>
        <v>0</v>
      </c>
      <c r="L26" s="36" t="str">
        <f t="shared" si="1"/>
        <v>OK</v>
      </c>
      <c r="M26" s="56"/>
      <c r="N26" s="161"/>
      <c r="O26" s="56"/>
      <c r="P26" s="56"/>
      <c r="Q26" s="57"/>
      <c r="R26" s="57"/>
      <c r="S26" s="41"/>
      <c r="T26" s="41"/>
      <c r="U26" s="41"/>
      <c r="V26" s="41"/>
    </row>
    <row r="27" spans="1:22" ht="15" customHeight="1" x14ac:dyDescent="0.25">
      <c r="A27" s="175" t="s">
        <v>126</v>
      </c>
      <c r="B27" s="173" t="s">
        <v>124</v>
      </c>
      <c r="C27" s="100"/>
      <c r="D27" s="65">
        <v>24</v>
      </c>
      <c r="E27" s="66" t="s">
        <v>47</v>
      </c>
      <c r="F27" s="67" t="s">
        <v>106</v>
      </c>
      <c r="G27" s="67" t="s">
        <v>79</v>
      </c>
      <c r="H27" s="65" t="s">
        <v>77</v>
      </c>
      <c r="I27" s="68">
        <v>12.5</v>
      </c>
      <c r="J27" s="85">
        <f>100</f>
        <v>100</v>
      </c>
      <c r="K27" s="35">
        <f t="shared" si="0"/>
        <v>60</v>
      </c>
      <c r="L27" s="36" t="str">
        <f t="shared" si="1"/>
        <v>OK</v>
      </c>
      <c r="M27" s="56">
        <v>40</v>
      </c>
      <c r="N27" s="161"/>
      <c r="O27" s="56"/>
      <c r="P27" s="56"/>
      <c r="Q27" s="57"/>
      <c r="R27" s="57"/>
      <c r="S27" s="41"/>
      <c r="T27" s="41"/>
      <c r="U27" s="41"/>
      <c r="V27" s="41"/>
    </row>
    <row r="28" spans="1:22" ht="15" customHeight="1" x14ac:dyDescent="0.25">
      <c r="A28" s="175"/>
      <c r="B28" s="173"/>
      <c r="C28" s="100"/>
      <c r="D28" s="65">
        <v>25</v>
      </c>
      <c r="E28" s="66" t="s">
        <v>48</v>
      </c>
      <c r="F28" s="67" t="s">
        <v>106</v>
      </c>
      <c r="G28" s="67" t="s">
        <v>79</v>
      </c>
      <c r="H28" s="65" t="s">
        <v>77</v>
      </c>
      <c r="I28" s="68">
        <v>55</v>
      </c>
      <c r="J28" s="85">
        <f>10</f>
        <v>10</v>
      </c>
      <c r="K28" s="35">
        <f t="shared" si="0"/>
        <v>6</v>
      </c>
      <c r="L28" s="36" t="str">
        <f t="shared" si="1"/>
        <v>OK</v>
      </c>
      <c r="M28" s="56">
        <v>4</v>
      </c>
      <c r="N28" s="161"/>
      <c r="O28" s="56"/>
      <c r="P28" s="56"/>
      <c r="Q28" s="57"/>
      <c r="R28" s="57"/>
      <c r="S28" s="41"/>
      <c r="T28" s="41"/>
      <c r="U28" s="41"/>
      <c r="V28" s="41"/>
    </row>
    <row r="29" spans="1:22" ht="15" customHeight="1" x14ac:dyDescent="0.25">
      <c r="A29" s="175"/>
      <c r="B29" s="173"/>
      <c r="C29" s="100"/>
      <c r="D29" s="65">
        <v>26</v>
      </c>
      <c r="E29" s="66" t="s">
        <v>49</v>
      </c>
      <c r="F29" s="67" t="s">
        <v>106</v>
      </c>
      <c r="G29" s="67" t="s">
        <v>79</v>
      </c>
      <c r="H29" s="65" t="s">
        <v>77</v>
      </c>
      <c r="I29" s="68">
        <v>215</v>
      </c>
      <c r="J29" s="85"/>
      <c r="K29" s="35">
        <f t="shared" si="0"/>
        <v>0</v>
      </c>
      <c r="L29" s="36" t="str">
        <f t="shared" si="1"/>
        <v>OK</v>
      </c>
      <c r="M29" s="56"/>
      <c r="N29" s="161"/>
      <c r="O29" s="56"/>
      <c r="P29" s="56"/>
      <c r="Q29" s="57"/>
      <c r="R29" s="57"/>
      <c r="S29" s="41"/>
      <c r="T29" s="41"/>
      <c r="U29" s="41"/>
      <c r="V29" s="41"/>
    </row>
    <row r="30" spans="1:22" ht="15" customHeight="1" x14ac:dyDescent="0.25">
      <c r="A30" s="175"/>
      <c r="B30" s="173"/>
      <c r="C30" s="100"/>
      <c r="D30" s="65">
        <v>27</v>
      </c>
      <c r="E30" s="66" t="s">
        <v>50</v>
      </c>
      <c r="F30" s="67" t="s">
        <v>106</v>
      </c>
      <c r="G30" s="67" t="s">
        <v>79</v>
      </c>
      <c r="H30" s="65" t="s">
        <v>77</v>
      </c>
      <c r="I30" s="68">
        <v>275</v>
      </c>
      <c r="J30" s="85"/>
      <c r="K30" s="35">
        <f t="shared" si="0"/>
        <v>0</v>
      </c>
      <c r="L30" s="36" t="str">
        <f t="shared" si="1"/>
        <v>OK</v>
      </c>
      <c r="M30" s="56"/>
      <c r="N30" s="161"/>
      <c r="O30" s="56"/>
      <c r="P30" s="56"/>
      <c r="Q30" s="57"/>
      <c r="R30" s="57"/>
      <c r="S30" s="41"/>
      <c r="T30" s="41"/>
      <c r="U30" s="41"/>
      <c r="V30" s="41"/>
    </row>
    <row r="31" spans="1:22" ht="15" customHeight="1" x14ac:dyDescent="0.25">
      <c r="A31" s="175"/>
      <c r="B31" s="173"/>
      <c r="C31" s="100"/>
      <c r="D31" s="65">
        <v>28</v>
      </c>
      <c r="E31" s="66" t="s">
        <v>51</v>
      </c>
      <c r="F31" s="67"/>
      <c r="G31" s="67" t="s">
        <v>79</v>
      </c>
      <c r="H31" s="65" t="s">
        <v>77</v>
      </c>
      <c r="I31" s="68">
        <v>25</v>
      </c>
      <c r="J31" s="85">
        <f>30</f>
        <v>30</v>
      </c>
      <c r="K31" s="35">
        <f t="shared" si="0"/>
        <v>20</v>
      </c>
      <c r="L31" s="36" t="str">
        <f t="shared" si="1"/>
        <v>OK</v>
      </c>
      <c r="M31" s="56">
        <v>10</v>
      </c>
      <c r="N31" s="161"/>
      <c r="O31" s="56"/>
      <c r="P31" s="56"/>
      <c r="Q31" s="57"/>
      <c r="R31" s="57"/>
      <c r="S31" s="41"/>
      <c r="T31" s="41"/>
      <c r="U31" s="41"/>
      <c r="V31" s="41"/>
    </row>
    <row r="32" spans="1:22" ht="30" customHeight="1" x14ac:dyDescent="0.25">
      <c r="A32" s="175"/>
      <c r="B32" s="173"/>
      <c r="C32" s="100"/>
      <c r="D32" s="65">
        <v>29</v>
      </c>
      <c r="E32" s="66" t="s">
        <v>52</v>
      </c>
      <c r="F32" s="67" t="s">
        <v>106</v>
      </c>
      <c r="G32" s="67" t="s">
        <v>79</v>
      </c>
      <c r="H32" s="65" t="s">
        <v>77</v>
      </c>
      <c r="I32" s="68">
        <v>75</v>
      </c>
      <c r="J32" s="86">
        <f>5</f>
        <v>5</v>
      </c>
      <c r="K32" s="35">
        <f t="shared" si="0"/>
        <v>3</v>
      </c>
      <c r="L32" s="36" t="str">
        <f t="shared" si="1"/>
        <v>OK</v>
      </c>
      <c r="M32" s="56">
        <v>2</v>
      </c>
      <c r="N32" s="161"/>
      <c r="O32" s="56"/>
      <c r="P32" s="56"/>
      <c r="Q32" s="57"/>
      <c r="R32" s="57"/>
      <c r="S32" s="41"/>
      <c r="T32" s="41"/>
      <c r="U32" s="41"/>
      <c r="V32" s="41"/>
    </row>
    <row r="33" spans="1:22" ht="15" customHeight="1" x14ac:dyDescent="0.25">
      <c r="A33" s="175"/>
      <c r="B33" s="173"/>
      <c r="C33" s="100"/>
      <c r="D33" s="65">
        <v>30</v>
      </c>
      <c r="E33" s="66" t="s">
        <v>53</v>
      </c>
      <c r="F33" s="67" t="s">
        <v>106</v>
      </c>
      <c r="G33" s="67" t="s">
        <v>79</v>
      </c>
      <c r="H33" s="65" t="s">
        <v>77</v>
      </c>
      <c r="I33" s="68">
        <v>75</v>
      </c>
      <c r="J33" s="86">
        <f>10</f>
        <v>10</v>
      </c>
      <c r="K33" s="35">
        <f t="shared" si="0"/>
        <v>6</v>
      </c>
      <c r="L33" s="36" t="str">
        <f t="shared" si="1"/>
        <v>OK</v>
      </c>
      <c r="M33" s="56">
        <v>4</v>
      </c>
      <c r="N33" s="161"/>
      <c r="O33" s="56"/>
      <c r="P33" s="56"/>
      <c r="Q33" s="57"/>
      <c r="R33" s="57"/>
      <c r="S33" s="41"/>
      <c r="T33" s="41"/>
      <c r="U33" s="41"/>
      <c r="V33" s="41"/>
    </row>
    <row r="34" spans="1:22" ht="15" customHeight="1" x14ac:dyDescent="0.25">
      <c r="A34" s="175"/>
      <c r="B34" s="173"/>
      <c r="C34" s="100"/>
      <c r="D34" s="65">
        <v>31</v>
      </c>
      <c r="E34" s="66" t="s">
        <v>54</v>
      </c>
      <c r="F34" s="67" t="s">
        <v>106</v>
      </c>
      <c r="G34" s="67" t="s">
        <v>79</v>
      </c>
      <c r="H34" s="65" t="s">
        <v>77</v>
      </c>
      <c r="I34" s="68">
        <v>100</v>
      </c>
      <c r="J34" s="86">
        <f>5</f>
        <v>5</v>
      </c>
      <c r="K34" s="35">
        <f t="shared" si="0"/>
        <v>3</v>
      </c>
      <c r="L34" s="36" t="str">
        <f t="shared" si="1"/>
        <v>OK</v>
      </c>
      <c r="M34" s="56">
        <v>2</v>
      </c>
      <c r="N34" s="161"/>
      <c r="O34" s="56"/>
      <c r="P34" s="56"/>
      <c r="Q34" s="57"/>
      <c r="R34" s="57"/>
      <c r="S34" s="41"/>
      <c r="T34" s="41"/>
      <c r="U34" s="41"/>
      <c r="V34" s="41"/>
    </row>
    <row r="35" spans="1:22" ht="15" customHeight="1" x14ac:dyDescent="0.25">
      <c r="A35" s="175"/>
      <c r="B35" s="173"/>
      <c r="C35" s="100"/>
      <c r="D35" s="65">
        <v>32</v>
      </c>
      <c r="E35" s="66" t="s">
        <v>55</v>
      </c>
      <c r="F35" s="67" t="s">
        <v>106</v>
      </c>
      <c r="G35" s="67" t="s">
        <v>79</v>
      </c>
      <c r="H35" s="65" t="s">
        <v>77</v>
      </c>
      <c r="I35" s="68">
        <v>65</v>
      </c>
      <c r="J35" s="86">
        <f>10</f>
        <v>10</v>
      </c>
      <c r="K35" s="35">
        <f t="shared" si="0"/>
        <v>6</v>
      </c>
      <c r="L35" s="36" t="str">
        <f t="shared" si="1"/>
        <v>OK</v>
      </c>
      <c r="M35" s="56">
        <v>4</v>
      </c>
      <c r="N35" s="161"/>
      <c r="O35" s="56"/>
      <c r="P35" s="56"/>
      <c r="Q35" s="57"/>
      <c r="R35" s="57"/>
      <c r="S35" s="41"/>
      <c r="T35" s="41"/>
      <c r="U35" s="41"/>
      <c r="V35" s="41"/>
    </row>
    <row r="36" spans="1:22" ht="15" customHeight="1" x14ac:dyDescent="0.25">
      <c r="A36" s="175"/>
      <c r="B36" s="173"/>
      <c r="C36" s="100"/>
      <c r="D36" s="65">
        <v>33</v>
      </c>
      <c r="E36" s="66" t="s">
        <v>56</v>
      </c>
      <c r="F36" s="67" t="s">
        <v>106</v>
      </c>
      <c r="G36" s="67" t="s">
        <v>79</v>
      </c>
      <c r="H36" s="65" t="s">
        <v>77</v>
      </c>
      <c r="I36" s="68">
        <v>80</v>
      </c>
      <c r="J36" s="86">
        <v>5</v>
      </c>
      <c r="K36" s="35">
        <f t="shared" si="0"/>
        <v>3</v>
      </c>
      <c r="L36" s="36" t="str">
        <f t="shared" si="1"/>
        <v>OK</v>
      </c>
      <c r="M36" s="56">
        <v>2</v>
      </c>
      <c r="N36" s="161"/>
      <c r="O36" s="56"/>
      <c r="P36" s="56"/>
      <c r="Q36" s="57"/>
      <c r="R36" s="57"/>
      <c r="S36" s="41"/>
      <c r="T36" s="41"/>
      <c r="U36" s="41"/>
      <c r="V36" s="41"/>
    </row>
    <row r="37" spans="1:22" ht="15" customHeight="1" x14ac:dyDescent="0.25">
      <c r="A37" s="175"/>
      <c r="B37" s="173"/>
      <c r="C37" s="100"/>
      <c r="D37" s="65">
        <v>34</v>
      </c>
      <c r="E37" s="69" t="s">
        <v>57</v>
      </c>
      <c r="F37" s="67" t="s">
        <v>106</v>
      </c>
      <c r="G37" s="67" t="s">
        <v>79</v>
      </c>
      <c r="H37" s="65" t="s">
        <v>77</v>
      </c>
      <c r="I37" s="68">
        <v>70</v>
      </c>
      <c r="J37" s="86">
        <f>10</f>
        <v>10</v>
      </c>
      <c r="K37" s="35">
        <f t="shared" si="0"/>
        <v>6</v>
      </c>
      <c r="L37" s="36" t="str">
        <f t="shared" si="1"/>
        <v>OK</v>
      </c>
      <c r="M37" s="56">
        <v>4</v>
      </c>
      <c r="N37" s="161"/>
      <c r="O37" s="56"/>
      <c r="P37" s="56"/>
      <c r="Q37" s="57"/>
      <c r="R37" s="57"/>
      <c r="S37" s="41"/>
      <c r="T37" s="41"/>
      <c r="U37" s="41"/>
      <c r="V37" s="41"/>
    </row>
    <row r="38" spans="1:22" ht="15" customHeight="1" x14ac:dyDescent="0.25">
      <c r="A38" s="175"/>
      <c r="B38" s="173"/>
      <c r="C38" s="100"/>
      <c r="D38" s="65">
        <v>35</v>
      </c>
      <c r="E38" s="69" t="s">
        <v>58</v>
      </c>
      <c r="F38" s="67" t="s">
        <v>106</v>
      </c>
      <c r="G38" s="67" t="s">
        <v>79</v>
      </c>
      <c r="H38" s="65" t="s">
        <v>77</v>
      </c>
      <c r="I38" s="68">
        <v>270</v>
      </c>
      <c r="J38" s="86"/>
      <c r="K38" s="35">
        <f t="shared" si="0"/>
        <v>0</v>
      </c>
      <c r="L38" s="36" t="str">
        <f t="shared" si="1"/>
        <v>OK</v>
      </c>
      <c r="M38" s="56"/>
      <c r="N38" s="161"/>
      <c r="O38" s="56"/>
      <c r="P38" s="56"/>
      <c r="Q38" s="57"/>
      <c r="R38" s="57"/>
      <c r="S38" s="41"/>
      <c r="T38" s="41"/>
      <c r="U38" s="41"/>
      <c r="V38" s="41"/>
    </row>
    <row r="39" spans="1:22" ht="15" customHeight="1" x14ac:dyDescent="0.25">
      <c r="A39" s="175"/>
      <c r="B39" s="173"/>
      <c r="C39" s="100"/>
      <c r="D39" s="65">
        <v>36</v>
      </c>
      <c r="E39" s="69" t="s">
        <v>59</v>
      </c>
      <c r="F39" s="67" t="s">
        <v>106</v>
      </c>
      <c r="G39" s="67" t="s">
        <v>79</v>
      </c>
      <c r="H39" s="65" t="s">
        <v>77</v>
      </c>
      <c r="I39" s="68">
        <v>280</v>
      </c>
      <c r="J39" s="86"/>
      <c r="K39" s="35">
        <f t="shared" si="0"/>
        <v>0</v>
      </c>
      <c r="L39" s="36" t="str">
        <f t="shared" si="1"/>
        <v>OK</v>
      </c>
      <c r="M39" s="56"/>
      <c r="N39" s="161"/>
      <c r="O39" s="56"/>
      <c r="P39" s="56"/>
      <c r="Q39" s="57"/>
      <c r="R39" s="57"/>
      <c r="S39" s="41"/>
      <c r="T39" s="41"/>
      <c r="U39" s="41"/>
      <c r="V39" s="41"/>
    </row>
    <row r="40" spans="1:22" ht="15" customHeight="1" x14ac:dyDescent="0.25">
      <c r="A40" s="175"/>
      <c r="B40" s="173"/>
      <c r="C40" s="100"/>
      <c r="D40" s="65">
        <v>37</v>
      </c>
      <c r="E40" s="70" t="s">
        <v>60</v>
      </c>
      <c r="F40" s="71" t="s">
        <v>106</v>
      </c>
      <c r="G40" s="71" t="s">
        <v>80</v>
      </c>
      <c r="H40" s="65" t="s">
        <v>77</v>
      </c>
      <c r="I40" s="68">
        <v>75</v>
      </c>
      <c r="J40" s="86">
        <f>5</f>
        <v>5</v>
      </c>
      <c r="K40" s="35">
        <f t="shared" si="0"/>
        <v>3</v>
      </c>
      <c r="L40" s="36" t="str">
        <f t="shared" si="1"/>
        <v>OK</v>
      </c>
      <c r="M40" s="56">
        <v>2</v>
      </c>
      <c r="N40" s="161"/>
      <c r="O40" s="56"/>
      <c r="P40" s="56"/>
      <c r="Q40" s="57"/>
      <c r="R40" s="57"/>
      <c r="S40" s="41"/>
      <c r="T40" s="41"/>
      <c r="U40" s="41"/>
      <c r="V40" s="41"/>
    </row>
    <row r="41" spans="1:22" ht="15" customHeight="1" x14ac:dyDescent="0.25">
      <c r="A41" s="175"/>
      <c r="B41" s="173"/>
      <c r="C41" s="100"/>
      <c r="D41" s="65">
        <v>38</v>
      </c>
      <c r="E41" s="70" t="s">
        <v>61</v>
      </c>
      <c r="F41" s="71" t="s">
        <v>106</v>
      </c>
      <c r="G41" s="71" t="s">
        <v>80</v>
      </c>
      <c r="H41" s="65" t="s">
        <v>77</v>
      </c>
      <c r="I41" s="68">
        <v>180</v>
      </c>
      <c r="J41" s="86">
        <f>10</f>
        <v>10</v>
      </c>
      <c r="K41" s="35">
        <f t="shared" si="0"/>
        <v>6</v>
      </c>
      <c r="L41" s="36" t="str">
        <f t="shared" si="1"/>
        <v>OK</v>
      </c>
      <c r="M41" s="56">
        <v>4</v>
      </c>
      <c r="N41" s="161"/>
      <c r="O41" s="56"/>
      <c r="P41" s="56"/>
      <c r="Q41" s="57"/>
      <c r="R41" s="57"/>
      <c r="S41" s="41"/>
      <c r="T41" s="41"/>
      <c r="U41" s="41"/>
      <c r="V41" s="41"/>
    </row>
    <row r="42" spans="1:22" ht="15" customHeight="1" x14ac:dyDescent="0.25">
      <c r="A42" s="175"/>
      <c r="B42" s="173"/>
      <c r="C42" s="100"/>
      <c r="D42" s="65">
        <v>39</v>
      </c>
      <c r="E42" s="70" t="s">
        <v>62</v>
      </c>
      <c r="F42" s="71" t="s">
        <v>106</v>
      </c>
      <c r="G42" s="71" t="s">
        <v>80</v>
      </c>
      <c r="H42" s="65" t="s">
        <v>77</v>
      </c>
      <c r="I42" s="68">
        <v>70</v>
      </c>
      <c r="J42" s="87">
        <f>15</f>
        <v>15</v>
      </c>
      <c r="K42" s="35">
        <f t="shared" si="0"/>
        <v>10</v>
      </c>
      <c r="L42" s="36" t="str">
        <f t="shared" si="1"/>
        <v>OK</v>
      </c>
      <c r="M42" s="56">
        <v>5</v>
      </c>
      <c r="N42" s="161"/>
      <c r="O42" s="56"/>
      <c r="P42" s="56"/>
      <c r="Q42" s="57"/>
      <c r="R42" s="57"/>
      <c r="S42" s="41"/>
      <c r="T42" s="41"/>
      <c r="U42" s="41"/>
      <c r="V42" s="41"/>
    </row>
    <row r="43" spans="1:22" ht="15" customHeight="1" x14ac:dyDescent="0.25">
      <c r="A43" s="175"/>
      <c r="B43" s="173"/>
      <c r="C43" s="100"/>
      <c r="D43" s="65">
        <v>40</v>
      </c>
      <c r="E43" s="70" t="s">
        <v>63</v>
      </c>
      <c r="F43" s="71" t="s">
        <v>106</v>
      </c>
      <c r="G43" s="71" t="s">
        <v>80</v>
      </c>
      <c r="H43" s="65" t="s">
        <v>77</v>
      </c>
      <c r="I43" s="68">
        <v>70</v>
      </c>
      <c r="J43" s="86">
        <f>15</f>
        <v>15</v>
      </c>
      <c r="K43" s="35">
        <f t="shared" si="0"/>
        <v>10</v>
      </c>
      <c r="L43" s="36" t="str">
        <f t="shared" si="1"/>
        <v>OK</v>
      </c>
      <c r="M43" s="56">
        <v>5</v>
      </c>
      <c r="N43" s="161"/>
      <c r="O43" s="56"/>
      <c r="P43" s="56"/>
      <c r="Q43" s="57"/>
      <c r="R43" s="57"/>
      <c r="S43" s="41"/>
      <c r="T43" s="41"/>
      <c r="U43" s="41"/>
      <c r="V43" s="41"/>
    </row>
    <row r="44" spans="1:22" ht="15" customHeight="1" x14ac:dyDescent="0.25">
      <c r="A44" s="175"/>
      <c r="B44" s="173"/>
      <c r="C44" s="100"/>
      <c r="D44" s="65">
        <v>41</v>
      </c>
      <c r="E44" s="70" t="s">
        <v>64</v>
      </c>
      <c r="F44" s="71" t="s">
        <v>106</v>
      </c>
      <c r="G44" s="71" t="s">
        <v>80</v>
      </c>
      <c r="H44" s="65" t="s">
        <v>77</v>
      </c>
      <c r="I44" s="68">
        <v>85</v>
      </c>
      <c r="J44" s="86">
        <v>5</v>
      </c>
      <c r="K44" s="35">
        <f t="shared" si="0"/>
        <v>3</v>
      </c>
      <c r="L44" s="36" t="str">
        <f t="shared" si="1"/>
        <v>OK</v>
      </c>
      <c r="M44" s="56">
        <v>2</v>
      </c>
      <c r="N44" s="161"/>
      <c r="O44" s="56"/>
      <c r="P44" s="56"/>
      <c r="Q44" s="57"/>
      <c r="R44" s="57"/>
      <c r="S44" s="41"/>
      <c r="T44" s="41"/>
      <c r="U44" s="41"/>
      <c r="V44" s="41"/>
    </row>
    <row r="45" spans="1:22" ht="15" customHeight="1" x14ac:dyDescent="0.25">
      <c r="A45" s="175"/>
      <c r="B45" s="173"/>
      <c r="C45" s="100"/>
      <c r="D45" s="65">
        <v>42</v>
      </c>
      <c r="E45" s="70" t="s">
        <v>65</v>
      </c>
      <c r="F45" s="71" t="s">
        <v>106</v>
      </c>
      <c r="G45" s="71" t="s">
        <v>80</v>
      </c>
      <c r="H45" s="65" t="s">
        <v>77</v>
      </c>
      <c r="I45" s="68">
        <v>55</v>
      </c>
      <c r="J45" s="88">
        <v>5</v>
      </c>
      <c r="K45" s="35">
        <f t="shared" si="0"/>
        <v>3</v>
      </c>
      <c r="L45" s="36" t="str">
        <f t="shared" si="1"/>
        <v>OK</v>
      </c>
      <c r="M45" s="56">
        <v>2</v>
      </c>
      <c r="N45" s="161"/>
      <c r="O45" s="56"/>
      <c r="P45" s="56"/>
      <c r="Q45" s="57"/>
      <c r="R45" s="57"/>
      <c r="S45" s="41"/>
      <c r="T45" s="41"/>
      <c r="U45" s="41"/>
      <c r="V45" s="41"/>
    </row>
    <row r="46" spans="1:22" ht="15" customHeight="1" x14ac:dyDescent="0.25">
      <c r="A46" s="175"/>
      <c r="B46" s="173"/>
      <c r="C46" s="100"/>
      <c r="D46" s="65">
        <v>43</v>
      </c>
      <c r="E46" s="70" t="s">
        <v>66</v>
      </c>
      <c r="F46" s="71" t="s">
        <v>106</v>
      </c>
      <c r="G46" s="71" t="s">
        <v>80</v>
      </c>
      <c r="H46" s="65" t="s">
        <v>77</v>
      </c>
      <c r="I46" s="68">
        <v>180</v>
      </c>
      <c r="J46" s="88">
        <v>15</v>
      </c>
      <c r="K46" s="35">
        <f t="shared" si="0"/>
        <v>10</v>
      </c>
      <c r="L46" s="36" t="str">
        <f t="shared" si="1"/>
        <v>OK</v>
      </c>
      <c r="M46" s="56">
        <v>5</v>
      </c>
      <c r="N46" s="161"/>
      <c r="O46" s="56"/>
      <c r="P46" s="56"/>
      <c r="Q46" s="57"/>
      <c r="R46" s="57"/>
      <c r="S46" s="41"/>
      <c r="T46" s="41"/>
      <c r="U46" s="41"/>
      <c r="V46" s="41"/>
    </row>
    <row r="47" spans="1:22" ht="15" customHeight="1" x14ac:dyDescent="0.25">
      <c r="A47" s="176" t="s">
        <v>127</v>
      </c>
      <c r="B47" s="177" t="s">
        <v>124</v>
      </c>
      <c r="C47" s="101"/>
      <c r="D47" s="59">
        <v>53</v>
      </c>
      <c r="E47" s="60" t="s">
        <v>47</v>
      </c>
      <c r="F47" s="61" t="s">
        <v>106</v>
      </c>
      <c r="G47" s="61" t="s">
        <v>79</v>
      </c>
      <c r="H47" s="59" t="s">
        <v>77</v>
      </c>
      <c r="I47" s="62">
        <v>12.5</v>
      </c>
      <c r="J47" s="88"/>
      <c r="K47" s="35">
        <f t="shared" si="0"/>
        <v>0</v>
      </c>
      <c r="L47" s="36" t="str">
        <f t="shared" si="1"/>
        <v>OK</v>
      </c>
      <c r="M47" s="56"/>
      <c r="N47" s="161"/>
      <c r="O47" s="56"/>
      <c r="P47" s="56"/>
      <c r="Q47" s="57"/>
      <c r="R47" s="57"/>
      <c r="S47" s="41"/>
      <c r="T47" s="41"/>
      <c r="U47" s="41"/>
      <c r="V47" s="41"/>
    </row>
    <row r="48" spans="1:22" ht="45" x14ac:dyDescent="0.25">
      <c r="A48" s="176"/>
      <c r="B48" s="177"/>
      <c r="C48" s="101"/>
      <c r="D48" s="59">
        <v>54</v>
      </c>
      <c r="E48" s="60" t="s">
        <v>51</v>
      </c>
      <c r="F48" s="61" t="s">
        <v>106</v>
      </c>
      <c r="G48" s="61" t="s">
        <v>79</v>
      </c>
      <c r="H48" s="59" t="s">
        <v>77</v>
      </c>
      <c r="I48" s="102">
        <v>25</v>
      </c>
      <c r="J48" s="88"/>
      <c r="K48" s="35">
        <f t="shared" si="0"/>
        <v>0</v>
      </c>
      <c r="L48" s="36" t="str">
        <f t="shared" si="1"/>
        <v>OK</v>
      </c>
      <c r="M48" s="143"/>
      <c r="N48" s="162"/>
      <c r="O48" s="41"/>
      <c r="P48" s="41"/>
      <c r="Q48" s="41"/>
      <c r="R48" s="41"/>
      <c r="S48" s="41"/>
      <c r="T48" s="41"/>
      <c r="U48" s="41"/>
      <c r="V48" s="41"/>
    </row>
    <row r="49" spans="1:22" ht="45" x14ac:dyDescent="0.25">
      <c r="A49" s="168" t="s">
        <v>128</v>
      </c>
      <c r="B49" s="169" t="s">
        <v>129</v>
      </c>
      <c r="C49" s="103"/>
      <c r="D49" s="90">
        <v>55</v>
      </c>
      <c r="E49" s="91" t="s">
        <v>47</v>
      </c>
      <c r="F49" s="92" t="s">
        <v>106</v>
      </c>
      <c r="G49" s="92" t="s">
        <v>79</v>
      </c>
      <c r="H49" s="90" t="s">
        <v>77</v>
      </c>
      <c r="I49" s="104">
        <v>12.5</v>
      </c>
      <c r="J49" s="88"/>
      <c r="K49" s="35">
        <f t="shared" si="0"/>
        <v>0</v>
      </c>
      <c r="L49" s="36" t="str">
        <f t="shared" si="1"/>
        <v>OK</v>
      </c>
      <c r="M49" s="144"/>
      <c r="N49" s="163"/>
      <c r="O49" s="157"/>
      <c r="P49" s="157"/>
      <c r="Q49" s="41"/>
      <c r="R49" s="41"/>
      <c r="S49" s="41"/>
      <c r="T49" s="41"/>
      <c r="U49" s="41"/>
      <c r="V49" s="41"/>
    </row>
    <row r="50" spans="1:22" ht="45" x14ac:dyDescent="0.25">
      <c r="A50" s="168"/>
      <c r="B50" s="169"/>
      <c r="C50" s="103"/>
      <c r="D50" s="90">
        <v>56</v>
      </c>
      <c r="E50" s="91" t="s">
        <v>51</v>
      </c>
      <c r="F50" s="92" t="s">
        <v>106</v>
      </c>
      <c r="G50" s="92" t="s">
        <v>79</v>
      </c>
      <c r="H50" s="90" t="s">
        <v>77</v>
      </c>
      <c r="I50" s="104">
        <v>25</v>
      </c>
      <c r="J50" s="88"/>
      <c r="K50" s="35">
        <f t="shared" si="0"/>
        <v>0</v>
      </c>
      <c r="L50" s="36" t="str">
        <f t="shared" si="1"/>
        <v>OK</v>
      </c>
      <c r="M50" s="146"/>
      <c r="N50" s="164"/>
      <c r="O50" s="157"/>
      <c r="P50" s="157"/>
      <c r="Q50" s="41"/>
      <c r="R50" s="41"/>
      <c r="S50" s="41"/>
      <c r="T50" s="41"/>
      <c r="U50" s="41"/>
      <c r="V50" s="41"/>
    </row>
    <row r="51" spans="1:22" ht="26.25" x14ac:dyDescent="0.25">
      <c r="A51" s="170" t="s">
        <v>130</v>
      </c>
      <c r="B51" s="171" t="s">
        <v>131</v>
      </c>
      <c r="C51" s="98"/>
      <c r="D51" s="95">
        <v>57</v>
      </c>
      <c r="E51" s="96" t="s">
        <v>67</v>
      </c>
      <c r="F51" s="97" t="s">
        <v>107</v>
      </c>
      <c r="G51" s="97" t="s">
        <v>81</v>
      </c>
      <c r="H51" s="95" t="s">
        <v>24</v>
      </c>
      <c r="I51" s="99">
        <v>140</v>
      </c>
      <c r="J51" s="88">
        <v>15</v>
      </c>
      <c r="K51" s="35">
        <f t="shared" si="0"/>
        <v>0</v>
      </c>
      <c r="L51" s="36" t="str">
        <f t="shared" si="1"/>
        <v>OK</v>
      </c>
      <c r="M51" s="158"/>
      <c r="N51" s="145">
        <v>15</v>
      </c>
      <c r="O51" s="157"/>
      <c r="P51" s="157"/>
      <c r="Q51" s="41"/>
      <c r="R51" s="41"/>
      <c r="S51" s="41"/>
      <c r="T51" s="41"/>
      <c r="U51" s="41"/>
      <c r="V51" s="41"/>
    </row>
    <row r="52" spans="1:22" ht="26.25" x14ac:dyDescent="0.25">
      <c r="A52" s="170"/>
      <c r="B52" s="171"/>
      <c r="C52" s="98"/>
      <c r="D52" s="95">
        <v>58</v>
      </c>
      <c r="E52" s="96" t="s">
        <v>68</v>
      </c>
      <c r="F52" s="97" t="s">
        <v>108</v>
      </c>
      <c r="G52" s="97" t="s">
        <v>81</v>
      </c>
      <c r="H52" s="95" t="s">
        <v>24</v>
      </c>
      <c r="I52" s="99">
        <v>140</v>
      </c>
      <c r="J52" s="88">
        <v>15</v>
      </c>
      <c r="K52" s="35">
        <f t="shared" si="0"/>
        <v>0</v>
      </c>
      <c r="L52" s="36" t="str">
        <f t="shared" si="1"/>
        <v>OK</v>
      </c>
      <c r="M52" s="158"/>
      <c r="N52" s="145">
        <v>15</v>
      </c>
      <c r="O52" s="157"/>
      <c r="P52" s="157"/>
      <c r="Q52" s="41"/>
      <c r="R52" s="41"/>
      <c r="S52" s="41"/>
      <c r="T52" s="41"/>
      <c r="U52" s="41"/>
      <c r="V52" s="41"/>
    </row>
    <row r="53" spans="1:22" x14ac:dyDescent="0.25">
      <c r="A53" s="170"/>
      <c r="B53" s="171"/>
      <c r="C53" s="98"/>
      <c r="D53" s="95">
        <v>59</v>
      </c>
      <c r="E53" s="96" t="s">
        <v>69</v>
      </c>
      <c r="F53" s="97" t="s">
        <v>109</v>
      </c>
      <c r="G53" s="97" t="s">
        <v>81</v>
      </c>
      <c r="H53" s="95" t="s">
        <v>24</v>
      </c>
      <c r="I53" s="99">
        <v>140</v>
      </c>
      <c r="J53" s="88">
        <v>10</v>
      </c>
      <c r="K53" s="35">
        <f t="shared" si="0"/>
        <v>0</v>
      </c>
      <c r="L53" s="36" t="str">
        <f t="shared" si="1"/>
        <v>OK</v>
      </c>
      <c r="M53" s="158"/>
      <c r="N53" s="145">
        <v>10</v>
      </c>
      <c r="O53" s="157"/>
      <c r="P53" s="157"/>
      <c r="Q53" s="41"/>
      <c r="R53" s="41"/>
      <c r="S53" s="41"/>
      <c r="T53" s="41"/>
      <c r="U53" s="41"/>
      <c r="V53" s="41"/>
    </row>
    <row r="54" spans="1:22" ht="26.25" x14ac:dyDescent="0.25">
      <c r="A54" s="170"/>
      <c r="B54" s="171"/>
      <c r="C54" s="98"/>
      <c r="D54" s="95">
        <v>60</v>
      </c>
      <c r="E54" s="96" t="s">
        <v>132</v>
      </c>
      <c r="F54" s="97" t="s">
        <v>108</v>
      </c>
      <c r="G54" s="97" t="s">
        <v>81</v>
      </c>
      <c r="H54" s="95" t="s">
        <v>24</v>
      </c>
      <c r="I54" s="99">
        <v>10.85</v>
      </c>
      <c r="J54" s="88"/>
      <c r="K54" s="35">
        <f t="shared" si="0"/>
        <v>0</v>
      </c>
      <c r="L54" s="36" t="str">
        <f t="shared" si="1"/>
        <v>OK</v>
      </c>
      <c r="M54" s="158"/>
      <c r="N54" s="163"/>
      <c r="O54" s="157"/>
      <c r="P54" s="157"/>
      <c r="Q54" s="41"/>
      <c r="R54" s="41"/>
      <c r="S54" s="41"/>
      <c r="T54" s="41"/>
      <c r="U54" s="41"/>
      <c r="V54" s="41"/>
    </row>
    <row r="55" spans="1:22" ht="26.25" x14ac:dyDescent="0.25">
      <c r="A55" s="170"/>
      <c r="B55" s="171"/>
      <c r="C55" s="98"/>
      <c r="D55" s="95">
        <v>61</v>
      </c>
      <c r="E55" s="96" t="s">
        <v>70</v>
      </c>
      <c r="F55" s="97" t="s">
        <v>110</v>
      </c>
      <c r="G55" s="97" t="s">
        <v>81</v>
      </c>
      <c r="H55" s="95" t="s">
        <v>24</v>
      </c>
      <c r="I55" s="99">
        <v>375</v>
      </c>
      <c r="J55" s="88">
        <v>2</v>
      </c>
      <c r="K55" s="35">
        <f t="shared" si="0"/>
        <v>1</v>
      </c>
      <c r="L55" s="36" t="str">
        <f t="shared" si="1"/>
        <v>OK</v>
      </c>
      <c r="M55" s="158"/>
      <c r="N55" s="145">
        <v>1</v>
      </c>
      <c r="O55" s="157"/>
      <c r="P55" s="157"/>
      <c r="Q55" s="41"/>
      <c r="R55" s="41"/>
      <c r="S55" s="41"/>
      <c r="T55" s="41"/>
      <c r="U55" s="41"/>
      <c r="V55" s="41"/>
    </row>
    <row r="56" spans="1:22" ht="26.25" x14ac:dyDescent="0.25">
      <c r="A56" s="170"/>
      <c r="B56" s="171"/>
      <c r="C56" s="98"/>
      <c r="D56" s="95">
        <v>62</v>
      </c>
      <c r="E56" s="96" t="s">
        <v>71</v>
      </c>
      <c r="F56" s="97" t="s">
        <v>111</v>
      </c>
      <c r="G56" s="97" t="s">
        <v>81</v>
      </c>
      <c r="H56" s="95" t="s">
        <v>24</v>
      </c>
      <c r="I56" s="99">
        <v>60</v>
      </c>
      <c r="J56" s="88">
        <v>15</v>
      </c>
      <c r="K56" s="35">
        <f t="shared" si="0"/>
        <v>15</v>
      </c>
      <c r="L56" s="36" t="str">
        <f t="shared" si="1"/>
        <v>OK</v>
      </c>
      <c r="M56" s="158"/>
      <c r="N56" s="163"/>
      <c r="O56" s="157"/>
      <c r="P56" s="157"/>
      <c r="Q56" s="41"/>
      <c r="R56" s="41"/>
      <c r="S56" s="41"/>
      <c r="T56" s="41"/>
      <c r="U56" s="41"/>
      <c r="V56" s="41"/>
    </row>
    <row r="57" spans="1:22" ht="26.25" x14ac:dyDescent="0.25">
      <c r="A57" s="170"/>
      <c r="B57" s="171"/>
      <c r="C57" s="98"/>
      <c r="D57" s="95">
        <v>63</v>
      </c>
      <c r="E57" s="96" t="s">
        <v>72</v>
      </c>
      <c r="F57" s="97" t="s">
        <v>112</v>
      </c>
      <c r="G57" s="97" t="s">
        <v>81</v>
      </c>
      <c r="H57" s="95" t="s">
        <v>24</v>
      </c>
      <c r="I57" s="99">
        <v>30</v>
      </c>
      <c r="J57" s="88"/>
      <c r="K57" s="35">
        <f t="shared" si="0"/>
        <v>0</v>
      </c>
      <c r="L57" s="36" t="str">
        <f t="shared" si="1"/>
        <v>OK</v>
      </c>
      <c r="M57" s="158"/>
      <c r="N57" s="163"/>
      <c r="O57" s="157"/>
      <c r="P57" s="157"/>
      <c r="Q57" s="41"/>
      <c r="R57" s="41"/>
      <c r="S57" s="41"/>
      <c r="T57" s="41"/>
      <c r="U57" s="41"/>
      <c r="V57" s="41"/>
    </row>
    <row r="58" spans="1:22" ht="26.25" x14ac:dyDescent="0.25">
      <c r="A58" s="170"/>
      <c r="B58" s="171"/>
      <c r="C58" s="98"/>
      <c r="D58" s="95">
        <v>64</v>
      </c>
      <c r="E58" s="96" t="s">
        <v>73</v>
      </c>
      <c r="F58" s="97" t="s">
        <v>113</v>
      </c>
      <c r="G58" s="97" t="s">
        <v>81</v>
      </c>
      <c r="H58" s="95" t="s">
        <v>24</v>
      </c>
      <c r="I58" s="99">
        <v>35</v>
      </c>
      <c r="J58" s="88"/>
      <c r="K58" s="35">
        <f t="shared" si="0"/>
        <v>0</v>
      </c>
      <c r="L58" s="36" t="str">
        <f t="shared" si="1"/>
        <v>OK</v>
      </c>
      <c r="M58" s="158"/>
      <c r="N58" s="163"/>
      <c r="O58" s="157"/>
      <c r="P58" s="157"/>
      <c r="Q58" s="41"/>
      <c r="R58" s="41"/>
      <c r="S58" s="41"/>
      <c r="T58" s="41"/>
      <c r="U58" s="41"/>
      <c r="V58" s="41"/>
    </row>
    <row r="59" spans="1:22" ht="26.25" x14ac:dyDescent="0.25">
      <c r="A59" s="170"/>
      <c r="B59" s="171"/>
      <c r="C59" s="98"/>
      <c r="D59" s="95">
        <v>65</v>
      </c>
      <c r="E59" s="96" t="s">
        <v>74</v>
      </c>
      <c r="F59" s="97" t="s">
        <v>114</v>
      </c>
      <c r="G59" s="97" t="s">
        <v>81</v>
      </c>
      <c r="H59" s="95" t="s">
        <v>24</v>
      </c>
      <c r="I59" s="99">
        <v>45</v>
      </c>
      <c r="J59" s="88"/>
      <c r="K59" s="35">
        <f t="shared" si="0"/>
        <v>0</v>
      </c>
      <c r="L59" s="36" t="str">
        <f t="shared" si="1"/>
        <v>OK</v>
      </c>
      <c r="M59" s="158"/>
      <c r="N59" s="163"/>
      <c r="O59" s="157"/>
      <c r="P59" s="157"/>
      <c r="Q59" s="41"/>
      <c r="R59" s="41"/>
      <c r="S59" s="41"/>
      <c r="T59" s="41"/>
      <c r="U59" s="41"/>
      <c r="V59" s="41"/>
    </row>
    <row r="60" spans="1:22" x14ac:dyDescent="0.25">
      <c r="M60" s="22"/>
    </row>
    <row r="61" spans="1:22" x14ac:dyDescent="0.25">
      <c r="E61" s="1" t="s">
        <v>133</v>
      </c>
      <c r="M61" s="22"/>
    </row>
    <row r="62" spans="1:22" x14ac:dyDescent="0.25">
      <c r="M62" s="22"/>
    </row>
    <row r="63" spans="1:22" x14ac:dyDescent="0.25">
      <c r="M63" s="22"/>
    </row>
    <row r="64" spans="1:22" x14ac:dyDescent="0.25">
      <c r="M64" s="22"/>
    </row>
    <row r="65" spans="13:13" x14ac:dyDescent="0.25">
      <c r="M65" s="22"/>
    </row>
    <row r="66" spans="13:13" x14ac:dyDescent="0.25">
      <c r="M66" s="22"/>
    </row>
    <row r="67" spans="13:13" x14ac:dyDescent="0.25">
      <c r="M67" s="22"/>
    </row>
    <row r="68" spans="13:13" x14ac:dyDescent="0.25">
      <c r="M68" s="22"/>
    </row>
    <row r="69" spans="13:13" x14ac:dyDescent="0.25">
      <c r="M69" s="22"/>
    </row>
    <row r="70" spans="13:13" x14ac:dyDescent="0.25">
      <c r="M70" s="22"/>
    </row>
    <row r="71" spans="13:13" x14ac:dyDescent="0.25">
      <c r="M71" s="22"/>
    </row>
    <row r="72" spans="13:13" x14ac:dyDescent="0.25">
      <c r="M72" s="22"/>
    </row>
    <row r="73" spans="13:13" x14ac:dyDescent="0.25">
      <c r="M73" s="22"/>
    </row>
    <row r="74" spans="13:13" x14ac:dyDescent="0.25">
      <c r="M74" s="22"/>
    </row>
    <row r="75" spans="13:13" x14ac:dyDescent="0.25">
      <c r="M75" s="22"/>
    </row>
    <row r="76" spans="13:13" x14ac:dyDescent="0.25">
      <c r="M76" s="22"/>
    </row>
    <row r="77" spans="13:13" x14ac:dyDescent="0.25">
      <c r="M77" s="22"/>
    </row>
    <row r="78" spans="13:13" x14ac:dyDescent="0.25">
      <c r="M78" s="22"/>
    </row>
    <row r="79" spans="13:13" x14ac:dyDescent="0.25">
      <c r="M79" s="22"/>
    </row>
    <row r="80" spans="13:13" x14ac:dyDescent="0.25">
      <c r="M80" s="22"/>
    </row>
    <row r="81" spans="13:13" x14ac:dyDescent="0.25">
      <c r="M81" s="22"/>
    </row>
    <row r="82" spans="13:13" x14ac:dyDescent="0.25">
      <c r="M82" s="22"/>
    </row>
    <row r="83" spans="13:13" x14ac:dyDescent="0.25">
      <c r="M83" s="22"/>
    </row>
    <row r="84" spans="13:13" x14ac:dyDescent="0.25">
      <c r="M84" s="22"/>
    </row>
    <row r="85" spans="13:13" x14ac:dyDescent="0.25">
      <c r="M85" s="22"/>
    </row>
    <row r="86" spans="13:13" x14ac:dyDescent="0.25">
      <c r="M86" s="22"/>
    </row>
    <row r="87" spans="13:13" x14ac:dyDescent="0.25">
      <c r="M87" s="22"/>
    </row>
    <row r="88" spans="13:13" x14ac:dyDescent="0.25">
      <c r="M88" s="22"/>
    </row>
    <row r="89" spans="13:13" x14ac:dyDescent="0.25">
      <c r="M89" s="22"/>
    </row>
    <row r="90" spans="13:13" x14ac:dyDescent="0.25">
      <c r="M90" s="22"/>
    </row>
    <row r="91" spans="13:13" x14ac:dyDescent="0.25">
      <c r="M91" s="22"/>
    </row>
    <row r="92" spans="13:13" x14ac:dyDescent="0.25">
      <c r="M92" s="22"/>
    </row>
    <row r="93" spans="13:13" x14ac:dyDescent="0.25">
      <c r="M93" s="22"/>
    </row>
    <row r="94" spans="13:13" x14ac:dyDescent="0.25">
      <c r="M94" s="22"/>
    </row>
    <row r="95" spans="13:13" x14ac:dyDescent="0.25">
      <c r="M95" s="22"/>
    </row>
    <row r="96" spans="13:13" x14ac:dyDescent="0.25">
      <c r="M96" s="22"/>
    </row>
    <row r="97" spans="13:13" x14ac:dyDescent="0.25">
      <c r="M97" s="22"/>
    </row>
    <row r="98" spans="13:13" x14ac:dyDescent="0.25">
      <c r="M98" s="22"/>
    </row>
    <row r="99" spans="13:13" x14ac:dyDescent="0.25">
      <c r="M99" s="22"/>
    </row>
    <row r="100" spans="13:13" x14ac:dyDescent="0.25">
      <c r="M100" s="22"/>
    </row>
    <row r="101" spans="13:13" x14ac:dyDescent="0.25">
      <c r="M101" s="22"/>
    </row>
    <row r="102" spans="13:13" x14ac:dyDescent="0.25">
      <c r="M102" s="22"/>
    </row>
    <row r="103" spans="13:13" x14ac:dyDescent="0.25">
      <c r="M103" s="22"/>
    </row>
    <row r="104" spans="13:13" x14ac:dyDescent="0.25">
      <c r="M104" s="22"/>
    </row>
    <row r="105" spans="13:13" x14ac:dyDescent="0.25">
      <c r="M105" s="22"/>
    </row>
    <row r="106" spans="13:13" x14ac:dyDescent="0.25">
      <c r="M106" s="22"/>
    </row>
    <row r="107" spans="13:13" x14ac:dyDescent="0.25">
      <c r="M107" s="22"/>
    </row>
    <row r="108" spans="13:13" x14ac:dyDescent="0.25">
      <c r="M108" s="22"/>
    </row>
    <row r="109" spans="13:13" x14ac:dyDescent="0.25">
      <c r="M109" s="22"/>
    </row>
    <row r="110" spans="13:13" x14ac:dyDescent="0.25">
      <c r="M110" s="22"/>
    </row>
    <row r="111" spans="13:13" x14ac:dyDescent="0.25">
      <c r="M111" s="22"/>
    </row>
    <row r="112" spans="13:13" x14ac:dyDescent="0.25">
      <c r="M112" s="22"/>
    </row>
    <row r="113" spans="13:13" x14ac:dyDescent="0.25">
      <c r="M113" s="22"/>
    </row>
    <row r="114" spans="13:13" x14ac:dyDescent="0.25">
      <c r="M114" s="22"/>
    </row>
    <row r="115" spans="13:13" x14ac:dyDescent="0.25">
      <c r="M115" s="22"/>
    </row>
    <row r="116" spans="13:13" x14ac:dyDescent="0.25">
      <c r="M116" s="22"/>
    </row>
    <row r="117" spans="13:13" x14ac:dyDescent="0.25">
      <c r="M117" s="22"/>
    </row>
    <row r="118" spans="13:13" x14ac:dyDescent="0.25">
      <c r="M118" s="22"/>
    </row>
    <row r="119" spans="13:13" x14ac:dyDescent="0.25">
      <c r="M119" s="22"/>
    </row>
    <row r="120" spans="13:13" x14ac:dyDescent="0.25">
      <c r="M120" s="22"/>
    </row>
    <row r="121" spans="13:13" x14ac:dyDescent="0.25">
      <c r="M121" s="22"/>
    </row>
    <row r="122" spans="13:13" x14ac:dyDescent="0.25">
      <c r="M122" s="22"/>
    </row>
    <row r="123" spans="13:13" x14ac:dyDescent="0.25">
      <c r="M123" s="22"/>
    </row>
    <row r="124" spans="13:13" x14ac:dyDescent="0.25">
      <c r="M124" s="22"/>
    </row>
    <row r="125" spans="13:13" x14ac:dyDescent="0.25">
      <c r="M125" s="22"/>
    </row>
    <row r="126" spans="13:13" x14ac:dyDescent="0.25">
      <c r="M126" s="22"/>
    </row>
    <row r="127" spans="13:13" x14ac:dyDescent="0.25">
      <c r="M127" s="22"/>
    </row>
    <row r="128" spans="13:13" x14ac:dyDescent="0.25">
      <c r="M128" s="22"/>
    </row>
    <row r="129" spans="13:13" x14ac:dyDescent="0.25">
      <c r="M129" s="22"/>
    </row>
    <row r="130" spans="13:13" x14ac:dyDescent="0.25">
      <c r="M130" s="22"/>
    </row>
    <row r="131" spans="13:13" x14ac:dyDescent="0.25">
      <c r="M131" s="22"/>
    </row>
    <row r="132" spans="13:13" x14ac:dyDescent="0.25">
      <c r="M132" s="22"/>
    </row>
    <row r="133" spans="13:13" x14ac:dyDescent="0.25">
      <c r="M133" s="22"/>
    </row>
    <row r="134" spans="13:13" x14ac:dyDescent="0.25">
      <c r="M134" s="22"/>
    </row>
    <row r="135" spans="13:13" x14ac:dyDescent="0.25">
      <c r="M135" s="22"/>
    </row>
    <row r="136" spans="13:13" x14ac:dyDescent="0.25">
      <c r="M136" s="22"/>
    </row>
    <row r="137" spans="13:13" x14ac:dyDescent="0.25">
      <c r="M137" s="22"/>
    </row>
    <row r="138" spans="13:13" x14ac:dyDescent="0.25">
      <c r="M138" s="22"/>
    </row>
    <row r="139" spans="13:13" x14ac:dyDescent="0.25">
      <c r="M139" s="22"/>
    </row>
    <row r="140" spans="13:13" x14ac:dyDescent="0.25">
      <c r="M140" s="22"/>
    </row>
    <row r="141" spans="13:13" x14ac:dyDescent="0.25">
      <c r="M141" s="22"/>
    </row>
    <row r="142" spans="13:13" x14ac:dyDescent="0.25">
      <c r="M142" s="22"/>
    </row>
    <row r="143" spans="13:13" x14ac:dyDescent="0.25">
      <c r="M143" s="22"/>
    </row>
    <row r="144" spans="13:13" x14ac:dyDescent="0.25">
      <c r="M144" s="22"/>
    </row>
    <row r="145" spans="13:13" x14ac:dyDescent="0.25">
      <c r="M145" s="22"/>
    </row>
    <row r="146" spans="13:13" x14ac:dyDescent="0.25">
      <c r="M146" s="22"/>
    </row>
    <row r="147" spans="13:13" x14ac:dyDescent="0.25">
      <c r="M147" s="22"/>
    </row>
    <row r="148" spans="13:13" x14ac:dyDescent="0.25">
      <c r="M148" s="22"/>
    </row>
    <row r="149" spans="13:13" x14ac:dyDescent="0.25">
      <c r="M149" s="22"/>
    </row>
    <row r="150" spans="13:13" x14ac:dyDescent="0.25">
      <c r="M150" s="22"/>
    </row>
    <row r="151" spans="13:13" x14ac:dyDescent="0.25">
      <c r="M151" s="22"/>
    </row>
    <row r="152" spans="13:13" x14ac:dyDescent="0.25">
      <c r="M152" s="22"/>
    </row>
    <row r="153" spans="13:13" x14ac:dyDescent="0.25">
      <c r="M153" s="22"/>
    </row>
    <row r="154" spans="13:13" x14ac:dyDescent="0.25">
      <c r="M154" s="22"/>
    </row>
    <row r="155" spans="13:13" x14ac:dyDescent="0.25">
      <c r="M155" s="22"/>
    </row>
    <row r="156" spans="13:13" x14ac:dyDescent="0.25">
      <c r="M156" s="22"/>
    </row>
    <row r="157" spans="13:13" x14ac:dyDescent="0.25">
      <c r="M157" s="22"/>
    </row>
    <row r="158" spans="13:13" x14ac:dyDescent="0.25">
      <c r="M158" s="22"/>
    </row>
    <row r="159" spans="13:13" x14ac:dyDescent="0.25">
      <c r="M159" s="22"/>
    </row>
    <row r="160" spans="13:13" x14ac:dyDescent="0.25">
      <c r="M160" s="22"/>
    </row>
    <row r="161" spans="13:13" x14ac:dyDescent="0.25">
      <c r="M161" s="22"/>
    </row>
    <row r="162" spans="13:13" x14ac:dyDescent="0.25">
      <c r="M162" s="22"/>
    </row>
    <row r="163" spans="13:13" x14ac:dyDescent="0.25">
      <c r="M163" s="22"/>
    </row>
    <row r="164" spans="13:13" x14ac:dyDescent="0.25">
      <c r="M164" s="22"/>
    </row>
    <row r="165" spans="13:13" x14ac:dyDescent="0.25">
      <c r="M165" s="22"/>
    </row>
    <row r="166" spans="13:13" x14ac:dyDescent="0.25">
      <c r="M166" s="22"/>
    </row>
    <row r="167" spans="13:13" x14ac:dyDescent="0.25">
      <c r="M167" s="22"/>
    </row>
    <row r="168" spans="13:13" x14ac:dyDescent="0.25">
      <c r="M168" s="22"/>
    </row>
    <row r="169" spans="13:13" x14ac:dyDescent="0.25">
      <c r="M169" s="22"/>
    </row>
    <row r="170" spans="13:13" x14ac:dyDescent="0.25">
      <c r="M170" s="22"/>
    </row>
    <row r="171" spans="13:13" x14ac:dyDescent="0.25">
      <c r="M171" s="22"/>
    </row>
    <row r="172" spans="13:13" x14ac:dyDescent="0.25">
      <c r="M172" s="22"/>
    </row>
    <row r="173" spans="13:13" x14ac:dyDescent="0.25">
      <c r="M173" s="22"/>
    </row>
    <row r="174" spans="13:13" x14ac:dyDescent="0.25">
      <c r="M174" s="22"/>
    </row>
    <row r="175" spans="13:13" x14ac:dyDescent="0.25">
      <c r="M175" s="22"/>
    </row>
    <row r="176" spans="13:13" x14ac:dyDescent="0.25">
      <c r="M176" s="22"/>
    </row>
    <row r="177" spans="13:13" x14ac:dyDescent="0.25">
      <c r="M177" s="22"/>
    </row>
    <row r="178" spans="13:13" x14ac:dyDescent="0.25">
      <c r="M178" s="22"/>
    </row>
    <row r="179" spans="13:13" x14ac:dyDescent="0.25">
      <c r="M179" s="22"/>
    </row>
    <row r="180" spans="13:13" x14ac:dyDescent="0.25">
      <c r="M180" s="22"/>
    </row>
    <row r="181" spans="13:13" x14ac:dyDescent="0.25">
      <c r="M181" s="22"/>
    </row>
    <row r="182" spans="13:13" x14ac:dyDescent="0.25">
      <c r="M182" s="22"/>
    </row>
    <row r="183" spans="13:13" x14ac:dyDescent="0.25">
      <c r="M183" s="22"/>
    </row>
    <row r="184" spans="13:13" x14ac:dyDescent="0.25">
      <c r="M184" s="22"/>
    </row>
    <row r="185" spans="13:13" x14ac:dyDescent="0.25">
      <c r="M185" s="22"/>
    </row>
    <row r="186" spans="13:13" x14ac:dyDescent="0.25">
      <c r="M186" s="22"/>
    </row>
    <row r="187" spans="13:13" x14ac:dyDescent="0.25">
      <c r="M187" s="22"/>
    </row>
    <row r="188" spans="13:13" x14ac:dyDescent="0.25">
      <c r="M188" s="22"/>
    </row>
    <row r="189" spans="13:13" x14ac:dyDescent="0.25">
      <c r="M189" s="22"/>
    </row>
    <row r="190" spans="13:13" x14ac:dyDescent="0.25">
      <c r="M190" s="22"/>
    </row>
    <row r="191" spans="13:13" x14ac:dyDescent="0.25">
      <c r="M191" s="22"/>
    </row>
    <row r="192" spans="13:13" x14ac:dyDescent="0.25">
      <c r="M192" s="22"/>
    </row>
    <row r="193" spans="13:13" x14ac:dyDescent="0.25">
      <c r="M193" s="22"/>
    </row>
    <row r="194" spans="13:13" x14ac:dyDescent="0.25">
      <c r="M194" s="22"/>
    </row>
    <row r="195" spans="13:13" x14ac:dyDescent="0.25">
      <c r="M195" s="22"/>
    </row>
    <row r="196" spans="13:13" x14ac:dyDescent="0.25">
      <c r="M196" s="22"/>
    </row>
    <row r="197" spans="13:13" x14ac:dyDescent="0.25">
      <c r="M197" s="22"/>
    </row>
    <row r="198" spans="13:13" x14ac:dyDescent="0.25">
      <c r="M198" s="22"/>
    </row>
    <row r="199" spans="13:13" x14ac:dyDescent="0.25">
      <c r="M199" s="22"/>
    </row>
    <row r="200" spans="13:13" x14ac:dyDescent="0.25">
      <c r="M200" s="22"/>
    </row>
    <row r="201" spans="13:13" x14ac:dyDescent="0.25">
      <c r="M201" s="22"/>
    </row>
    <row r="202" spans="13:13" x14ac:dyDescent="0.25">
      <c r="M202" s="22"/>
    </row>
    <row r="203" spans="13:13" x14ac:dyDescent="0.25">
      <c r="M203" s="22"/>
    </row>
    <row r="204" spans="13:13" x14ac:dyDescent="0.25">
      <c r="M204" s="22"/>
    </row>
    <row r="205" spans="13:13" x14ac:dyDescent="0.25">
      <c r="M205" s="22"/>
    </row>
    <row r="206" spans="13:13" x14ac:dyDescent="0.25">
      <c r="M206" s="22"/>
    </row>
    <row r="207" spans="13:13" x14ac:dyDescent="0.25">
      <c r="M207" s="22"/>
    </row>
    <row r="208" spans="13:13" x14ac:dyDescent="0.25">
      <c r="M208" s="22"/>
    </row>
    <row r="209" spans="13:13" x14ac:dyDescent="0.25">
      <c r="M209" s="22"/>
    </row>
    <row r="210" spans="13:13" x14ac:dyDescent="0.25">
      <c r="M210" s="22"/>
    </row>
    <row r="211" spans="13:13" x14ac:dyDescent="0.25">
      <c r="M211" s="22"/>
    </row>
    <row r="212" spans="13:13" x14ac:dyDescent="0.25">
      <c r="M212" s="22"/>
    </row>
    <row r="213" spans="13:13" x14ac:dyDescent="0.25">
      <c r="M213" s="22"/>
    </row>
    <row r="214" spans="13:13" x14ac:dyDescent="0.25">
      <c r="M214" s="22"/>
    </row>
    <row r="215" spans="13:13" x14ac:dyDescent="0.25">
      <c r="M215" s="22"/>
    </row>
    <row r="216" spans="13:13" x14ac:dyDescent="0.25">
      <c r="M216" s="22"/>
    </row>
    <row r="217" spans="13:13" x14ac:dyDescent="0.25">
      <c r="M217" s="22"/>
    </row>
    <row r="218" spans="13:13" x14ac:dyDescent="0.25">
      <c r="M218" s="22"/>
    </row>
    <row r="219" spans="13:13" x14ac:dyDescent="0.25">
      <c r="M219" s="22"/>
    </row>
    <row r="220" spans="13:13" x14ac:dyDescent="0.25">
      <c r="M220" s="22"/>
    </row>
    <row r="221" spans="13:13" x14ac:dyDescent="0.25">
      <c r="M221" s="22"/>
    </row>
    <row r="222" spans="13:13" x14ac:dyDescent="0.25">
      <c r="M222" s="22"/>
    </row>
    <row r="223" spans="13:13" x14ac:dyDescent="0.25">
      <c r="M223" s="22"/>
    </row>
    <row r="224" spans="13:13" x14ac:dyDescent="0.25">
      <c r="M224" s="22"/>
    </row>
    <row r="225" spans="13:13" x14ac:dyDescent="0.25">
      <c r="M225" s="22"/>
    </row>
    <row r="226" spans="13:13" x14ac:dyDescent="0.25">
      <c r="M226" s="22"/>
    </row>
    <row r="227" spans="13:13" x14ac:dyDescent="0.25">
      <c r="M227" s="22"/>
    </row>
    <row r="228" spans="13:13" x14ac:dyDescent="0.25">
      <c r="M228" s="22"/>
    </row>
    <row r="229" spans="13:13" x14ac:dyDescent="0.25">
      <c r="M229" s="22"/>
    </row>
    <row r="230" spans="13:13" x14ac:dyDescent="0.25">
      <c r="M230" s="22"/>
    </row>
    <row r="231" spans="13:13" x14ac:dyDescent="0.25">
      <c r="M231" s="22"/>
    </row>
    <row r="232" spans="13:13" x14ac:dyDescent="0.25">
      <c r="M232" s="22"/>
    </row>
    <row r="233" spans="13:13" x14ac:dyDescent="0.25">
      <c r="M233" s="22"/>
    </row>
    <row r="234" spans="13:13" x14ac:dyDescent="0.25">
      <c r="M234" s="22"/>
    </row>
    <row r="235" spans="13:13" x14ac:dyDescent="0.25">
      <c r="M235" s="22"/>
    </row>
    <row r="236" spans="13:13" x14ac:dyDescent="0.25">
      <c r="M236" s="22"/>
    </row>
    <row r="237" spans="13:13" x14ac:dyDescent="0.25">
      <c r="M237" s="22"/>
    </row>
    <row r="238" spans="13:13" x14ac:dyDescent="0.25">
      <c r="M238" s="22"/>
    </row>
    <row r="239" spans="13:13" x14ac:dyDescent="0.25">
      <c r="M239" s="22"/>
    </row>
    <row r="240" spans="13:13" x14ac:dyDescent="0.25">
      <c r="M240" s="22"/>
    </row>
    <row r="241" spans="13:13" x14ac:dyDescent="0.25">
      <c r="M241" s="22"/>
    </row>
    <row r="242" spans="13:13" x14ac:dyDescent="0.25">
      <c r="M242" s="22"/>
    </row>
    <row r="243" spans="13:13" x14ac:dyDescent="0.25">
      <c r="M243" s="22"/>
    </row>
    <row r="244" spans="13:13" x14ac:dyDescent="0.25">
      <c r="M244" s="22"/>
    </row>
    <row r="245" spans="13:13" x14ac:dyDescent="0.25">
      <c r="M245" s="22"/>
    </row>
    <row r="246" spans="13:13" x14ac:dyDescent="0.25">
      <c r="M246" s="22"/>
    </row>
    <row r="247" spans="13:13" x14ac:dyDescent="0.25">
      <c r="M247" s="22"/>
    </row>
    <row r="248" spans="13:13" x14ac:dyDescent="0.25">
      <c r="M248" s="22"/>
    </row>
    <row r="249" spans="13:13" x14ac:dyDescent="0.25">
      <c r="M249" s="22"/>
    </row>
    <row r="250" spans="13:13" x14ac:dyDescent="0.25">
      <c r="M250" s="22"/>
    </row>
    <row r="251" spans="13:13" x14ac:dyDescent="0.25">
      <c r="M251" s="22"/>
    </row>
    <row r="252" spans="13:13" x14ac:dyDescent="0.25">
      <c r="M252" s="22"/>
    </row>
    <row r="253" spans="13:13" x14ac:dyDescent="0.25">
      <c r="M253" s="22"/>
    </row>
    <row r="254" spans="13:13" x14ac:dyDescent="0.25">
      <c r="M254" s="22"/>
    </row>
    <row r="255" spans="13:13" x14ac:dyDescent="0.25">
      <c r="M255" s="22"/>
    </row>
    <row r="256" spans="13:13" x14ac:dyDescent="0.25">
      <c r="M256" s="22"/>
    </row>
    <row r="257" spans="13:13" x14ac:dyDescent="0.25">
      <c r="M257" s="22"/>
    </row>
    <row r="258" spans="13:13" x14ac:dyDescent="0.25">
      <c r="M258" s="22"/>
    </row>
    <row r="259" spans="13:13" x14ac:dyDescent="0.25">
      <c r="M259" s="22"/>
    </row>
    <row r="260" spans="13:13" x14ac:dyDescent="0.25">
      <c r="M260" s="22"/>
    </row>
    <row r="261" spans="13:13" x14ac:dyDescent="0.25">
      <c r="M261" s="22"/>
    </row>
    <row r="262" spans="13:13" x14ac:dyDescent="0.25">
      <c r="M262" s="22"/>
    </row>
    <row r="263" spans="13:13" x14ac:dyDescent="0.25">
      <c r="M263" s="22"/>
    </row>
    <row r="264" spans="13:13" x14ac:dyDescent="0.25">
      <c r="M264" s="22"/>
    </row>
    <row r="265" spans="13:13" x14ac:dyDescent="0.25">
      <c r="M265" s="22"/>
    </row>
    <row r="266" spans="13:13" x14ac:dyDescent="0.25">
      <c r="M266" s="22"/>
    </row>
    <row r="267" spans="13:13" x14ac:dyDescent="0.25">
      <c r="M267" s="22"/>
    </row>
    <row r="268" spans="13:13" x14ac:dyDescent="0.25">
      <c r="M268" s="22"/>
    </row>
    <row r="269" spans="13:13" x14ac:dyDescent="0.25">
      <c r="M269" s="22"/>
    </row>
    <row r="270" spans="13:13" x14ac:dyDescent="0.25">
      <c r="M270" s="22"/>
    </row>
    <row r="271" spans="13:13" x14ac:dyDescent="0.25">
      <c r="M271" s="22"/>
    </row>
    <row r="272" spans="13:13" x14ac:dyDescent="0.25">
      <c r="M272" s="22"/>
    </row>
    <row r="273" spans="13:13" x14ac:dyDescent="0.25">
      <c r="M273" s="22"/>
    </row>
    <row r="274" spans="13:13" x14ac:dyDescent="0.25">
      <c r="M274" s="22"/>
    </row>
    <row r="275" spans="13:13" x14ac:dyDescent="0.25">
      <c r="M275" s="22"/>
    </row>
    <row r="276" spans="13:13" x14ac:dyDescent="0.25">
      <c r="M276" s="22"/>
    </row>
    <row r="277" spans="13:13" x14ac:dyDescent="0.25">
      <c r="M277" s="22"/>
    </row>
    <row r="278" spans="13:13" x14ac:dyDescent="0.25">
      <c r="M278" s="22"/>
    </row>
    <row r="279" spans="13:13" x14ac:dyDescent="0.25">
      <c r="M279" s="22"/>
    </row>
    <row r="280" spans="13:13" x14ac:dyDescent="0.25">
      <c r="M280" s="22"/>
    </row>
    <row r="281" spans="13:13" x14ac:dyDescent="0.25">
      <c r="M281" s="22"/>
    </row>
    <row r="282" spans="13:13" x14ac:dyDescent="0.25">
      <c r="M282" s="22"/>
    </row>
    <row r="283" spans="13:13" x14ac:dyDescent="0.25">
      <c r="M283" s="22"/>
    </row>
    <row r="284" spans="13:13" x14ac:dyDescent="0.25">
      <c r="M284" s="22"/>
    </row>
    <row r="285" spans="13:13" x14ac:dyDescent="0.25">
      <c r="M285" s="22"/>
    </row>
    <row r="286" spans="13:13" x14ac:dyDescent="0.25">
      <c r="M286" s="22"/>
    </row>
    <row r="287" spans="13:13" x14ac:dyDescent="0.25">
      <c r="M287" s="22"/>
    </row>
    <row r="288" spans="13:13" x14ac:dyDescent="0.25">
      <c r="M288" s="22"/>
    </row>
    <row r="289" spans="13:13" x14ac:dyDescent="0.25">
      <c r="M289" s="22"/>
    </row>
    <row r="290" spans="13:13" x14ac:dyDescent="0.25">
      <c r="M290" s="22"/>
    </row>
    <row r="291" spans="13:13" x14ac:dyDescent="0.25">
      <c r="M291" s="22"/>
    </row>
    <row r="292" spans="13:13" x14ac:dyDescent="0.25">
      <c r="M292" s="22"/>
    </row>
    <row r="293" spans="13:13" x14ac:dyDescent="0.25">
      <c r="M293" s="22"/>
    </row>
    <row r="294" spans="13:13" x14ac:dyDescent="0.25">
      <c r="M294" s="22"/>
    </row>
    <row r="295" spans="13:13" x14ac:dyDescent="0.25">
      <c r="M295" s="22"/>
    </row>
    <row r="296" spans="13:13" x14ac:dyDescent="0.25">
      <c r="M296" s="22"/>
    </row>
    <row r="297" spans="13:13" x14ac:dyDescent="0.25">
      <c r="M297" s="22"/>
    </row>
    <row r="298" spans="13:13" x14ac:dyDescent="0.25">
      <c r="M298" s="22"/>
    </row>
    <row r="299" spans="13:13" x14ac:dyDescent="0.25">
      <c r="M299" s="22"/>
    </row>
    <row r="300" spans="13:13" x14ac:dyDescent="0.25">
      <c r="M300" s="22"/>
    </row>
    <row r="301" spans="13:13" x14ac:dyDescent="0.25">
      <c r="M301" s="22"/>
    </row>
    <row r="302" spans="13:13" x14ac:dyDescent="0.25">
      <c r="M302" s="22"/>
    </row>
    <row r="303" spans="13:13" x14ac:dyDescent="0.25">
      <c r="M303" s="22"/>
    </row>
    <row r="304" spans="13:13" x14ac:dyDescent="0.25">
      <c r="M304" s="22"/>
    </row>
    <row r="305" spans="13:13" x14ac:dyDescent="0.25">
      <c r="M305" s="22"/>
    </row>
    <row r="306" spans="13:13" x14ac:dyDescent="0.25">
      <c r="M306" s="22"/>
    </row>
    <row r="307" spans="13:13" x14ac:dyDescent="0.25">
      <c r="M307" s="22"/>
    </row>
    <row r="308" spans="13:13" x14ac:dyDescent="0.25">
      <c r="M308" s="22"/>
    </row>
    <row r="309" spans="13:13" x14ac:dyDescent="0.25">
      <c r="M309" s="22"/>
    </row>
    <row r="310" spans="13:13" x14ac:dyDescent="0.25">
      <c r="M310" s="22"/>
    </row>
    <row r="311" spans="13:13" x14ac:dyDescent="0.25">
      <c r="M311" s="22"/>
    </row>
    <row r="312" spans="13:13" x14ac:dyDescent="0.25">
      <c r="M312" s="22"/>
    </row>
    <row r="313" spans="13:13" x14ac:dyDescent="0.25">
      <c r="M313" s="22"/>
    </row>
    <row r="314" spans="13:13" x14ac:dyDescent="0.25">
      <c r="M314" s="22"/>
    </row>
    <row r="315" spans="13:13" x14ac:dyDescent="0.25">
      <c r="M315" s="22"/>
    </row>
    <row r="316" spans="13:13" x14ac:dyDescent="0.25">
      <c r="M316" s="22"/>
    </row>
    <row r="317" spans="13:13" x14ac:dyDescent="0.25">
      <c r="M317" s="22"/>
    </row>
    <row r="318" spans="13:13" x14ac:dyDescent="0.25">
      <c r="M318" s="22"/>
    </row>
    <row r="319" spans="13:13" x14ac:dyDescent="0.25">
      <c r="M319" s="22"/>
    </row>
    <row r="320" spans="13:13" x14ac:dyDescent="0.25">
      <c r="M320" s="22"/>
    </row>
    <row r="321" spans="13:13" x14ac:dyDescent="0.25">
      <c r="M321" s="22"/>
    </row>
    <row r="322" spans="13:13" x14ac:dyDescent="0.25">
      <c r="M322" s="22"/>
    </row>
    <row r="323" spans="13:13" x14ac:dyDescent="0.25">
      <c r="M323" s="22"/>
    </row>
    <row r="324" spans="13:13" x14ac:dyDescent="0.25">
      <c r="M324" s="22"/>
    </row>
    <row r="325" spans="13:13" x14ac:dyDescent="0.25">
      <c r="M325" s="22"/>
    </row>
    <row r="326" spans="13:13" x14ac:dyDescent="0.25">
      <c r="M326" s="22"/>
    </row>
    <row r="327" spans="13:13" x14ac:dyDescent="0.25">
      <c r="M327" s="22"/>
    </row>
    <row r="328" spans="13:13" x14ac:dyDescent="0.25">
      <c r="M328" s="22"/>
    </row>
    <row r="329" spans="13:13" x14ac:dyDescent="0.25">
      <c r="M329" s="22"/>
    </row>
    <row r="330" spans="13:13" x14ac:dyDescent="0.25">
      <c r="M330" s="22"/>
    </row>
    <row r="331" spans="13:13" x14ac:dyDescent="0.25">
      <c r="M331" s="22"/>
    </row>
    <row r="332" spans="13:13" x14ac:dyDescent="0.25">
      <c r="M332" s="22"/>
    </row>
    <row r="333" spans="13:13" x14ac:dyDescent="0.25">
      <c r="M333" s="22"/>
    </row>
    <row r="334" spans="13:13" x14ac:dyDescent="0.25">
      <c r="M334" s="22"/>
    </row>
    <row r="335" spans="13:13" x14ac:dyDescent="0.25">
      <c r="M335" s="22"/>
    </row>
    <row r="336" spans="13:13" x14ac:dyDescent="0.25">
      <c r="M336" s="22"/>
    </row>
    <row r="337" spans="13:13" x14ac:dyDescent="0.25">
      <c r="M337" s="22"/>
    </row>
    <row r="338" spans="13:13" x14ac:dyDescent="0.25">
      <c r="M338" s="22"/>
    </row>
    <row r="339" spans="13:13" x14ac:dyDescent="0.25">
      <c r="M339" s="22"/>
    </row>
    <row r="340" spans="13:13" x14ac:dyDescent="0.25">
      <c r="M340" s="22"/>
    </row>
    <row r="341" spans="13:13" x14ac:dyDescent="0.25">
      <c r="M341" s="22"/>
    </row>
    <row r="342" spans="13:13" x14ac:dyDescent="0.25">
      <c r="M342" s="22"/>
    </row>
    <row r="343" spans="13:13" x14ac:dyDescent="0.25">
      <c r="M343" s="22"/>
    </row>
    <row r="344" spans="13:13" x14ac:dyDescent="0.25">
      <c r="M344" s="22"/>
    </row>
    <row r="345" spans="13:13" x14ac:dyDescent="0.25">
      <c r="M345" s="22"/>
    </row>
    <row r="346" spans="13:13" x14ac:dyDescent="0.25">
      <c r="M346" s="22"/>
    </row>
    <row r="347" spans="13:13" x14ac:dyDescent="0.25">
      <c r="M347" s="22"/>
    </row>
    <row r="348" spans="13:13" x14ac:dyDescent="0.25">
      <c r="M348" s="22"/>
    </row>
    <row r="349" spans="13:13" x14ac:dyDescent="0.25">
      <c r="M349" s="22"/>
    </row>
    <row r="350" spans="13:13" x14ac:dyDescent="0.25">
      <c r="M350" s="22"/>
    </row>
    <row r="351" spans="13:13" x14ac:dyDescent="0.25">
      <c r="M351" s="22"/>
    </row>
    <row r="352" spans="13:13" x14ac:dyDescent="0.25">
      <c r="M352" s="22"/>
    </row>
    <row r="353" spans="13:13" x14ac:dyDescent="0.25">
      <c r="M353" s="22"/>
    </row>
    <row r="354" spans="13:13" x14ac:dyDescent="0.25">
      <c r="M354" s="22"/>
    </row>
    <row r="355" spans="13:13" x14ac:dyDescent="0.25">
      <c r="M355" s="22"/>
    </row>
    <row r="356" spans="13:13" x14ac:dyDescent="0.25">
      <c r="M356" s="22"/>
    </row>
    <row r="357" spans="13:13" x14ac:dyDescent="0.25">
      <c r="M357" s="22"/>
    </row>
    <row r="358" spans="13:13" x14ac:dyDescent="0.25">
      <c r="M358" s="22"/>
    </row>
    <row r="359" spans="13:13" x14ac:dyDescent="0.25">
      <c r="M359" s="22"/>
    </row>
    <row r="360" spans="13:13" x14ac:dyDescent="0.25">
      <c r="M360" s="22"/>
    </row>
    <row r="361" spans="13:13" x14ac:dyDescent="0.25">
      <c r="M361" s="22"/>
    </row>
    <row r="362" spans="13:13" x14ac:dyDescent="0.25">
      <c r="M362" s="22"/>
    </row>
    <row r="363" spans="13:13" x14ac:dyDescent="0.25">
      <c r="M363" s="22"/>
    </row>
    <row r="364" spans="13:13" x14ac:dyDescent="0.25">
      <c r="M364" s="22"/>
    </row>
    <row r="365" spans="13:13" x14ac:dyDescent="0.25">
      <c r="M365" s="22"/>
    </row>
    <row r="366" spans="13:13" x14ac:dyDescent="0.25">
      <c r="M366" s="22"/>
    </row>
    <row r="367" spans="13:13" x14ac:dyDescent="0.25">
      <c r="M367" s="22"/>
    </row>
  </sheetData>
  <mergeCells count="24">
    <mergeCell ref="M1:M2"/>
    <mergeCell ref="A51:A59"/>
    <mergeCell ref="B51:B59"/>
    <mergeCell ref="U1:U2"/>
    <mergeCell ref="B47:B48"/>
    <mergeCell ref="A47:A48"/>
    <mergeCell ref="A49:A50"/>
    <mergeCell ref="B49:B50"/>
    <mergeCell ref="V1:V2"/>
    <mergeCell ref="A2:L2"/>
    <mergeCell ref="A4:A26"/>
    <mergeCell ref="A27:A46"/>
    <mergeCell ref="B4:B26"/>
    <mergeCell ref="B27:B46"/>
    <mergeCell ref="A1:C1"/>
    <mergeCell ref="S1:S2"/>
    <mergeCell ref="T1:T2"/>
    <mergeCell ref="N1:N2"/>
    <mergeCell ref="O1:O2"/>
    <mergeCell ref="P1:P2"/>
    <mergeCell ref="Q1:Q2"/>
    <mergeCell ref="D1:I1"/>
    <mergeCell ref="J1:L1"/>
    <mergeCell ref="R1:R2"/>
  </mergeCells>
  <conditionalFormatting sqref="O5:P47">
    <cfRule type="cellIs" dxfId="112" priority="13" stopIfTrue="1" operator="greaterThan">
      <formula>0</formula>
    </cfRule>
    <cfRule type="cellIs" dxfId="111" priority="14" stopIfTrue="1" operator="greaterThan">
      <formula>0</formula>
    </cfRule>
    <cfRule type="cellIs" dxfId="110" priority="15" stopIfTrue="1" operator="greaterThan">
      <formula>0</formula>
    </cfRule>
  </conditionalFormatting>
  <conditionalFormatting sqref="O4:P4">
    <cfRule type="cellIs" dxfId="109" priority="10" stopIfTrue="1" operator="greaterThan">
      <formula>0</formula>
    </cfRule>
    <cfRule type="cellIs" dxfId="108" priority="11" stopIfTrue="1" operator="greaterThan">
      <formula>0</formula>
    </cfRule>
    <cfRule type="cellIs" dxfId="107" priority="12" stopIfTrue="1" operator="greaterThan">
      <formula>0</formula>
    </cfRule>
  </conditionalFormatting>
  <conditionalFormatting sqref="M4 M5:N47">
    <cfRule type="cellIs" dxfId="106" priority="4" stopIfTrue="1" operator="greaterThan">
      <formula>0</formula>
    </cfRule>
    <cfRule type="cellIs" dxfId="105" priority="5" stopIfTrue="1" operator="greaterThan">
      <formula>0</formula>
    </cfRule>
    <cfRule type="cellIs" dxfId="104" priority="6" stopIfTrue="1" operator="greaterThan">
      <formula>0</formula>
    </cfRule>
  </conditionalFormatting>
  <conditionalFormatting sqref="N4">
    <cfRule type="cellIs" dxfId="103" priority="1" stopIfTrue="1" operator="greaterThan">
      <formula>0</formula>
    </cfRule>
    <cfRule type="cellIs" dxfId="102" priority="2" stopIfTrue="1" operator="greaterThan">
      <formula>0</formula>
    </cfRule>
    <cfRule type="cellIs" dxfId="101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7"/>
  <sheetViews>
    <sheetView topLeftCell="D30" zoomScale="84" zoomScaleNormal="84" workbookViewId="0">
      <selection activeCell="K4" sqref="K4:K59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7" customWidth="1"/>
    <col min="4" max="4" width="5.7109375" style="1" customWidth="1"/>
    <col min="5" max="5" width="34.2851562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8" bestFit="1" customWidth="1"/>
    <col min="10" max="10" width="11.28515625" style="42" customWidth="1"/>
    <col min="11" max="11" width="13.28515625" style="38" customWidth="1"/>
    <col min="12" max="12" width="12.5703125" style="17" customWidth="1"/>
    <col min="13" max="13" width="14.7109375" style="18" customWidth="1"/>
    <col min="14" max="14" width="13.7109375" style="18" customWidth="1"/>
    <col min="15" max="15" width="17" style="18" customWidth="1"/>
    <col min="16" max="21" width="14.7109375" style="15" customWidth="1"/>
    <col min="22" max="16384" width="9.7109375" style="15"/>
  </cols>
  <sheetData>
    <row r="1" spans="1:21" ht="33" customHeight="1" x14ac:dyDescent="0.25">
      <c r="A1" s="167" t="s">
        <v>134</v>
      </c>
      <c r="B1" s="167"/>
      <c r="C1" s="167"/>
      <c r="D1" s="167" t="s">
        <v>75</v>
      </c>
      <c r="E1" s="167"/>
      <c r="F1" s="167"/>
      <c r="G1" s="167"/>
      <c r="H1" s="167"/>
      <c r="I1" s="167"/>
      <c r="J1" s="167" t="s">
        <v>135</v>
      </c>
      <c r="K1" s="167"/>
      <c r="L1" s="167"/>
      <c r="M1" s="166" t="s">
        <v>191</v>
      </c>
      <c r="N1" s="180" t="s">
        <v>192</v>
      </c>
      <c r="O1" s="166" t="s">
        <v>193</v>
      </c>
      <c r="P1" s="166" t="s">
        <v>194</v>
      </c>
      <c r="Q1" s="166" t="s">
        <v>118</v>
      </c>
      <c r="R1" s="166" t="s">
        <v>118</v>
      </c>
      <c r="S1" s="166" t="s">
        <v>118</v>
      </c>
      <c r="T1" s="166" t="s">
        <v>118</v>
      </c>
      <c r="U1" s="166" t="s">
        <v>118</v>
      </c>
    </row>
    <row r="2" spans="1:21" ht="21.75" customHeight="1" x14ac:dyDescent="0.25">
      <c r="A2" s="167" t="s">
        <v>136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6"/>
      <c r="N2" s="180"/>
      <c r="O2" s="166"/>
      <c r="P2" s="166"/>
      <c r="Q2" s="166"/>
      <c r="R2" s="166"/>
      <c r="S2" s="166"/>
      <c r="T2" s="166"/>
      <c r="U2" s="166"/>
    </row>
    <row r="3" spans="1:21" s="16" customFormat="1" ht="45" x14ac:dyDescent="0.2">
      <c r="A3" s="30" t="s">
        <v>5</v>
      </c>
      <c r="B3" s="30" t="s">
        <v>120</v>
      </c>
      <c r="C3" s="31" t="s">
        <v>121</v>
      </c>
      <c r="D3" s="31" t="s">
        <v>3</v>
      </c>
      <c r="E3" s="31" t="s">
        <v>87</v>
      </c>
      <c r="F3" s="31" t="s">
        <v>88</v>
      </c>
      <c r="G3" s="31" t="s">
        <v>122</v>
      </c>
      <c r="H3" s="31" t="s">
        <v>4</v>
      </c>
      <c r="I3" s="47" t="s">
        <v>1</v>
      </c>
      <c r="J3" s="33" t="s">
        <v>23</v>
      </c>
      <c r="K3" s="34" t="s">
        <v>0</v>
      </c>
      <c r="L3" s="30" t="s">
        <v>2</v>
      </c>
      <c r="M3" s="29">
        <v>43168</v>
      </c>
      <c r="N3" s="29">
        <v>43185</v>
      </c>
      <c r="O3" s="29">
        <v>43229</v>
      </c>
      <c r="P3" s="29">
        <v>43339</v>
      </c>
      <c r="Q3" s="29" t="s">
        <v>119</v>
      </c>
      <c r="R3" s="29" t="s">
        <v>119</v>
      </c>
      <c r="S3" s="29" t="s">
        <v>119</v>
      </c>
      <c r="T3" s="29" t="s">
        <v>119</v>
      </c>
      <c r="U3" s="29" t="s">
        <v>119</v>
      </c>
    </row>
    <row r="4" spans="1:21" ht="30" customHeight="1" x14ac:dyDescent="0.25">
      <c r="A4" s="174" t="s">
        <v>123</v>
      </c>
      <c r="B4" s="172" t="s">
        <v>124</v>
      </c>
      <c r="C4" s="76" t="s">
        <v>125</v>
      </c>
      <c r="D4" s="77">
        <v>1</v>
      </c>
      <c r="E4" s="78" t="s">
        <v>27</v>
      </c>
      <c r="F4" s="77" t="s">
        <v>90</v>
      </c>
      <c r="G4" s="76" t="s">
        <v>78</v>
      </c>
      <c r="H4" s="76" t="s">
        <v>24</v>
      </c>
      <c r="I4" s="79">
        <v>25</v>
      </c>
      <c r="J4" s="85">
        <v>8</v>
      </c>
      <c r="K4" s="35">
        <f t="shared" ref="K4:K35" si="0">J4-(SUM(M4:U4))</f>
        <v>8</v>
      </c>
      <c r="L4" s="36" t="str">
        <f>IF(K4&lt;0,"ATENÇÃO","OK")</f>
        <v>OK</v>
      </c>
      <c r="M4" s="56"/>
      <c r="N4" s="56"/>
      <c r="O4" s="56"/>
      <c r="P4" s="56"/>
      <c r="Q4" s="57"/>
      <c r="R4" s="41"/>
      <c r="S4" s="41"/>
      <c r="T4" s="41"/>
      <c r="U4" s="41"/>
    </row>
    <row r="5" spans="1:21" ht="15" customHeight="1" x14ac:dyDescent="0.25">
      <c r="A5" s="174"/>
      <c r="B5" s="172"/>
      <c r="C5" s="76" t="s">
        <v>125</v>
      </c>
      <c r="D5" s="77">
        <v>2</v>
      </c>
      <c r="E5" s="78" t="s">
        <v>28</v>
      </c>
      <c r="F5" s="77" t="s">
        <v>91</v>
      </c>
      <c r="G5" s="76" t="s">
        <v>78</v>
      </c>
      <c r="H5" s="76" t="s">
        <v>24</v>
      </c>
      <c r="I5" s="79">
        <v>30</v>
      </c>
      <c r="J5" s="85">
        <v>8</v>
      </c>
      <c r="K5" s="35">
        <f t="shared" si="0"/>
        <v>0</v>
      </c>
      <c r="L5" s="36" t="str">
        <f t="shared" ref="L5:L59" si="1">IF(K5&lt;0,"ATENÇÃO","OK")</f>
        <v>OK</v>
      </c>
      <c r="M5" s="56">
        <v>2</v>
      </c>
      <c r="N5" s="56"/>
      <c r="O5" s="56">
        <v>4</v>
      </c>
      <c r="P5" s="56">
        <v>2</v>
      </c>
      <c r="Q5" s="57"/>
      <c r="R5" s="41"/>
      <c r="S5" s="41"/>
      <c r="T5" s="41"/>
      <c r="U5" s="41"/>
    </row>
    <row r="6" spans="1:21" ht="15" customHeight="1" x14ac:dyDescent="0.25">
      <c r="A6" s="174"/>
      <c r="B6" s="172"/>
      <c r="C6" s="76" t="s">
        <v>125</v>
      </c>
      <c r="D6" s="77">
        <v>3</v>
      </c>
      <c r="E6" s="78" t="s">
        <v>29</v>
      </c>
      <c r="F6" s="77" t="s">
        <v>92</v>
      </c>
      <c r="G6" s="76" t="s">
        <v>78</v>
      </c>
      <c r="H6" s="76" t="s">
        <v>24</v>
      </c>
      <c r="I6" s="79">
        <v>32</v>
      </c>
      <c r="J6" s="85">
        <v>12</v>
      </c>
      <c r="K6" s="35">
        <f t="shared" si="0"/>
        <v>0</v>
      </c>
      <c r="L6" s="36" t="str">
        <f t="shared" si="1"/>
        <v>OK</v>
      </c>
      <c r="M6" s="56">
        <v>2</v>
      </c>
      <c r="N6" s="56"/>
      <c r="O6" s="56">
        <v>10</v>
      </c>
      <c r="P6" s="56"/>
      <c r="Q6" s="57"/>
      <c r="R6" s="41"/>
      <c r="S6" s="41"/>
      <c r="T6" s="41"/>
      <c r="U6" s="41"/>
    </row>
    <row r="7" spans="1:21" ht="15" customHeight="1" x14ac:dyDescent="0.25">
      <c r="A7" s="174"/>
      <c r="B7" s="172"/>
      <c r="C7" s="76" t="s">
        <v>125</v>
      </c>
      <c r="D7" s="77">
        <v>4</v>
      </c>
      <c r="E7" s="78" t="s">
        <v>30</v>
      </c>
      <c r="F7" s="77" t="s">
        <v>93</v>
      </c>
      <c r="G7" s="76" t="s">
        <v>78</v>
      </c>
      <c r="H7" s="76" t="s">
        <v>24</v>
      </c>
      <c r="I7" s="79">
        <v>36</v>
      </c>
      <c r="J7" s="85">
        <v>12</v>
      </c>
      <c r="K7" s="35">
        <f t="shared" si="0"/>
        <v>0</v>
      </c>
      <c r="L7" s="36" t="str">
        <f t="shared" si="1"/>
        <v>OK</v>
      </c>
      <c r="M7" s="56">
        <v>3</v>
      </c>
      <c r="N7" s="56"/>
      <c r="O7" s="56">
        <v>4</v>
      </c>
      <c r="P7" s="56">
        <v>5</v>
      </c>
      <c r="Q7" s="57"/>
      <c r="R7" s="41"/>
      <c r="S7" s="41"/>
      <c r="T7" s="41"/>
      <c r="U7" s="41"/>
    </row>
    <row r="8" spans="1:21" ht="46.5" customHeight="1" x14ac:dyDescent="0.25">
      <c r="A8" s="174"/>
      <c r="B8" s="172"/>
      <c r="C8" s="76" t="s">
        <v>125</v>
      </c>
      <c r="D8" s="77">
        <v>5</v>
      </c>
      <c r="E8" s="78" t="s">
        <v>31</v>
      </c>
      <c r="F8" s="77" t="s">
        <v>94</v>
      </c>
      <c r="G8" s="76" t="s">
        <v>78</v>
      </c>
      <c r="H8" s="76" t="s">
        <v>24</v>
      </c>
      <c r="I8" s="79">
        <v>55</v>
      </c>
      <c r="J8" s="85">
        <v>12</v>
      </c>
      <c r="K8" s="35">
        <f t="shared" si="0"/>
        <v>6</v>
      </c>
      <c r="L8" s="36" t="str">
        <f t="shared" si="1"/>
        <v>OK</v>
      </c>
      <c r="M8" s="56"/>
      <c r="N8" s="56"/>
      <c r="O8" s="56">
        <v>1</v>
      </c>
      <c r="P8" s="56">
        <v>5</v>
      </c>
      <c r="Q8" s="57"/>
      <c r="R8" s="41"/>
      <c r="S8" s="41"/>
      <c r="T8" s="41"/>
      <c r="U8" s="41"/>
    </row>
    <row r="9" spans="1:21" ht="15" customHeight="1" x14ac:dyDescent="0.25">
      <c r="A9" s="174"/>
      <c r="B9" s="172"/>
      <c r="C9" s="76" t="s">
        <v>125</v>
      </c>
      <c r="D9" s="77">
        <v>6</v>
      </c>
      <c r="E9" s="78" t="s">
        <v>32</v>
      </c>
      <c r="F9" s="77" t="s">
        <v>95</v>
      </c>
      <c r="G9" s="76" t="s">
        <v>78</v>
      </c>
      <c r="H9" s="76" t="s">
        <v>24</v>
      </c>
      <c r="I9" s="79">
        <v>65</v>
      </c>
      <c r="J9" s="85">
        <v>6</v>
      </c>
      <c r="K9" s="35">
        <f t="shared" si="0"/>
        <v>0</v>
      </c>
      <c r="L9" s="36" t="str">
        <f t="shared" si="1"/>
        <v>OK</v>
      </c>
      <c r="M9" s="56"/>
      <c r="N9" s="56"/>
      <c r="O9" s="56"/>
      <c r="P9" s="56">
        <v>6</v>
      </c>
      <c r="Q9" s="57"/>
      <c r="R9" s="41"/>
      <c r="S9" s="41"/>
      <c r="T9" s="41"/>
      <c r="U9" s="41"/>
    </row>
    <row r="10" spans="1:21" ht="15" customHeight="1" x14ac:dyDescent="0.25">
      <c r="A10" s="174"/>
      <c r="B10" s="172"/>
      <c r="C10" s="76" t="s">
        <v>125</v>
      </c>
      <c r="D10" s="77">
        <v>7</v>
      </c>
      <c r="E10" s="78" t="s">
        <v>33</v>
      </c>
      <c r="F10" s="77" t="s">
        <v>96</v>
      </c>
      <c r="G10" s="76" t="s">
        <v>78</v>
      </c>
      <c r="H10" s="76" t="s">
        <v>24</v>
      </c>
      <c r="I10" s="79">
        <v>55</v>
      </c>
      <c r="J10" s="85">
        <v>6</v>
      </c>
      <c r="K10" s="35">
        <f t="shared" si="0"/>
        <v>0</v>
      </c>
      <c r="L10" s="36" t="str">
        <f t="shared" si="1"/>
        <v>OK</v>
      </c>
      <c r="M10" s="56">
        <v>2</v>
      </c>
      <c r="N10" s="56"/>
      <c r="O10" s="56">
        <v>2</v>
      </c>
      <c r="P10" s="56">
        <v>2</v>
      </c>
      <c r="Q10" s="57"/>
      <c r="R10" s="41"/>
      <c r="S10" s="41"/>
      <c r="T10" s="41"/>
      <c r="U10" s="41"/>
    </row>
    <row r="11" spans="1:21" ht="15" customHeight="1" x14ac:dyDescent="0.25">
      <c r="A11" s="174"/>
      <c r="B11" s="172"/>
      <c r="C11" s="76" t="s">
        <v>125</v>
      </c>
      <c r="D11" s="77">
        <v>8</v>
      </c>
      <c r="E11" s="80" t="s">
        <v>34</v>
      </c>
      <c r="F11" s="77" t="s">
        <v>97</v>
      </c>
      <c r="G11" s="81" t="s">
        <v>78</v>
      </c>
      <c r="H11" s="81" t="s">
        <v>76</v>
      </c>
      <c r="I11" s="79">
        <v>42</v>
      </c>
      <c r="J11" s="85">
        <v>8</v>
      </c>
      <c r="K11" s="35">
        <f t="shared" si="0"/>
        <v>0</v>
      </c>
      <c r="L11" s="36" t="str">
        <f t="shared" si="1"/>
        <v>OK</v>
      </c>
      <c r="M11" s="56">
        <v>2</v>
      </c>
      <c r="N11" s="56"/>
      <c r="O11" s="56"/>
      <c r="P11" s="56">
        <v>6</v>
      </c>
      <c r="Q11" s="57"/>
      <c r="R11" s="41"/>
      <c r="S11" s="41"/>
      <c r="T11" s="41"/>
      <c r="U11" s="41"/>
    </row>
    <row r="12" spans="1:21" ht="15" customHeight="1" x14ac:dyDescent="0.25">
      <c r="A12" s="174"/>
      <c r="B12" s="172"/>
      <c r="C12" s="76" t="s">
        <v>125</v>
      </c>
      <c r="D12" s="77">
        <v>9</v>
      </c>
      <c r="E12" s="80" t="s">
        <v>35</v>
      </c>
      <c r="F12" s="77" t="s">
        <v>98</v>
      </c>
      <c r="G12" s="81" t="s">
        <v>78</v>
      </c>
      <c r="H12" s="81" t="s">
        <v>76</v>
      </c>
      <c r="I12" s="79">
        <v>50</v>
      </c>
      <c r="J12" s="85">
        <v>6</v>
      </c>
      <c r="K12" s="35">
        <f t="shared" si="0"/>
        <v>6</v>
      </c>
      <c r="L12" s="36" t="str">
        <f t="shared" si="1"/>
        <v>OK</v>
      </c>
      <c r="M12" s="56"/>
      <c r="N12" s="56"/>
      <c r="O12" s="56"/>
      <c r="P12" s="56"/>
      <c r="Q12" s="57"/>
      <c r="R12" s="41"/>
      <c r="S12" s="41"/>
      <c r="T12" s="41"/>
      <c r="U12" s="41"/>
    </row>
    <row r="13" spans="1:21" ht="15" customHeight="1" x14ac:dyDescent="0.25">
      <c r="A13" s="174"/>
      <c r="B13" s="172"/>
      <c r="C13" s="76" t="s">
        <v>125</v>
      </c>
      <c r="D13" s="77">
        <v>10</v>
      </c>
      <c r="E13" s="80" t="s">
        <v>36</v>
      </c>
      <c r="F13" s="77" t="s">
        <v>98</v>
      </c>
      <c r="G13" s="81" t="s">
        <v>78</v>
      </c>
      <c r="H13" s="81" t="s">
        <v>24</v>
      </c>
      <c r="I13" s="79">
        <v>38</v>
      </c>
      <c r="J13" s="85">
        <v>6</v>
      </c>
      <c r="K13" s="35">
        <f t="shared" si="0"/>
        <v>3</v>
      </c>
      <c r="L13" s="36" t="str">
        <f t="shared" si="1"/>
        <v>OK</v>
      </c>
      <c r="M13" s="56"/>
      <c r="N13" s="56"/>
      <c r="O13" s="56">
        <v>3</v>
      </c>
      <c r="P13" s="56"/>
      <c r="Q13" s="57"/>
      <c r="R13" s="41"/>
      <c r="S13" s="41"/>
      <c r="T13" s="41"/>
      <c r="U13" s="41"/>
    </row>
    <row r="14" spans="1:21" ht="15" customHeight="1" x14ac:dyDescent="0.25">
      <c r="A14" s="174"/>
      <c r="B14" s="172"/>
      <c r="C14" s="76" t="s">
        <v>125</v>
      </c>
      <c r="D14" s="77">
        <v>11</v>
      </c>
      <c r="E14" s="82" t="s">
        <v>37</v>
      </c>
      <c r="F14" s="77" t="s">
        <v>99</v>
      </c>
      <c r="G14" s="76" t="s">
        <v>78</v>
      </c>
      <c r="H14" s="76" t="s">
        <v>24</v>
      </c>
      <c r="I14" s="79">
        <v>10</v>
      </c>
      <c r="J14" s="85">
        <v>8</v>
      </c>
      <c r="K14" s="35">
        <f t="shared" si="0"/>
        <v>8</v>
      </c>
      <c r="L14" s="36" t="str">
        <f t="shared" si="1"/>
        <v>OK</v>
      </c>
      <c r="M14" s="56"/>
      <c r="N14" s="56"/>
      <c r="O14" s="56"/>
      <c r="P14" s="56"/>
      <c r="Q14" s="57"/>
      <c r="R14" s="41"/>
      <c r="S14" s="41"/>
      <c r="T14" s="41"/>
      <c r="U14" s="41"/>
    </row>
    <row r="15" spans="1:21" ht="15" customHeight="1" x14ac:dyDescent="0.25">
      <c r="A15" s="174"/>
      <c r="B15" s="172"/>
      <c r="C15" s="76" t="s">
        <v>125</v>
      </c>
      <c r="D15" s="77">
        <v>12</v>
      </c>
      <c r="E15" s="82" t="s">
        <v>38</v>
      </c>
      <c r="F15" s="77" t="s">
        <v>99</v>
      </c>
      <c r="G15" s="76" t="s">
        <v>78</v>
      </c>
      <c r="H15" s="76" t="s">
        <v>24</v>
      </c>
      <c r="I15" s="79">
        <v>12</v>
      </c>
      <c r="J15" s="85">
        <v>8</v>
      </c>
      <c r="K15" s="35">
        <f t="shared" si="0"/>
        <v>7</v>
      </c>
      <c r="L15" s="36" t="str">
        <f t="shared" si="1"/>
        <v>OK</v>
      </c>
      <c r="M15" s="56"/>
      <c r="N15" s="56"/>
      <c r="O15" s="56">
        <v>1</v>
      </c>
      <c r="P15" s="56"/>
      <c r="Q15" s="57"/>
      <c r="R15" s="41"/>
      <c r="S15" s="41"/>
      <c r="T15" s="41"/>
      <c r="U15" s="41"/>
    </row>
    <row r="16" spans="1:21" ht="15" customHeight="1" x14ac:dyDescent="0.25">
      <c r="A16" s="174"/>
      <c r="B16" s="172"/>
      <c r="C16" s="76" t="s">
        <v>125</v>
      </c>
      <c r="D16" s="77">
        <v>13</v>
      </c>
      <c r="E16" s="82" t="s">
        <v>39</v>
      </c>
      <c r="F16" s="77" t="s">
        <v>99</v>
      </c>
      <c r="G16" s="76" t="s">
        <v>78</v>
      </c>
      <c r="H16" s="76" t="s">
        <v>24</v>
      </c>
      <c r="I16" s="79">
        <v>13</v>
      </c>
      <c r="J16" s="85">
        <v>8</v>
      </c>
      <c r="K16" s="35">
        <f t="shared" si="0"/>
        <v>6</v>
      </c>
      <c r="L16" s="36" t="str">
        <f t="shared" si="1"/>
        <v>OK</v>
      </c>
      <c r="M16" s="56"/>
      <c r="N16" s="56"/>
      <c r="O16" s="56">
        <v>2</v>
      </c>
      <c r="P16" s="56"/>
      <c r="Q16" s="57"/>
      <c r="R16" s="41"/>
      <c r="S16" s="41"/>
      <c r="T16" s="41"/>
      <c r="U16" s="41"/>
    </row>
    <row r="17" spans="1:21" ht="15" customHeight="1" x14ac:dyDescent="0.25">
      <c r="A17" s="174"/>
      <c r="B17" s="172"/>
      <c r="C17" s="76" t="s">
        <v>125</v>
      </c>
      <c r="D17" s="77">
        <v>14</v>
      </c>
      <c r="E17" s="82" t="s">
        <v>40</v>
      </c>
      <c r="F17" s="77" t="s">
        <v>99</v>
      </c>
      <c r="G17" s="76" t="s">
        <v>78</v>
      </c>
      <c r="H17" s="76" t="s">
        <v>24</v>
      </c>
      <c r="I17" s="79">
        <v>15</v>
      </c>
      <c r="J17" s="85">
        <v>8</v>
      </c>
      <c r="K17" s="35">
        <f t="shared" si="0"/>
        <v>8</v>
      </c>
      <c r="L17" s="36" t="str">
        <f t="shared" si="1"/>
        <v>OK</v>
      </c>
      <c r="M17" s="56"/>
      <c r="N17" s="56"/>
      <c r="O17" s="56"/>
      <c r="P17" s="56"/>
      <c r="Q17" s="57"/>
      <c r="R17" s="41"/>
      <c r="S17" s="41"/>
      <c r="T17" s="41"/>
      <c r="U17" s="41"/>
    </row>
    <row r="18" spans="1:21" ht="15" customHeight="1" x14ac:dyDescent="0.25">
      <c r="A18" s="174"/>
      <c r="B18" s="172"/>
      <c r="C18" s="76" t="s">
        <v>125</v>
      </c>
      <c r="D18" s="77">
        <v>15</v>
      </c>
      <c r="E18" s="82" t="s">
        <v>41</v>
      </c>
      <c r="F18" s="77" t="s">
        <v>99</v>
      </c>
      <c r="G18" s="76" t="s">
        <v>78</v>
      </c>
      <c r="H18" s="76" t="s">
        <v>24</v>
      </c>
      <c r="I18" s="79">
        <v>18</v>
      </c>
      <c r="J18" s="85">
        <v>8</v>
      </c>
      <c r="K18" s="35">
        <f t="shared" si="0"/>
        <v>8</v>
      </c>
      <c r="L18" s="36" t="str">
        <f t="shared" si="1"/>
        <v>OK</v>
      </c>
      <c r="M18" s="56"/>
      <c r="N18" s="56"/>
      <c r="O18" s="56"/>
      <c r="P18" s="56"/>
      <c r="Q18" s="57"/>
      <c r="R18" s="41"/>
      <c r="S18" s="41"/>
      <c r="T18" s="41"/>
      <c r="U18" s="41"/>
    </row>
    <row r="19" spans="1:21" ht="15" customHeight="1" x14ac:dyDescent="0.25">
      <c r="A19" s="174"/>
      <c r="B19" s="172"/>
      <c r="C19" s="76" t="s">
        <v>125</v>
      </c>
      <c r="D19" s="77">
        <v>16</v>
      </c>
      <c r="E19" s="82" t="s">
        <v>42</v>
      </c>
      <c r="F19" s="77" t="s">
        <v>99</v>
      </c>
      <c r="G19" s="76" t="s">
        <v>78</v>
      </c>
      <c r="H19" s="76" t="s">
        <v>24</v>
      </c>
      <c r="I19" s="79">
        <v>18</v>
      </c>
      <c r="J19" s="85">
        <v>8</v>
      </c>
      <c r="K19" s="35">
        <f t="shared" si="0"/>
        <v>8</v>
      </c>
      <c r="L19" s="36" t="str">
        <f t="shared" si="1"/>
        <v>OK</v>
      </c>
      <c r="M19" s="56"/>
      <c r="N19" s="56"/>
      <c r="O19" s="56"/>
      <c r="P19" s="56"/>
      <c r="Q19" s="57"/>
      <c r="R19" s="41"/>
      <c r="S19" s="41"/>
      <c r="T19" s="41"/>
      <c r="U19" s="41"/>
    </row>
    <row r="20" spans="1:21" ht="15" customHeight="1" x14ac:dyDescent="0.25">
      <c r="A20" s="174"/>
      <c r="B20" s="172"/>
      <c r="C20" s="76" t="s">
        <v>125</v>
      </c>
      <c r="D20" s="77">
        <v>17</v>
      </c>
      <c r="E20" s="82" t="s">
        <v>43</v>
      </c>
      <c r="F20" s="77" t="s">
        <v>99</v>
      </c>
      <c r="G20" s="76" t="s">
        <v>78</v>
      </c>
      <c r="H20" s="76" t="s">
        <v>24</v>
      </c>
      <c r="I20" s="79">
        <v>18</v>
      </c>
      <c r="J20" s="85">
        <v>8</v>
      </c>
      <c r="K20" s="35">
        <f t="shared" si="0"/>
        <v>8</v>
      </c>
      <c r="L20" s="36" t="str">
        <f t="shared" si="1"/>
        <v>OK</v>
      </c>
      <c r="M20" s="56"/>
      <c r="N20" s="56"/>
      <c r="O20" s="56"/>
      <c r="P20" s="56"/>
      <c r="Q20" s="57"/>
      <c r="R20" s="41"/>
      <c r="S20" s="41"/>
      <c r="T20" s="41"/>
      <c r="U20" s="41"/>
    </row>
    <row r="21" spans="1:21" ht="15" customHeight="1" x14ac:dyDescent="0.25">
      <c r="A21" s="174"/>
      <c r="B21" s="172"/>
      <c r="C21" s="76" t="s">
        <v>125</v>
      </c>
      <c r="D21" s="77">
        <v>18</v>
      </c>
      <c r="E21" s="83" t="s">
        <v>44</v>
      </c>
      <c r="F21" s="77" t="s">
        <v>99</v>
      </c>
      <c r="G21" s="76" t="s">
        <v>78</v>
      </c>
      <c r="H21" s="81" t="s">
        <v>24</v>
      </c>
      <c r="I21" s="79">
        <v>16</v>
      </c>
      <c r="J21" s="85">
        <v>8</v>
      </c>
      <c r="K21" s="35">
        <f t="shared" si="0"/>
        <v>8</v>
      </c>
      <c r="L21" s="36" t="str">
        <f t="shared" si="1"/>
        <v>OK</v>
      </c>
      <c r="M21" s="56"/>
      <c r="N21" s="56"/>
      <c r="O21" s="56"/>
      <c r="P21" s="56"/>
      <c r="Q21" s="57"/>
      <c r="R21" s="41"/>
      <c r="S21" s="41"/>
      <c r="T21" s="41"/>
      <c r="U21" s="41"/>
    </row>
    <row r="22" spans="1:21" ht="15" customHeight="1" x14ac:dyDescent="0.25">
      <c r="A22" s="174"/>
      <c r="B22" s="172"/>
      <c r="C22" s="76" t="s">
        <v>125</v>
      </c>
      <c r="D22" s="77">
        <v>19</v>
      </c>
      <c r="E22" s="78" t="s">
        <v>45</v>
      </c>
      <c r="F22" s="77" t="s">
        <v>99</v>
      </c>
      <c r="G22" s="76" t="s">
        <v>78</v>
      </c>
      <c r="H22" s="76" t="s">
        <v>24</v>
      </c>
      <c r="I22" s="79">
        <v>2.7</v>
      </c>
      <c r="J22" s="85">
        <v>80</v>
      </c>
      <c r="K22" s="35">
        <f t="shared" si="0"/>
        <v>0</v>
      </c>
      <c r="L22" s="36" t="str">
        <f t="shared" si="1"/>
        <v>OK</v>
      </c>
      <c r="M22" s="56">
        <v>50</v>
      </c>
      <c r="N22" s="56"/>
      <c r="O22" s="56">
        <v>30</v>
      </c>
      <c r="P22" s="56"/>
      <c r="Q22" s="57"/>
      <c r="R22" s="41"/>
      <c r="S22" s="41"/>
      <c r="T22" s="41"/>
      <c r="U22" s="41"/>
    </row>
    <row r="23" spans="1:21" ht="15" customHeight="1" x14ac:dyDescent="0.25">
      <c r="A23" s="174"/>
      <c r="B23" s="172"/>
      <c r="C23" s="76" t="s">
        <v>125</v>
      </c>
      <c r="D23" s="77">
        <v>20</v>
      </c>
      <c r="E23" s="78" t="s">
        <v>46</v>
      </c>
      <c r="F23" s="77" t="s">
        <v>100</v>
      </c>
      <c r="G23" s="76" t="s">
        <v>78</v>
      </c>
      <c r="H23" s="76" t="s">
        <v>24</v>
      </c>
      <c r="I23" s="79">
        <v>130</v>
      </c>
      <c r="J23" s="85">
        <v>2</v>
      </c>
      <c r="K23" s="35">
        <f t="shared" si="0"/>
        <v>2</v>
      </c>
      <c r="L23" s="36" t="str">
        <f t="shared" si="1"/>
        <v>OK</v>
      </c>
      <c r="M23" s="56"/>
      <c r="N23" s="56"/>
      <c r="O23" s="56"/>
      <c r="P23" s="56"/>
      <c r="Q23" s="57"/>
      <c r="R23" s="41"/>
      <c r="S23" s="41"/>
      <c r="T23" s="41"/>
      <c r="U23" s="41"/>
    </row>
    <row r="24" spans="1:21" ht="15" customHeight="1" x14ac:dyDescent="0.25">
      <c r="A24" s="174"/>
      <c r="B24" s="172"/>
      <c r="C24" s="76" t="s">
        <v>125</v>
      </c>
      <c r="D24" s="77">
        <v>21</v>
      </c>
      <c r="E24" s="78" t="s">
        <v>101</v>
      </c>
      <c r="F24" s="77" t="s">
        <v>102</v>
      </c>
      <c r="G24" s="76" t="s">
        <v>78</v>
      </c>
      <c r="H24" s="76" t="s">
        <v>24</v>
      </c>
      <c r="I24" s="79">
        <v>160</v>
      </c>
      <c r="J24" s="85">
        <v>2</v>
      </c>
      <c r="K24" s="35">
        <f t="shared" si="0"/>
        <v>2</v>
      </c>
      <c r="L24" s="36" t="str">
        <f t="shared" si="1"/>
        <v>OK</v>
      </c>
      <c r="M24" s="56"/>
      <c r="N24" s="56"/>
      <c r="O24" s="56"/>
      <c r="P24" s="56"/>
      <c r="Q24" s="57"/>
      <c r="R24" s="41"/>
      <c r="S24" s="41"/>
      <c r="T24" s="41"/>
      <c r="U24" s="41"/>
    </row>
    <row r="25" spans="1:21" ht="15" customHeight="1" x14ac:dyDescent="0.25">
      <c r="A25" s="174"/>
      <c r="B25" s="172"/>
      <c r="C25" s="76" t="s">
        <v>125</v>
      </c>
      <c r="D25" s="77">
        <v>22</v>
      </c>
      <c r="E25" s="78" t="s">
        <v>103</v>
      </c>
      <c r="F25" s="77" t="s">
        <v>102</v>
      </c>
      <c r="G25" s="76" t="s">
        <v>78</v>
      </c>
      <c r="H25" s="76" t="s">
        <v>24</v>
      </c>
      <c r="I25" s="79">
        <v>285</v>
      </c>
      <c r="J25" s="85">
        <v>2</v>
      </c>
      <c r="K25" s="35">
        <f t="shared" si="0"/>
        <v>2</v>
      </c>
      <c r="L25" s="36" t="str">
        <f t="shared" si="1"/>
        <v>OK</v>
      </c>
      <c r="M25" s="56"/>
      <c r="N25" s="56"/>
      <c r="O25" s="56"/>
      <c r="P25" s="56"/>
      <c r="Q25" s="57"/>
      <c r="R25" s="41"/>
      <c r="S25" s="41"/>
      <c r="T25" s="41"/>
      <c r="U25" s="41"/>
    </row>
    <row r="26" spans="1:21" ht="15" customHeight="1" x14ac:dyDescent="0.25">
      <c r="A26" s="174"/>
      <c r="B26" s="172"/>
      <c r="C26" s="76" t="s">
        <v>125</v>
      </c>
      <c r="D26" s="77">
        <v>23</v>
      </c>
      <c r="E26" s="78" t="s">
        <v>104</v>
      </c>
      <c r="F26" s="77" t="s">
        <v>105</v>
      </c>
      <c r="G26" s="84" t="s">
        <v>78</v>
      </c>
      <c r="H26" s="76" t="s">
        <v>24</v>
      </c>
      <c r="I26" s="79">
        <v>445</v>
      </c>
      <c r="J26" s="85">
        <v>1</v>
      </c>
      <c r="K26" s="35">
        <f t="shared" si="0"/>
        <v>1</v>
      </c>
      <c r="L26" s="36" t="str">
        <f t="shared" si="1"/>
        <v>OK</v>
      </c>
      <c r="M26" s="56"/>
      <c r="N26" s="56"/>
      <c r="O26" s="56"/>
      <c r="P26" s="56"/>
      <c r="Q26" s="57"/>
      <c r="R26" s="41"/>
      <c r="S26" s="41"/>
      <c r="T26" s="41"/>
      <c r="U26" s="41"/>
    </row>
    <row r="27" spans="1:21" ht="15" customHeight="1" x14ac:dyDescent="0.25">
      <c r="A27" s="175" t="s">
        <v>126</v>
      </c>
      <c r="B27" s="173" t="s">
        <v>124</v>
      </c>
      <c r="C27" s="100"/>
      <c r="D27" s="65">
        <v>24</v>
      </c>
      <c r="E27" s="66" t="s">
        <v>47</v>
      </c>
      <c r="F27" s="67" t="s">
        <v>106</v>
      </c>
      <c r="G27" s="67" t="s">
        <v>79</v>
      </c>
      <c r="H27" s="65" t="s">
        <v>77</v>
      </c>
      <c r="I27" s="68">
        <v>12.5</v>
      </c>
      <c r="J27" s="85">
        <v>30</v>
      </c>
      <c r="K27" s="35">
        <f t="shared" si="0"/>
        <v>15</v>
      </c>
      <c r="L27" s="36" t="str">
        <f t="shared" si="1"/>
        <v>OK</v>
      </c>
      <c r="M27" s="56"/>
      <c r="N27" s="56">
        <v>15</v>
      </c>
      <c r="O27" s="56"/>
      <c r="P27" s="56"/>
      <c r="Q27" s="57"/>
      <c r="R27" s="41"/>
      <c r="S27" s="41"/>
      <c r="T27" s="41"/>
      <c r="U27" s="41"/>
    </row>
    <row r="28" spans="1:21" ht="15" customHeight="1" x14ac:dyDescent="0.25">
      <c r="A28" s="175"/>
      <c r="B28" s="173"/>
      <c r="C28" s="100"/>
      <c r="D28" s="65">
        <v>25</v>
      </c>
      <c r="E28" s="66" t="s">
        <v>48</v>
      </c>
      <c r="F28" s="67" t="s">
        <v>106</v>
      </c>
      <c r="G28" s="67" t="s">
        <v>79</v>
      </c>
      <c r="H28" s="65" t="s">
        <v>77</v>
      </c>
      <c r="I28" s="68">
        <v>55</v>
      </c>
      <c r="J28" s="85">
        <v>15</v>
      </c>
      <c r="K28" s="35">
        <f t="shared" si="0"/>
        <v>14</v>
      </c>
      <c r="L28" s="36" t="str">
        <f t="shared" si="1"/>
        <v>OK</v>
      </c>
      <c r="M28" s="56"/>
      <c r="N28" s="56">
        <v>1</v>
      </c>
      <c r="O28" s="56"/>
      <c r="P28" s="56"/>
      <c r="Q28" s="57"/>
      <c r="R28" s="41"/>
      <c r="S28" s="41"/>
      <c r="T28" s="41"/>
      <c r="U28" s="41"/>
    </row>
    <row r="29" spans="1:21" ht="15" customHeight="1" x14ac:dyDescent="0.25">
      <c r="A29" s="175"/>
      <c r="B29" s="173"/>
      <c r="C29" s="100"/>
      <c r="D29" s="65">
        <v>26</v>
      </c>
      <c r="E29" s="66" t="s">
        <v>49</v>
      </c>
      <c r="F29" s="67" t="s">
        <v>106</v>
      </c>
      <c r="G29" s="67" t="s">
        <v>79</v>
      </c>
      <c r="H29" s="65" t="s">
        <v>77</v>
      </c>
      <c r="I29" s="68">
        <v>215</v>
      </c>
      <c r="J29" s="85"/>
      <c r="K29" s="35">
        <f t="shared" si="0"/>
        <v>0</v>
      </c>
      <c r="L29" s="36" t="str">
        <f t="shared" si="1"/>
        <v>OK</v>
      </c>
      <c r="M29" s="56"/>
      <c r="N29" s="56"/>
      <c r="O29" s="56"/>
      <c r="P29" s="56"/>
      <c r="Q29" s="57"/>
      <c r="R29" s="41"/>
      <c r="S29" s="41"/>
      <c r="T29" s="41"/>
      <c r="U29" s="41"/>
    </row>
    <row r="30" spans="1:21" ht="15" customHeight="1" x14ac:dyDescent="0.25">
      <c r="A30" s="175"/>
      <c r="B30" s="173"/>
      <c r="C30" s="100"/>
      <c r="D30" s="65">
        <v>27</v>
      </c>
      <c r="E30" s="66" t="s">
        <v>50</v>
      </c>
      <c r="F30" s="67" t="s">
        <v>106</v>
      </c>
      <c r="G30" s="67" t="s">
        <v>79</v>
      </c>
      <c r="H30" s="65" t="s">
        <v>77</v>
      </c>
      <c r="I30" s="68">
        <v>275</v>
      </c>
      <c r="J30" s="85"/>
      <c r="K30" s="35">
        <f t="shared" si="0"/>
        <v>0</v>
      </c>
      <c r="L30" s="36" t="str">
        <f t="shared" si="1"/>
        <v>OK</v>
      </c>
      <c r="M30" s="56"/>
      <c r="N30" s="56"/>
      <c r="O30" s="56"/>
      <c r="P30" s="56"/>
      <c r="Q30" s="57"/>
      <c r="R30" s="41"/>
      <c r="S30" s="41"/>
      <c r="T30" s="41"/>
      <c r="U30" s="41"/>
    </row>
    <row r="31" spans="1:21" ht="15" customHeight="1" x14ac:dyDescent="0.25">
      <c r="A31" s="175"/>
      <c r="B31" s="173"/>
      <c r="C31" s="100"/>
      <c r="D31" s="65">
        <v>28</v>
      </c>
      <c r="E31" s="66" t="s">
        <v>51</v>
      </c>
      <c r="F31" s="67"/>
      <c r="G31" s="67" t="s">
        <v>79</v>
      </c>
      <c r="H31" s="65" t="s">
        <v>77</v>
      </c>
      <c r="I31" s="68">
        <v>25</v>
      </c>
      <c r="J31" s="85">
        <v>4</v>
      </c>
      <c r="K31" s="35">
        <f t="shared" si="0"/>
        <v>4</v>
      </c>
      <c r="L31" s="36" t="str">
        <f t="shared" si="1"/>
        <v>OK</v>
      </c>
      <c r="M31" s="56"/>
      <c r="N31" s="56"/>
      <c r="O31" s="56"/>
      <c r="P31" s="56"/>
      <c r="Q31" s="57"/>
      <c r="R31" s="41"/>
      <c r="S31" s="41"/>
      <c r="T31" s="41"/>
      <c r="U31" s="41"/>
    </row>
    <row r="32" spans="1:21" ht="30" customHeight="1" x14ac:dyDescent="0.25">
      <c r="A32" s="175"/>
      <c r="B32" s="173"/>
      <c r="C32" s="100"/>
      <c r="D32" s="65">
        <v>29</v>
      </c>
      <c r="E32" s="66" t="s">
        <v>52</v>
      </c>
      <c r="F32" s="67" t="s">
        <v>106</v>
      </c>
      <c r="G32" s="67" t="s">
        <v>79</v>
      </c>
      <c r="H32" s="65" t="s">
        <v>77</v>
      </c>
      <c r="I32" s="68">
        <v>75</v>
      </c>
      <c r="J32" s="86">
        <v>2</v>
      </c>
      <c r="K32" s="35">
        <f t="shared" si="0"/>
        <v>2</v>
      </c>
      <c r="L32" s="36" t="str">
        <f t="shared" si="1"/>
        <v>OK</v>
      </c>
      <c r="M32" s="56"/>
      <c r="N32" s="56"/>
      <c r="O32" s="56"/>
      <c r="P32" s="56"/>
      <c r="Q32" s="57"/>
      <c r="R32" s="41"/>
      <c r="S32" s="41"/>
      <c r="T32" s="41"/>
      <c r="U32" s="41"/>
    </row>
    <row r="33" spans="1:21" ht="15" customHeight="1" x14ac:dyDescent="0.25">
      <c r="A33" s="175"/>
      <c r="B33" s="173"/>
      <c r="C33" s="100"/>
      <c r="D33" s="65">
        <v>30</v>
      </c>
      <c r="E33" s="66" t="s">
        <v>53</v>
      </c>
      <c r="F33" s="67" t="s">
        <v>106</v>
      </c>
      <c r="G33" s="67" t="s">
        <v>79</v>
      </c>
      <c r="H33" s="65" t="s">
        <v>77</v>
      </c>
      <c r="I33" s="68">
        <v>75</v>
      </c>
      <c r="J33" s="86">
        <v>6</v>
      </c>
      <c r="K33" s="35">
        <f t="shared" si="0"/>
        <v>6</v>
      </c>
      <c r="L33" s="36" t="str">
        <f t="shared" si="1"/>
        <v>OK</v>
      </c>
      <c r="M33" s="56"/>
      <c r="N33" s="56"/>
      <c r="O33" s="56"/>
      <c r="P33" s="56"/>
      <c r="Q33" s="57"/>
      <c r="R33" s="41"/>
      <c r="S33" s="41"/>
      <c r="T33" s="41"/>
      <c r="U33" s="41"/>
    </row>
    <row r="34" spans="1:21" ht="15" customHeight="1" x14ac:dyDescent="0.25">
      <c r="A34" s="175"/>
      <c r="B34" s="173"/>
      <c r="C34" s="100"/>
      <c r="D34" s="65">
        <v>31</v>
      </c>
      <c r="E34" s="66" t="s">
        <v>54</v>
      </c>
      <c r="F34" s="67" t="s">
        <v>106</v>
      </c>
      <c r="G34" s="67" t="s">
        <v>79</v>
      </c>
      <c r="H34" s="65" t="s">
        <v>77</v>
      </c>
      <c r="I34" s="68">
        <v>100</v>
      </c>
      <c r="J34" s="86">
        <v>8</v>
      </c>
      <c r="K34" s="35">
        <f t="shared" si="0"/>
        <v>8</v>
      </c>
      <c r="L34" s="36" t="str">
        <f t="shared" si="1"/>
        <v>OK</v>
      </c>
      <c r="M34" s="56"/>
      <c r="N34" s="56"/>
      <c r="O34" s="56"/>
      <c r="P34" s="56"/>
      <c r="Q34" s="57"/>
      <c r="R34" s="41"/>
      <c r="S34" s="41"/>
      <c r="T34" s="41"/>
      <c r="U34" s="41"/>
    </row>
    <row r="35" spans="1:21" ht="15" customHeight="1" x14ac:dyDescent="0.25">
      <c r="A35" s="175"/>
      <c r="B35" s="173"/>
      <c r="C35" s="100"/>
      <c r="D35" s="65">
        <v>32</v>
      </c>
      <c r="E35" s="66" t="s">
        <v>55</v>
      </c>
      <c r="F35" s="67" t="s">
        <v>106</v>
      </c>
      <c r="G35" s="67" t="s">
        <v>79</v>
      </c>
      <c r="H35" s="65" t="s">
        <v>77</v>
      </c>
      <c r="I35" s="68">
        <v>65</v>
      </c>
      <c r="J35" s="86">
        <v>6</v>
      </c>
      <c r="K35" s="35">
        <f t="shared" si="0"/>
        <v>6</v>
      </c>
      <c r="L35" s="36" t="str">
        <f t="shared" si="1"/>
        <v>OK</v>
      </c>
      <c r="M35" s="56"/>
      <c r="N35" s="56"/>
      <c r="O35" s="56"/>
      <c r="P35" s="56"/>
      <c r="Q35" s="57"/>
      <c r="R35" s="41"/>
      <c r="S35" s="41"/>
      <c r="T35" s="41"/>
      <c r="U35" s="41"/>
    </row>
    <row r="36" spans="1:21" ht="15" customHeight="1" x14ac:dyDescent="0.25">
      <c r="A36" s="175"/>
      <c r="B36" s="173"/>
      <c r="C36" s="100"/>
      <c r="D36" s="65">
        <v>33</v>
      </c>
      <c r="E36" s="66" t="s">
        <v>56</v>
      </c>
      <c r="F36" s="67" t="s">
        <v>106</v>
      </c>
      <c r="G36" s="67" t="s">
        <v>79</v>
      </c>
      <c r="H36" s="65" t="s">
        <v>77</v>
      </c>
      <c r="I36" s="68">
        <v>80</v>
      </c>
      <c r="J36" s="86">
        <v>4</v>
      </c>
      <c r="K36" s="35">
        <f t="shared" ref="K36:K59" si="2">J36-(SUM(M36:U36))</f>
        <v>4</v>
      </c>
      <c r="L36" s="36" t="str">
        <f t="shared" si="1"/>
        <v>OK</v>
      </c>
      <c r="M36" s="56"/>
      <c r="N36" s="56"/>
      <c r="O36" s="56"/>
      <c r="P36" s="56"/>
      <c r="Q36" s="57"/>
      <c r="R36" s="41"/>
      <c r="S36" s="41"/>
      <c r="T36" s="41"/>
      <c r="U36" s="41"/>
    </row>
    <row r="37" spans="1:21" ht="15" customHeight="1" x14ac:dyDescent="0.25">
      <c r="A37" s="175"/>
      <c r="B37" s="173"/>
      <c r="C37" s="100"/>
      <c r="D37" s="65">
        <v>34</v>
      </c>
      <c r="E37" s="69" t="s">
        <v>57</v>
      </c>
      <c r="F37" s="67" t="s">
        <v>106</v>
      </c>
      <c r="G37" s="67" t="s">
        <v>79</v>
      </c>
      <c r="H37" s="65" t="s">
        <v>77</v>
      </c>
      <c r="I37" s="68">
        <v>70</v>
      </c>
      <c r="J37" s="86">
        <v>4</v>
      </c>
      <c r="K37" s="35">
        <f t="shared" si="2"/>
        <v>4</v>
      </c>
      <c r="L37" s="36" t="str">
        <f t="shared" si="1"/>
        <v>OK</v>
      </c>
      <c r="M37" s="56"/>
      <c r="N37" s="56"/>
      <c r="O37" s="56"/>
      <c r="P37" s="56"/>
      <c r="Q37" s="57"/>
      <c r="R37" s="41"/>
      <c r="S37" s="41"/>
      <c r="T37" s="41"/>
      <c r="U37" s="41"/>
    </row>
    <row r="38" spans="1:21" ht="15" customHeight="1" x14ac:dyDescent="0.25">
      <c r="A38" s="175"/>
      <c r="B38" s="173"/>
      <c r="C38" s="100"/>
      <c r="D38" s="65">
        <v>35</v>
      </c>
      <c r="E38" s="69" t="s">
        <v>58</v>
      </c>
      <c r="F38" s="67" t="s">
        <v>106</v>
      </c>
      <c r="G38" s="67" t="s">
        <v>79</v>
      </c>
      <c r="H38" s="65" t="s">
        <v>77</v>
      </c>
      <c r="I38" s="68">
        <v>270</v>
      </c>
      <c r="J38" s="86"/>
      <c r="K38" s="35">
        <f t="shared" si="2"/>
        <v>0</v>
      </c>
      <c r="L38" s="36" t="str">
        <f t="shared" si="1"/>
        <v>OK</v>
      </c>
      <c r="M38" s="56"/>
      <c r="N38" s="56"/>
      <c r="O38" s="56"/>
      <c r="P38" s="56"/>
      <c r="Q38" s="57"/>
      <c r="R38" s="41"/>
      <c r="S38" s="41"/>
      <c r="T38" s="41"/>
      <c r="U38" s="41"/>
    </row>
    <row r="39" spans="1:21" ht="15" customHeight="1" x14ac:dyDescent="0.25">
      <c r="A39" s="175"/>
      <c r="B39" s="173"/>
      <c r="C39" s="100"/>
      <c r="D39" s="65">
        <v>36</v>
      </c>
      <c r="E39" s="69" t="s">
        <v>59</v>
      </c>
      <c r="F39" s="67" t="s">
        <v>106</v>
      </c>
      <c r="G39" s="67" t="s">
        <v>79</v>
      </c>
      <c r="H39" s="65" t="s">
        <v>77</v>
      </c>
      <c r="I39" s="68">
        <v>280</v>
      </c>
      <c r="J39" s="86"/>
      <c r="K39" s="35">
        <f t="shared" si="2"/>
        <v>0</v>
      </c>
      <c r="L39" s="36" t="str">
        <f t="shared" si="1"/>
        <v>OK</v>
      </c>
      <c r="M39" s="56"/>
      <c r="N39" s="56"/>
      <c r="O39" s="56"/>
      <c r="P39" s="56"/>
      <c r="Q39" s="57"/>
      <c r="R39" s="41"/>
      <c r="S39" s="41"/>
      <c r="T39" s="41"/>
      <c r="U39" s="41"/>
    </row>
    <row r="40" spans="1:21" ht="15" customHeight="1" x14ac:dyDescent="0.25">
      <c r="A40" s="175"/>
      <c r="B40" s="173"/>
      <c r="C40" s="100"/>
      <c r="D40" s="65">
        <v>37</v>
      </c>
      <c r="E40" s="70" t="s">
        <v>60</v>
      </c>
      <c r="F40" s="71" t="s">
        <v>106</v>
      </c>
      <c r="G40" s="71" t="s">
        <v>80</v>
      </c>
      <c r="H40" s="65" t="s">
        <v>77</v>
      </c>
      <c r="I40" s="68">
        <v>75</v>
      </c>
      <c r="J40" s="86">
        <v>4</v>
      </c>
      <c r="K40" s="35">
        <f t="shared" si="2"/>
        <v>4</v>
      </c>
      <c r="L40" s="36" t="str">
        <f t="shared" si="1"/>
        <v>OK</v>
      </c>
      <c r="M40" s="56"/>
      <c r="N40" s="56"/>
      <c r="O40" s="56"/>
      <c r="P40" s="56"/>
      <c r="Q40" s="57"/>
      <c r="R40" s="41"/>
      <c r="S40" s="41"/>
      <c r="T40" s="41"/>
      <c r="U40" s="41"/>
    </row>
    <row r="41" spans="1:21" ht="15" customHeight="1" x14ac:dyDescent="0.25">
      <c r="A41" s="175"/>
      <c r="B41" s="173"/>
      <c r="C41" s="100"/>
      <c r="D41" s="65">
        <v>38</v>
      </c>
      <c r="E41" s="70" t="s">
        <v>61</v>
      </c>
      <c r="F41" s="71" t="s">
        <v>106</v>
      </c>
      <c r="G41" s="71" t="s">
        <v>80</v>
      </c>
      <c r="H41" s="65" t="s">
        <v>77</v>
      </c>
      <c r="I41" s="68">
        <v>180</v>
      </c>
      <c r="J41" s="86">
        <v>2</v>
      </c>
      <c r="K41" s="35">
        <f t="shared" si="2"/>
        <v>2</v>
      </c>
      <c r="L41" s="36" t="str">
        <f t="shared" si="1"/>
        <v>OK</v>
      </c>
      <c r="M41" s="56"/>
      <c r="N41" s="56"/>
      <c r="O41" s="56"/>
      <c r="P41" s="56"/>
      <c r="Q41" s="57"/>
      <c r="R41" s="41"/>
      <c r="S41" s="41"/>
      <c r="T41" s="41"/>
      <c r="U41" s="41"/>
    </row>
    <row r="42" spans="1:21" ht="15" customHeight="1" x14ac:dyDescent="0.25">
      <c r="A42" s="175"/>
      <c r="B42" s="173"/>
      <c r="C42" s="100"/>
      <c r="D42" s="65">
        <v>39</v>
      </c>
      <c r="E42" s="70" t="s">
        <v>62</v>
      </c>
      <c r="F42" s="71" t="s">
        <v>106</v>
      </c>
      <c r="G42" s="71" t="s">
        <v>80</v>
      </c>
      <c r="H42" s="65" t="s">
        <v>77</v>
      </c>
      <c r="I42" s="68">
        <v>70</v>
      </c>
      <c r="J42" s="87">
        <v>6</v>
      </c>
      <c r="K42" s="35">
        <f t="shared" si="2"/>
        <v>6</v>
      </c>
      <c r="L42" s="36" t="str">
        <f t="shared" si="1"/>
        <v>OK</v>
      </c>
      <c r="M42" s="56"/>
      <c r="N42" s="56"/>
      <c r="O42" s="56"/>
      <c r="P42" s="56"/>
      <c r="Q42" s="57"/>
      <c r="R42" s="41"/>
      <c r="S42" s="41"/>
      <c r="T42" s="41"/>
      <c r="U42" s="41"/>
    </row>
    <row r="43" spans="1:21" ht="15" customHeight="1" x14ac:dyDescent="0.25">
      <c r="A43" s="175"/>
      <c r="B43" s="173"/>
      <c r="C43" s="100"/>
      <c r="D43" s="65">
        <v>40</v>
      </c>
      <c r="E43" s="70" t="s">
        <v>63</v>
      </c>
      <c r="F43" s="71" t="s">
        <v>106</v>
      </c>
      <c r="G43" s="71" t="s">
        <v>80</v>
      </c>
      <c r="H43" s="65" t="s">
        <v>77</v>
      </c>
      <c r="I43" s="68">
        <v>70</v>
      </c>
      <c r="J43" s="86">
        <v>6</v>
      </c>
      <c r="K43" s="35">
        <f t="shared" si="2"/>
        <v>6</v>
      </c>
      <c r="L43" s="36" t="str">
        <f t="shared" si="1"/>
        <v>OK</v>
      </c>
      <c r="M43" s="56"/>
      <c r="N43" s="56"/>
      <c r="O43" s="56"/>
      <c r="P43" s="56"/>
      <c r="Q43" s="57"/>
      <c r="R43" s="41"/>
      <c r="S43" s="41"/>
      <c r="T43" s="41"/>
      <c r="U43" s="41"/>
    </row>
    <row r="44" spans="1:21" ht="15" customHeight="1" x14ac:dyDescent="0.25">
      <c r="A44" s="175"/>
      <c r="B44" s="173"/>
      <c r="C44" s="100"/>
      <c r="D44" s="65">
        <v>41</v>
      </c>
      <c r="E44" s="70" t="s">
        <v>64</v>
      </c>
      <c r="F44" s="71" t="s">
        <v>106</v>
      </c>
      <c r="G44" s="71" t="s">
        <v>80</v>
      </c>
      <c r="H44" s="65" t="s">
        <v>77</v>
      </c>
      <c r="I44" s="68">
        <v>85</v>
      </c>
      <c r="J44" s="86">
        <v>2</v>
      </c>
      <c r="K44" s="35">
        <f t="shared" si="2"/>
        <v>2</v>
      </c>
      <c r="L44" s="36" t="str">
        <f t="shared" si="1"/>
        <v>OK</v>
      </c>
      <c r="M44" s="56"/>
      <c r="N44" s="56"/>
      <c r="O44" s="56"/>
      <c r="P44" s="56"/>
      <c r="Q44" s="57"/>
      <c r="R44" s="41"/>
      <c r="S44" s="41"/>
      <c r="T44" s="41"/>
      <c r="U44" s="41"/>
    </row>
    <row r="45" spans="1:21" ht="15" customHeight="1" x14ac:dyDescent="0.25">
      <c r="A45" s="175"/>
      <c r="B45" s="173"/>
      <c r="C45" s="100"/>
      <c r="D45" s="65">
        <v>42</v>
      </c>
      <c r="E45" s="70" t="s">
        <v>65</v>
      </c>
      <c r="F45" s="71" t="s">
        <v>106</v>
      </c>
      <c r="G45" s="71" t="s">
        <v>80</v>
      </c>
      <c r="H45" s="65" t="s">
        <v>77</v>
      </c>
      <c r="I45" s="68">
        <v>55</v>
      </c>
      <c r="J45" s="88">
        <v>4</v>
      </c>
      <c r="K45" s="35">
        <f t="shared" si="2"/>
        <v>4</v>
      </c>
      <c r="L45" s="36" t="str">
        <f t="shared" si="1"/>
        <v>OK</v>
      </c>
      <c r="M45" s="56"/>
      <c r="N45" s="56"/>
      <c r="O45" s="56"/>
      <c r="P45" s="56"/>
      <c r="Q45" s="57"/>
      <c r="R45" s="41"/>
      <c r="S45" s="41"/>
      <c r="T45" s="41"/>
      <c r="U45" s="41"/>
    </row>
    <row r="46" spans="1:21" ht="15" customHeight="1" x14ac:dyDescent="0.25">
      <c r="A46" s="175"/>
      <c r="B46" s="173"/>
      <c r="C46" s="100"/>
      <c r="D46" s="65">
        <v>43</v>
      </c>
      <c r="E46" s="70" t="s">
        <v>66</v>
      </c>
      <c r="F46" s="71" t="s">
        <v>106</v>
      </c>
      <c r="G46" s="71" t="s">
        <v>80</v>
      </c>
      <c r="H46" s="65" t="s">
        <v>77</v>
      </c>
      <c r="I46" s="68">
        <v>180</v>
      </c>
      <c r="J46" s="88">
        <v>4</v>
      </c>
      <c r="K46" s="35">
        <f t="shared" si="2"/>
        <v>4</v>
      </c>
      <c r="L46" s="36" t="str">
        <f t="shared" si="1"/>
        <v>OK</v>
      </c>
      <c r="M46" s="56"/>
      <c r="N46" s="56"/>
      <c r="O46" s="56"/>
      <c r="P46" s="56"/>
      <c r="Q46" s="57"/>
      <c r="R46" s="41"/>
      <c r="S46" s="41"/>
      <c r="T46" s="41"/>
      <c r="U46" s="41"/>
    </row>
    <row r="47" spans="1:21" ht="15" customHeight="1" x14ac:dyDescent="0.25">
      <c r="A47" s="176" t="s">
        <v>127</v>
      </c>
      <c r="B47" s="177" t="s">
        <v>124</v>
      </c>
      <c r="C47" s="101"/>
      <c r="D47" s="59">
        <v>53</v>
      </c>
      <c r="E47" s="60" t="s">
        <v>47</v>
      </c>
      <c r="F47" s="61" t="s">
        <v>106</v>
      </c>
      <c r="G47" s="61" t="s">
        <v>79</v>
      </c>
      <c r="H47" s="59" t="s">
        <v>77</v>
      </c>
      <c r="I47" s="62">
        <v>12.5</v>
      </c>
      <c r="J47" s="88"/>
      <c r="K47" s="35">
        <f t="shared" si="2"/>
        <v>0</v>
      </c>
      <c r="L47" s="36" t="str">
        <f t="shared" si="1"/>
        <v>OK</v>
      </c>
      <c r="M47" s="56"/>
      <c r="N47" s="56"/>
      <c r="O47" s="56"/>
      <c r="P47" s="56"/>
      <c r="Q47" s="57"/>
      <c r="R47" s="41"/>
      <c r="S47" s="41"/>
      <c r="T47" s="41"/>
      <c r="U47" s="41"/>
    </row>
    <row r="48" spans="1:21" ht="45" x14ac:dyDescent="0.25">
      <c r="A48" s="176"/>
      <c r="B48" s="177"/>
      <c r="C48" s="101"/>
      <c r="D48" s="59">
        <v>54</v>
      </c>
      <c r="E48" s="60" t="s">
        <v>51</v>
      </c>
      <c r="F48" s="61" t="s">
        <v>106</v>
      </c>
      <c r="G48" s="61" t="s">
        <v>79</v>
      </c>
      <c r="H48" s="59" t="s">
        <v>77</v>
      </c>
      <c r="I48" s="102">
        <v>25</v>
      </c>
      <c r="J48" s="88"/>
      <c r="K48" s="35">
        <f t="shared" si="2"/>
        <v>0</v>
      </c>
      <c r="L48" s="36" t="str">
        <f t="shared" si="1"/>
        <v>OK</v>
      </c>
      <c r="M48" s="49"/>
      <c r="N48" s="49"/>
      <c r="O48" s="15"/>
    </row>
    <row r="49" spans="1:16" ht="45" x14ac:dyDescent="0.25">
      <c r="A49" s="168" t="s">
        <v>128</v>
      </c>
      <c r="B49" s="169" t="s">
        <v>129</v>
      </c>
      <c r="C49" s="103"/>
      <c r="D49" s="90">
        <v>55</v>
      </c>
      <c r="E49" s="91" t="s">
        <v>47</v>
      </c>
      <c r="F49" s="92" t="s">
        <v>106</v>
      </c>
      <c r="G49" s="92" t="s">
        <v>79</v>
      </c>
      <c r="H49" s="90" t="s">
        <v>77</v>
      </c>
      <c r="I49" s="104">
        <v>12.5</v>
      </c>
      <c r="J49" s="88"/>
      <c r="K49" s="35">
        <f t="shared" si="2"/>
        <v>0</v>
      </c>
      <c r="L49" s="36" t="str">
        <f t="shared" si="1"/>
        <v>OK</v>
      </c>
      <c r="M49" s="17"/>
      <c r="P49" s="18"/>
    </row>
    <row r="50" spans="1:16" ht="45" x14ac:dyDescent="0.25">
      <c r="A50" s="168"/>
      <c r="B50" s="169"/>
      <c r="C50" s="103"/>
      <c r="D50" s="90">
        <v>56</v>
      </c>
      <c r="E50" s="91" t="s">
        <v>51</v>
      </c>
      <c r="F50" s="92" t="s">
        <v>106</v>
      </c>
      <c r="G50" s="92" t="s">
        <v>79</v>
      </c>
      <c r="H50" s="90" t="s">
        <v>77</v>
      </c>
      <c r="I50" s="104">
        <v>25</v>
      </c>
      <c r="J50" s="88"/>
      <c r="K50" s="35">
        <f t="shared" si="2"/>
        <v>0</v>
      </c>
      <c r="L50" s="36" t="str">
        <f t="shared" si="1"/>
        <v>OK</v>
      </c>
      <c r="M50" s="21"/>
      <c r="N50" s="28"/>
      <c r="P50" s="18"/>
    </row>
    <row r="51" spans="1:16" ht="26.25" x14ac:dyDescent="0.25">
      <c r="A51" s="170" t="s">
        <v>130</v>
      </c>
      <c r="B51" s="171" t="s">
        <v>131</v>
      </c>
      <c r="C51" s="98"/>
      <c r="D51" s="95">
        <v>57</v>
      </c>
      <c r="E51" s="96" t="s">
        <v>67</v>
      </c>
      <c r="F51" s="97" t="s">
        <v>107</v>
      </c>
      <c r="G51" s="97" t="s">
        <v>81</v>
      </c>
      <c r="H51" s="95" t="s">
        <v>24</v>
      </c>
      <c r="I51" s="99">
        <v>140</v>
      </c>
      <c r="J51" s="88"/>
      <c r="K51" s="35">
        <f t="shared" si="2"/>
        <v>0</v>
      </c>
      <c r="L51" s="36" t="str">
        <f t="shared" si="1"/>
        <v>OK</v>
      </c>
      <c r="M51" s="22"/>
      <c r="P51" s="18"/>
    </row>
    <row r="52" spans="1:16" ht="26.25" x14ac:dyDescent="0.25">
      <c r="A52" s="170"/>
      <c r="B52" s="171"/>
      <c r="C52" s="98"/>
      <c r="D52" s="95">
        <v>58</v>
      </c>
      <c r="E52" s="96" t="s">
        <v>68</v>
      </c>
      <c r="F52" s="97" t="s">
        <v>108</v>
      </c>
      <c r="G52" s="97" t="s">
        <v>81</v>
      </c>
      <c r="H52" s="95" t="s">
        <v>24</v>
      </c>
      <c r="I52" s="99">
        <v>140</v>
      </c>
      <c r="J52" s="88"/>
      <c r="K52" s="35">
        <f t="shared" si="2"/>
        <v>0</v>
      </c>
      <c r="L52" s="36" t="str">
        <f t="shared" si="1"/>
        <v>OK</v>
      </c>
      <c r="M52" s="22"/>
      <c r="P52" s="18"/>
    </row>
    <row r="53" spans="1:16" x14ac:dyDescent="0.25">
      <c r="A53" s="170"/>
      <c r="B53" s="171"/>
      <c r="C53" s="98"/>
      <c r="D53" s="95">
        <v>59</v>
      </c>
      <c r="E53" s="96" t="s">
        <v>69</v>
      </c>
      <c r="F53" s="97" t="s">
        <v>109</v>
      </c>
      <c r="G53" s="97" t="s">
        <v>81</v>
      </c>
      <c r="H53" s="95" t="s">
        <v>24</v>
      </c>
      <c r="I53" s="99">
        <v>140</v>
      </c>
      <c r="J53" s="88"/>
      <c r="K53" s="35">
        <f t="shared" si="2"/>
        <v>0</v>
      </c>
      <c r="L53" s="36" t="str">
        <f t="shared" si="1"/>
        <v>OK</v>
      </c>
      <c r="M53" s="22"/>
      <c r="P53" s="18"/>
    </row>
    <row r="54" spans="1:16" ht="26.25" x14ac:dyDescent="0.25">
      <c r="A54" s="170"/>
      <c r="B54" s="171"/>
      <c r="C54" s="98"/>
      <c r="D54" s="95">
        <v>60</v>
      </c>
      <c r="E54" s="96" t="s">
        <v>132</v>
      </c>
      <c r="F54" s="97" t="s">
        <v>108</v>
      </c>
      <c r="G54" s="97" t="s">
        <v>81</v>
      </c>
      <c r="H54" s="95" t="s">
        <v>24</v>
      </c>
      <c r="I54" s="99">
        <v>10.85</v>
      </c>
      <c r="J54" s="88"/>
      <c r="K54" s="35">
        <f t="shared" si="2"/>
        <v>0</v>
      </c>
      <c r="L54" s="36" t="str">
        <f t="shared" si="1"/>
        <v>OK</v>
      </c>
      <c r="M54" s="22"/>
      <c r="P54" s="18"/>
    </row>
    <row r="55" spans="1:16" ht="26.25" x14ac:dyDescent="0.25">
      <c r="A55" s="170"/>
      <c r="B55" s="171"/>
      <c r="C55" s="98"/>
      <c r="D55" s="95">
        <v>61</v>
      </c>
      <c r="E55" s="96" t="s">
        <v>70</v>
      </c>
      <c r="F55" s="97" t="s">
        <v>110</v>
      </c>
      <c r="G55" s="97" t="s">
        <v>81</v>
      </c>
      <c r="H55" s="95" t="s">
        <v>24</v>
      </c>
      <c r="I55" s="99">
        <v>375</v>
      </c>
      <c r="J55" s="88"/>
      <c r="K55" s="35">
        <f t="shared" si="2"/>
        <v>0</v>
      </c>
      <c r="L55" s="36" t="str">
        <f t="shared" si="1"/>
        <v>OK</v>
      </c>
      <c r="M55" s="22"/>
      <c r="P55" s="18"/>
    </row>
    <row r="56" spans="1:16" ht="26.25" x14ac:dyDescent="0.25">
      <c r="A56" s="170"/>
      <c r="B56" s="171"/>
      <c r="C56" s="98"/>
      <c r="D56" s="95">
        <v>62</v>
      </c>
      <c r="E56" s="96" t="s">
        <v>71</v>
      </c>
      <c r="F56" s="97" t="s">
        <v>111</v>
      </c>
      <c r="G56" s="97" t="s">
        <v>81</v>
      </c>
      <c r="H56" s="95" t="s">
        <v>24</v>
      </c>
      <c r="I56" s="99">
        <v>60</v>
      </c>
      <c r="J56" s="88"/>
      <c r="K56" s="35">
        <f t="shared" si="2"/>
        <v>0</v>
      </c>
      <c r="L56" s="36" t="str">
        <f t="shared" si="1"/>
        <v>OK</v>
      </c>
      <c r="M56" s="22"/>
      <c r="P56" s="18"/>
    </row>
    <row r="57" spans="1:16" ht="26.25" x14ac:dyDescent="0.25">
      <c r="A57" s="170"/>
      <c r="B57" s="171"/>
      <c r="C57" s="98"/>
      <c r="D57" s="95">
        <v>63</v>
      </c>
      <c r="E57" s="96" t="s">
        <v>72</v>
      </c>
      <c r="F57" s="97" t="s">
        <v>112</v>
      </c>
      <c r="G57" s="97" t="s">
        <v>81</v>
      </c>
      <c r="H57" s="95" t="s">
        <v>24</v>
      </c>
      <c r="I57" s="99">
        <v>30</v>
      </c>
      <c r="J57" s="88"/>
      <c r="K57" s="35">
        <f t="shared" si="2"/>
        <v>0</v>
      </c>
      <c r="L57" s="36" t="str">
        <f t="shared" si="1"/>
        <v>OK</v>
      </c>
      <c r="M57" s="22"/>
      <c r="P57" s="18"/>
    </row>
    <row r="58" spans="1:16" ht="26.25" x14ac:dyDescent="0.25">
      <c r="A58" s="170"/>
      <c r="B58" s="171"/>
      <c r="C58" s="98"/>
      <c r="D58" s="95">
        <v>64</v>
      </c>
      <c r="E58" s="96" t="s">
        <v>73</v>
      </c>
      <c r="F58" s="97" t="s">
        <v>113</v>
      </c>
      <c r="G58" s="97" t="s">
        <v>81</v>
      </c>
      <c r="H58" s="95" t="s">
        <v>24</v>
      </c>
      <c r="I58" s="99">
        <v>35</v>
      </c>
      <c r="J58" s="88"/>
      <c r="K58" s="35">
        <f t="shared" si="2"/>
        <v>0</v>
      </c>
      <c r="L58" s="36" t="str">
        <f t="shared" si="1"/>
        <v>OK</v>
      </c>
      <c r="M58" s="22"/>
      <c r="P58" s="18"/>
    </row>
    <row r="59" spans="1:16" ht="26.25" x14ac:dyDescent="0.25">
      <c r="A59" s="170"/>
      <c r="B59" s="171"/>
      <c r="C59" s="98"/>
      <c r="D59" s="95">
        <v>65</v>
      </c>
      <c r="E59" s="96" t="s">
        <v>74</v>
      </c>
      <c r="F59" s="97" t="s">
        <v>114</v>
      </c>
      <c r="G59" s="97" t="s">
        <v>81</v>
      </c>
      <c r="H59" s="95" t="s">
        <v>24</v>
      </c>
      <c r="I59" s="99">
        <v>45</v>
      </c>
      <c r="J59" s="88"/>
      <c r="K59" s="35">
        <f t="shared" si="2"/>
        <v>0</v>
      </c>
      <c r="L59" s="36" t="str">
        <f t="shared" si="1"/>
        <v>OK</v>
      </c>
      <c r="M59" s="22"/>
      <c r="P59" s="18"/>
    </row>
    <row r="60" spans="1:16" x14ac:dyDescent="0.25">
      <c r="M60" s="22"/>
    </row>
    <row r="61" spans="1:16" x14ac:dyDescent="0.25">
      <c r="E61" s="1" t="s">
        <v>133</v>
      </c>
      <c r="M61" s="22"/>
    </row>
    <row r="62" spans="1:16" x14ac:dyDescent="0.25">
      <c r="M62" s="22"/>
    </row>
    <row r="63" spans="1:16" x14ac:dyDescent="0.25">
      <c r="M63" s="22"/>
    </row>
    <row r="64" spans="1:16" x14ac:dyDescent="0.25">
      <c r="M64" s="22"/>
    </row>
    <row r="65" spans="13:13" x14ac:dyDescent="0.25">
      <c r="M65" s="22"/>
    </row>
    <row r="66" spans="13:13" x14ac:dyDescent="0.25">
      <c r="M66" s="22"/>
    </row>
    <row r="67" spans="13:13" x14ac:dyDescent="0.25">
      <c r="M67" s="22"/>
    </row>
    <row r="68" spans="13:13" x14ac:dyDescent="0.25">
      <c r="M68" s="22"/>
    </row>
    <row r="69" spans="13:13" x14ac:dyDescent="0.25">
      <c r="M69" s="22"/>
    </row>
    <row r="70" spans="13:13" x14ac:dyDescent="0.25">
      <c r="M70" s="22"/>
    </row>
    <row r="71" spans="13:13" x14ac:dyDescent="0.25">
      <c r="M71" s="22"/>
    </row>
    <row r="72" spans="13:13" x14ac:dyDescent="0.25">
      <c r="M72" s="22"/>
    </row>
    <row r="73" spans="13:13" x14ac:dyDescent="0.25">
      <c r="M73" s="22"/>
    </row>
    <row r="74" spans="13:13" x14ac:dyDescent="0.25">
      <c r="M74" s="22"/>
    </row>
    <row r="75" spans="13:13" x14ac:dyDescent="0.25">
      <c r="M75" s="22"/>
    </row>
    <row r="76" spans="13:13" x14ac:dyDescent="0.25">
      <c r="M76" s="22"/>
    </row>
    <row r="77" spans="13:13" x14ac:dyDescent="0.25">
      <c r="M77" s="22"/>
    </row>
    <row r="78" spans="13:13" x14ac:dyDescent="0.25">
      <c r="M78" s="22"/>
    </row>
    <row r="79" spans="13:13" x14ac:dyDescent="0.25">
      <c r="M79" s="22"/>
    </row>
    <row r="80" spans="13:13" x14ac:dyDescent="0.25">
      <c r="M80" s="22"/>
    </row>
    <row r="81" spans="13:13" x14ac:dyDescent="0.25">
      <c r="M81" s="22"/>
    </row>
    <row r="82" spans="13:13" x14ac:dyDescent="0.25">
      <c r="M82" s="22"/>
    </row>
    <row r="83" spans="13:13" x14ac:dyDescent="0.25">
      <c r="M83" s="22"/>
    </row>
    <row r="84" spans="13:13" x14ac:dyDescent="0.25">
      <c r="M84" s="22"/>
    </row>
    <row r="85" spans="13:13" x14ac:dyDescent="0.25">
      <c r="M85" s="22"/>
    </row>
    <row r="86" spans="13:13" x14ac:dyDescent="0.25">
      <c r="M86" s="22"/>
    </row>
    <row r="87" spans="13:13" x14ac:dyDescent="0.25">
      <c r="M87" s="22"/>
    </row>
    <row r="88" spans="13:13" x14ac:dyDescent="0.25">
      <c r="M88" s="22"/>
    </row>
    <row r="89" spans="13:13" x14ac:dyDescent="0.25">
      <c r="M89" s="22"/>
    </row>
    <row r="90" spans="13:13" x14ac:dyDescent="0.25">
      <c r="M90" s="22"/>
    </row>
    <row r="91" spans="13:13" x14ac:dyDescent="0.25">
      <c r="M91" s="22"/>
    </row>
    <row r="92" spans="13:13" x14ac:dyDescent="0.25">
      <c r="M92" s="22"/>
    </row>
    <row r="93" spans="13:13" x14ac:dyDescent="0.25">
      <c r="M93" s="22"/>
    </row>
    <row r="94" spans="13:13" x14ac:dyDescent="0.25">
      <c r="M94" s="22"/>
    </row>
    <row r="95" spans="13:13" x14ac:dyDescent="0.25">
      <c r="M95" s="22"/>
    </row>
    <row r="96" spans="13:13" x14ac:dyDescent="0.25">
      <c r="M96" s="22"/>
    </row>
    <row r="97" spans="13:13" x14ac:dyDescent="0.25">
      <c r="M97" s="22"/>
    </row>
    <row r="98" spans="13:13" x14ac:dyDescent="0.25">
      <c r="M98" s="22"/>
    </row>
    <row r="99" spans="13:13" x14ac:dyDescent="0.25">
      <c r="M99" s="22"/>
    </row>
    <row r="100" spans="13:13" x14ac:dyDescent="0.25">
      <c r="M100" s="22"/>
    </row>
    <row r="101" spans="13:13" x14ac:dyDescent="0.25">
      <c r="M101" s="22"/>
    </row>
    <row r="102" spans="13:13" x14ac:dyDescent="0.25">
      <c r="M102" s="22"/>
    </row>
    <row r="103" spans="13:13" x14ac:dyDescent="0.25">
      <c r="M103" s="22"/>
    </row>
    <row r="104" spans="13:13" x14ac:dyDescent="0.25">
      <c r="M104" s="22"/>
    </row>
    <row r="105" spans="13:13" x14ac:dyDescent="0.25">
      <c r="M105" s="22"/>
    </row>
    <row r="106" spans="13:13" x14ac:dyDescent="0.25">
      <c r="M106" s="22"/>
    </row>
    <row r="107" spans="13:13" x14ac:dyDescent="0.25">
      <c r="M107" s="22"/>
    </row>
    <row r="108" spans="13:13" x14ac:dyDescent="0.25">
      <c r="M108" s="22"/>
    </row>
    <row r="109" spans="13:13" x14ac:dyDescent="0.25">
      <c r="M109" s="22"/>
    </row>
    <row r="110" spans="13:13" x14ac:dyDescent="0.25">
      <c r="M110" s="22"/>
    </row>
    <row r="111" spans="13:13" x14ac:dyDescent="0.25">
      <c r="M111" s="22"/>
    </row>
    <row r="112" spans="13:13" x14ac:dyDescent="0.25">
      <c r="M112" s="22"/>
    </row>
    <row r="113" spans="13:13" x14ac:dyDescent="0.25">
      <c r="M113" s="22"/>
    </row>
    <row r="114" spans="13:13" x14ac:dyDescent="0.25">
      <c r="M114" s="22"/>
    </row>
    <row r="115" spans="13:13" x14ac:dyDescent="0.25">
      <c r="M115" s="22"/>
    </row>
    <row r="116" spans="13:13" x14ac:dyDescent="0.25">
      <c r="M116" s="22"/>
    </row>
    <row r="117" spans="13:13" x14ac:dyDescent="0.25">
      <c r="M117" s="22"/>
    </row>
    <row r="118" spans="13:13" x14ac:dyDescent="0.25">
      <c r="M118" s="22"/>
    </row>
    <row r="119" spans="13:13" x14ac:dyDescent="0.25">
      <c r="M119" s="22"/>
    </row>
    <row r="120" spans="13:13" x14ac:dyDescent="0.25">
      <c r="M120" s="22"/>
    </row>
    <row r="121" spans="13:13" x14ac:dyDescent="0.25">
      <c r="M121" s="22"/>
    </row>
    <row r="122" spans="13:13" x14ac:dyDescent="0.25">
      <c r="M122" s="22"/>
    </row>
    <row r="123" spans="13:13" x14ac:dyDescent="0.25">
      <c r="M123" s="22"/>
    </row>
    <row r="124" spans="13:13" x14ac:dyDescent="0.25">
      <c r="M124" s="22"/>
    </row>
    <row r="125" spans="13:13" x14ac:dyDescent="0.25">
      <c r="M125" s="22"/>
    </row>
    <row r="126" spans="13:13" x14ac:dyDescent="0.25">
      <c r="M126" s="22"/>
    </row>
    <row r="127" spans="13:13" x14ac:dyDescent="0.25">
      <c r="M127" s="22"/>
    </row>
    <row r="128" spans="13:13" x14ac:dyDescent="0.25">
      <c r="M128" s="22"/>
    </row>
    <row r="129" spans="13:13" x14ac:dyDescent="0.25">
      <c r="M129" s="22"/>
    </row>
    <row r="130" spans="13:13" x14ac:dyDescent="0.25">
      <c r="M130" s="22"/>
    </row>
    <row r="131" spans="13:13" x14ac:dyDescent="0.25">
      <c r="M131" s="22"/>
    </row>
    <row r="132" spans="13:13" x14ac:dyDescent="0.25">
      <c r="M132" s="22"/>
    </row>
    <row r="133" spans="13:13" x14ac:dyDescent="0.25">
      <c r="M133" s="22"/>
    </row>
    <row r="134" spans="13:13" x14ac:dyDescent="0.25">
      <c r="M134" s="22"/>
    </row>
    <row r="135" spans="13:13" x14ac:dyDescent="0.25">
      <c r="M135" s="22"/>
    </row>
    <row r="136" spans="13:13" x14ac:dyDescent="0.25">
      <c r="M136" s="22"/>
    </row>
    <row r="137" spans="13:13" x14ac:dyDescent="0.25">
      <c r="M137" s="22"/>
    </row>
    <row r="138" spans="13:13" x14ac:dyDescent="0.25">
      <c r="M138" s="22"/>
    </row>
    <row r="139" spans="13:13" x14ac:dyDescent="0.25">
      <c r="M139" s="22"/>
    </row>
    <row r="140" spans="13:13" x14ac:dyDescent="0.25">
      <c r="M140" s="22"/>
    </row>
    <row r="141" spans="13:13" x14ac:dyDescent="0.25">
      <c r="M141" s="22"/>
    </row>
    <row r="142" spans="13:13" x14ac:dyDescent="0.25">
      <c r="M142" s="22"/>
    </row>
    <row r="143" spans="13:13" x14ac:dyDescent="0.25">
      <c r="M143" s="22"/>
    </row>
    <row r="144" spans="13:13" x14ac:dyDescent="0.25">
      <c r="M144" s="22"/>
    </row>
    <row r="145" spans="13:13" x14ac:dyDescent="0.25">
      <c r="M145" s="22"/>
    </row>
    <row r="146" spans="13:13" x14ac:dyDescent="0.25">
      <c r="M146" s="22"/>
    </row>
    <row r="147" spans="13:13" x14ac:dyDescent="0.25">
      <c r="M147" s="22"/>
    </row>
    <row r="148" spans="13:13" x14ac:dyDescent="0.25">
      <c r="M148" s="22"/>
    </row>
    <row r="149" spans="13:13" x14ac:dyDescent="0.25">
      <c r="M149" s="22"/>
    </row>
    <row r="150" spans="13:13" x14ac:dyDescent="0.25">
      <c r="M150" s="22"/>
    </row>
    <row r="151" spans="13:13" x14ac:dyDescent="0.25">
      <c r="M151" s="22"/>
    </row>
    <row r="152" spans="13:13" x14ac:dyDescent="0.25">
      <c r="M152" s="22"/>
    </row>
    <row r="153" spans="13:13" x14ac:dyDescent="0.25">
      <c r="M153" s="22"/>
    </row>
    <row r="154" spans="13:13" x14ac:dyDescent="0.25">
      <c r="M154" s="22"/>
    </row>
    <row r="155" spans="13:13" x14ac:dyDescent="0.25">
      <c r="M155" s="22"/>
    </row>
    <row r="156" spans="13:13" x14ac:dyDescent="0.25">
      <c r="M156" s="22"/>
    </row>
    <row r="157" spans="13:13" x14ac:dyDescent="0.25">
      <c r="M157" s="22"/>
    </row>
    <row r="158" spans="13:13" x14ac:dyDescent="0.25">
      <c r="M158" s="22"/>
    </row>
    <row r="159" spans="13:13" x14ac:dyDescent="0.25">
      <c r="M159" s="22"/>
    </row>
    <row r="160" spans="13:13" x14ac:dyDescent="0.25">
      <c r="M160" s="22"/>
    </row>
    <row r="161" spans="13:13" x14ac:dyDescent="0.25">
      <c r="M161" s="22"/>
    </row>
    <row r="162" spans="13:13" x14ac:dyDescent="0.25">
      <c r="M162" s="22"/>
    </row>
    <row r="163" spans="13:13" x14ac:dyDescent="0.25">
      <c r="M163" s="22"/>
    </row>
    <row r="164" spans="13:13" x14ac:dyDescent="0.25">
      <c r="M164" s="22"/>
    </row>
    <row r="165" spans="13:13" x14ac:dyDescent="0.25">
      <c r="M165" s="22"/>
    </row>
    <row r="166" spans="13:13" x14ac:dyDescent="0.25">
      <c r="M166" s="22"/>
    </row>
    <row r="167" spans="13:13" x14ac:dyDescent="0.25">
      <c r="M167" s="22"/>
    </row>
    <row r="168" spans="13:13" x14ac:dyDescent="0.25">
      <c r="M168" s="22"/>
    </row>
    <row r="169" spans="13:13" x14ac:dyDescent="0.25">
      <c r="M169" s="22"/>
    </row>
    <row r="170" spans="13:13" x14ac:dyDescent="0.25">
      <c r="M170" s="22"/>
    </row>
    <row r="171" spans="13:13" x14ac:dyDescent="0.25">
      <c r="M171" s="22"/>
    </row>
    <row r="172" spans="13:13" x14ac:dyDescent="0.25">
      <c r="M172" s="22"/>
    </row>
    <row r="173" spans="13:13" x14ac:dyDescent="0.25">
      <c r="M173" s="22"/>
    </row>
    <row r="174" spans="13:13" x14ac:dyDescent="0.25">
      <c r="M174" s="22"/>
    </row>
    <row r="175" spans="13:13" x14ac:dyDescent="0.25">
      <c r="M175" s="22"/>
    </row>
    <row r="176" spans="13:13" x14ac:dyDescent="0.25">
      <c r="M176" s="22"/>
    </row>
    <row r="177" spans="13:13" x14ac:dyDescent="0.25">
      <c r="M177" s="22"/>
    </row>
    <row r="178" spans="13:13" x14ac:dyDescent="0.25">
      <c r="M178" s="22"/>
    </row>
    <row r="179" spans="13:13" x14ac:dyDescent="0.25">
      <c r="M179" s="22"/>
    </row>
    <row r="180" spans="13:13" x14ac:dyDescent="0.25">
      <c r="M180" s="22"/>
    </row>
    <row r="181" spans="13:13" x14ac:dyDescent="0.25">
      <c r="M181" s="22"/>
    </row>
    <row r="182" spans="13:13" x14ac:dyDescent="0.25">
      <c r="M182" s="22"/>
    </row>
    <row r="183" spans="13:13" x14ac:dyDescent="0.25">
      <c r="M183" s="22"/>
    </row>
    <row r="184" spans="13:13" x14ac:dyDescent="0.25">
      <c r="M184" s="22"/>
    </row>
    <row r="185" spans="13:13" x14ac:dyDescent="0.25">
      <c r="M185" s="22"/>
    </row>
    <row r="186" spans="13:13" x14ac:dyDescent="0.25">
      <c r="M186" s="22"/>
    </row>
    <row r="187" spans="13:13" x14ac:dyDescent="0.25">
      <c r="M187" s="22"/>
    </row>
    <row r="188" spans="13:13" x14ac:dyDescent="0.25">
      <c r="M188" s="22"/>
    </row>
    <row r="189" spans="13:13" x14ac:dyDescent="0.25">
      <c r="M189" s="22"/>
    </row>
    <row r="190" spans="13:13" x14ac:dyDescent="0.25">
      <c r="M190" s="22"/>
    </row>
    <row r="191" spans="13:13" x14ac:dyDescent="0.25">
      <c r="M191" s="22"/>
    </row>
    <row r="192" spans="13:13" x14ac:dyDescent="0.25">
      <c r="M192" s="22"/>
    </row>
    <row r="193" spans="13:13" x14ac:dyDescent="0.25">
      <c r="M193" s="22"/>
    </row>
    <row r="194" spans="13:13" x14ac:dyDescent="0.25">
      <c r="M194" s="22"/>
    </row>
    <row r="195" spans="13:13" x14ac:dyDescent="0.25">
      <c r="M195" s="22"/>
    </row>
    <row r="196" spans="13:13" x14ac:dyDescent="0.25">
      <c r="M196" s="22"/>
    </row>
    <row r="197" spans="13:13" x14ac:dyDescent="0.25">
      <c r="M197" s="22"/>
    </row>
    <row r="198" spans="13:13" x14ac:dyDescent="0.25">
      <c r="M198" s="22"/>
    </row>
    <row r="199" spans="13:13" x14ac:dyDescent="0.25">
      <c r="M199" s="22"/>
    </row>
    <row r="200" spans="13:13" x14ac:dyDescent="0.25">
      <c r="M200" s="22"/>
    </row>
    <row r="201" spans="13:13" x14ac:dyDescent="0.25">
      <c r="M201" s="22"/>
    </row>
    <row r="202" spans="13:13" x14ac:dyDescent="0.25">
      <c r="M202" s="22"/>
    </row>
    <row r="203" spans="13:13" x14ac:dyDescent="0.25">
      <c r="M203" s="22"/>
    </row>
    <row r="204" spans="13:13" x14ac:dyDescent="0.25">
      <c r="M204" s="22"/>
    </row>
    <row r="205" spans="13:13" x14ac:dyDescent="0.25">
      <c r="M205" s="22"/>
    </row>
    <row r="206" spans="13:13" x14ac:dyDescent="0.25">
      <c r="M206" s="22"/>
    </row>
    <row r="207" spans="13:13" x14ac:dyDescent="0.25">
      <c r="M207" s="22"/>
    </row>
    <row r="208" spans="13:13" x14ac:dyDescent="0.25">
      <c r="M208" s="22"/>
    </row>
    <row r="209" spans="13:13" x14ac:dyDescent="0.25">
      <c r="M209" s="22"/>
    </row>
    <row r="210" spans="13:13" x14ac:dyDescent="0.25">
      <c r="M210" s="22"/>
    </row>
    <row r="211" spans="13:13" x14ac:dyDescent="0.25">
      <c r="M211" s="22"/>
    </row>
    <row r="212" spans="13:13" x14ac:dyDescent="0.25">
      <c r="M212" s="22"/>
    </row>
    <row r="213" spans="13:13" x14ac:dyDescent="0.25">
      <c r="M213" s="22"/>
    </row>
    <row r="214" spans="13:13" x14ac:dyDescent="0.25">
      <c r="M214" s="22"/>
    </row>
    <row r="215" spans="13:13" x14ac:dyDescent="0.25">
      <c r="M215" s="22"/>
    </row>
    <row r="216" spans="13:13" x14ac:dyDescent="0.25">
      <c r="M216" s="22"/>
    </row>
    <row r="217" spans="13:13" x14ac:dyDescent="0.25">
      <c r="M217" s="22"/>
    </row>
    <row r="218" spans="13:13" x14ac:dyDescent="0.25">
      <c r="M218" s="22"/>
    </row>
    <row r="219" spans="13:13" x14ac:dyDescent="0.25">
      <c r="M219" s="22"/>
    </row>
    <row r="220" spans="13:13" x14ac:dyDescent="0.25">
      <c r="M220" s="22"/>
    </row>
    <row r="221" spans="13:13" x14ac:dyDescent="0.25">
      <c r="M221" s="22"/>
    </row>
    <row r="222" spans="13:13" x14ac:dyDescent="0.25">
      <c r="M222" s="22"/>
    </row>
    <row r="223" spans="13:13" x14ac:dyDescent="0.25">
      <c r="M223" s="22"/>
    </row>
    <row r="224" spans="13:13" x14ac:dyDescent="0.25">
      <c r="M224" s="22"/>
    </row>
    <row r="225" spans="13:13" x14ac:dyDescent="0.25">
      <c r="M225" s="22"/>
    </row>
    <row r="226" spans="13:13" x14ac:dyDescent="0.25">
      <c r="M226" s="22"/>
    </row>
    <row r="227" spans="13:13" x14ac:dyDescent="0.25">
      <c r="M227" s="22"/>
    </row>
    <row r="228" spans="13:13" x14ac:dyDescent="0.25">
      <c r="M228" s="22"/>
    </row>
    <row r="229" spans="13:13" x14ac:dyDescent="0.25">
      <c r="M229" s="22"/>
    </row>
    <row r="230" spans="13:13" x14ac:dyDescent="0.25">
      <c r="M230" s="22"/>
    </row>
    <row r="231" spans="13:13" x14ac:dyDescent="0.25">
      <c r="M231" s="22"/>
    </row>
    <row r="232" spans="13:13" x14ac:dyDescent="0.25">
      <c r="M232" s="22"/>
    </row>
    <row r="233" spans="13:13" x14ac:dyDescent="0.25">
      <c r="M233" s="22"/>
    </row>
    <row r="234" spans="13:13" x14ac:dyDescent="0.25">
      <c r="M234" s="22"/>
    </row>
    <row r="235" spans="13:13" x14ac:dyDescent="0.25">
      <c r="M235" s="22"/>
    </row>
    <row r="236" spans="13:13" x14ac:dyDescent="0.25">
      <c r="M236" s="22"/>
    </row>
    <row r="237" spans="13:13" x14ac:dyDescent="0.25">
      <c r="M237" s="22"/>
    </row>
    <row r="238" spans="13:13" x14ac:dyDescent="0.25">
      <c r="M238" s="22"/>
    </row>
    <row r="239" spans="13:13" x14ac:dyDescent="0.25">
      <c r="M239" s="22"/>
    </row>
    <row r="240" spans="13:13" x14ac:dyDescent="0.25">
      <c r="M240" s="22"/>
    </row>
    <row r="241" spans="13:13" x14ac:dyDescent="0.25">
      <c r="M241" s="22"/>
    </row>
    <row r="242" spans="13:13" x14ac:dyDescent="0.25">
      <c r="M242" s="22"/>
    </row>
    <row r="243" spans="13:13" x14ac:dyDescent="0.25">
      <c r="M243" s="22"/>
    </row>
    <row r="244" spans="13:13" x14ac:dyDescent="0.25">
      <c r="M244" s="22"/>
    </row>
    <row r="245" spans="13:13" x14ac:dyDescent="0.25">
      <c r="M245" s="22"/>
    </row>
    <row r="246" spans="13:13" x14ac:dyDescent="0.25">
      <c r="M246" s="22"/>
    </row>
    <row r="247" spans="13:13" x14ac:dyDescent="0.25">
      <c r="M247" s="22"/>
    </row>
    <row r="248" spans="13:13" x14ac:dyDescent="0.25">
      <c r="M248" s="22"/>
    </row>
    <row r="249" spans="13:13" x14ac:dyDescent="0.25">
      <c r="M249" s="22"/>
    </row>
    <row r="250" spans="13:13" x14ac:dyDescent="0.25">
      <c r="M250" s="22"/>
    </row>
    <row r="251" spans="13:13" x14ac:dyDescent="0.25">
      <c r="M251" s="22"/>
    </row>
    <row r="252" spans="13:13" x14ac:dyDescent="0.25">
      <c r="M252" s="22"/>
    </row>
    <row r="253" spans="13:13" x14ac:dyDescent="0.25">
      <c r="M253" s="22"/>
    </row>
    <row r="254" spans="13:13" x14ac:dyDescent="0.25">
      <c r="M254" s="22"/>
    </row>
    <row r="255" spans="13:13" x14ac:dyDescent="0.25">
      <c r="M255" s="22"/>
    </row>
    <row r="256" spans="13:13" x14ac:dyDescent="0.25">
      <c r="M256" s="22"/>
    </row>
    <row r="257" spans="13:13" x14ac:dyDescent="0.25">
      <c r="M257" s="22"/>
    </row>
    <row r="258" spans="13:13" x14ac:dyDescent="0.25">
      <c r="M258" s="22"/>
    </row>
    <row r="259" spans="13:13" x14ac:dyDescent="0.25">
      <c r="M259" s="22"/>
    </row>
    <row r="260" spans="13:13" x14ac:dyDescent="0.25">
      <c r="M260" s="22"/>
    </row>
    <row r="261" spans="13:13" x14ac:dyDescent="0.25">
      <c r="M261" s="22"/>
    </row>
    <row r="262" spans="13:13" x14ac:dyDescent="0.25">
      <c r="M262" s="22"/>
    </row>
    <row r="263" spans="13:13" x14ac:dyDescent="0.25">
      <c r="M263" s="22"/>
    </row>
    <row r="264" spans="13:13" x14ac:dyDescent="0.25">
      <c r="M264" s="22"/>
    </row>
    <row r="265" spans="13:13" x14ac:dyDescent="0.25">
      <c r="M265" s="22"/>
    </row>
    <row r="266" spans="13:13" x14ac:dyDescent="0.25">
      <c r="M266" s="22"/>
    </row>
    <row r="267" spans="13:13" x14ac:dyDescent="0.25">
      <c r="M267" s="22"/>
    </row>
    <row r="268" spans="13:13" x14ac:dyDescent="0.25">
      <c r="M268" s="22"/>
    </row>
    <row r="269" spans="13:13" x14ac:dyDescent="0.25">
      <c r="M269" s="22"/>
    </row>
    <row r="270" spans="13:13" x14ac:dyDescent="0.25">
      <c r="M270" s="22"/>
    </row>
    <row r="271" spans="13:13" x14ac:dyDescent="0.25">
      <c r="M271" s="22"/>
    </row>
    <row r="272" spans="13:13" x14ac:dyDescent="0.25">
      <c r="M272" s="22"/>
    </row>
    <row r="273" spans="13:13" x14ac:dyDescent="0.25">
      <c r="M273" s="22"/>
    </row>
    <row r="274" spans="13:13" x14ac:dyDescent="0.25">
      <c r="M274" s="22"/>
    </row>
    <row r="275" spans="13:13" x14ac:dyDescent="0.25">
      <c r="M275" s="22"/>
    </row>
    <row r="276" spans="13:13" x14ac:dyDescent="0.25">
      <c r="M276" s="22"/>
    </row>
    <row r="277" spans="13:13" x14ac:dyDescent="0.25">
      <c r="M277" s="22"/>
    </row>
    <row r="278" spans="13:13" x14ac:dyDescent="0.25">
      <c r="M278" s="22"/>
    </row>
    <row r="279" spans="13:13" x14ac:dyDescent="0.25">
      <c r="M279" s="22"/>
    </row>
    <row r="280" spans="13:13" x14ac:dyDescent="0.25">
      <c r="M280" s="22"/>
    </row>
    <row r="281" spans="13:13" x14ac:dyDescent="0.25">
      <c r="M281" s="22"/>
    </row>
    <row r="282" spans="13:13" x14ac:dyDescent="0.25">
      <c r="M282" s="22"/>
    </row>
    <row r="283" spans="13:13" x14ac:dyDescent="0.25">
      <c r="M283" s="22"/>
    </row>
    <row r="284" spans="13:13" x14ac:dyDescent="0.25">
      <c r="M284" s="22"/>
    </row>
    <row r="285" spans="13:13" x14ac:dyDescent="0.25">
      <c r="M285" s="22"/>
    </row>
    <row r="286" spans="13:13" x14ac:dyDescent="0.25">
      <c r="M286" s="22"/>
    </row>
    <row r="287" spans="13:13" x14ac:dyDescent="0.25">
      <c r="M287" s="22"/>
    </row>
    <row r="288" spans="13:13" x14ac:dyDescent="0.25">
      <c r="M288" s="22"/>
    </row>
    <row r="289" spans="13:13" x14ac:dyDescent="0.25">
      <c r="M289" s="22"/>
    </row>
    <row r="290" spans="13:13" x14ac:dyDescent="0.25">
      <c r="M290" s="22"/>
    </row>
    <row r="291" spans="13:13" x14ac:dyDescent="0.25">
      <c r="M291" s="22"/>
    </row>
    <row r="292" spans="13:13" x14ac:dyDescent="0.25">
      <c r="M292" s="22"/>
    </row>
    <row r="293" spans="13:13" x14ac:dyDescent="0.25">
      <c r="M293" s="22"/>
    </row>
    <row r="294" spans="13:13" x14ac:dyDescent="0.25">
      <c r="M294" s="22"/>
    </row>
    <row r="295" spans="13:13" x14ac:dyDescent="0.25">
      <c r="M295" s="22"/>
    </row>
    <row r="296" spans="13:13" x14ac:dyDescent="0.25">
      <c r="M296" s="22"/>
    </row>
    <row r="297" spans="13:13" x14ac:dyDescent="0.25">
      <c r="M297" s="22"/>
    </row>
    <row r="298" spans="13:13" x14ac:dyDescent="0.25">
      <c r="M298" s="22"/>
    </row>
    <row r="299" spans="13:13" x14ac:dyDescent="0.25">
      <c r="M299" s="22"/>
    </row>
    <row r="300" spans="13:13" x14ac:dyDescent="0.25">
      <c r="M300" s="22"/>
    </row>
    <row r="301" spans="13:13" x14ac:dyDescent="0.25">
      <c r="M301" s="22"/>
    </row>
    <row r="302" spans="13:13" x14ac:dyDescent="0.25">
      <c r="M302" s="22"/>
    </row>
    <row r="303" spans="13:13" x14ac:dyDescent="0.25">
      <c r="M303" s="22"/>
    </row>
    <row r="304" spans="13:13" x14ac:dyDescent="0.25">
      <c r="M304" s="22"/>
    </row>
    <row r="305" spans="13:13" x14ac:dyDescent="0.25">
      <c r="M305" s="22"/>
    </row>
    <row r="306" spans="13:13" x14ac:dyDescent="0.25">
      <c r="M306" s="22"/>
    </row>
    <row r="307" spans="13:13" x14ac:dyDescent="0.25">
      <c r="M307" s="22"/>
    </row>
    <row r="308" spans="13:13" x14ac:dyDescent="0.25">
      <c r="M308" s="22"/>
    </row>
    <row r="309" spans="13:13" x14ac:dyDescent="0.25">
      <c r="M309" s="22"/>
    </row>
    <row r="310" spans="13:13" x14ac:dyDescent="0.25">
      <c r="M310" s="22"/>
    </row>
    <row r="311" spans="13:13" x14ac:dyDescent="0.25">
      <c r="M311" s="22"/>
    </row>
    <row r="312" spans="13:13" x14ac:dyDescent="0.25">
      <c r="M312" s="22"/>
    </row>
    <row r="313" spans="13:13" x14ac:dyDescent="0.25">
      <c r="M313" s="22"/>
    </row>
    <row r="314" spans="13:13" x14ac:dyDescent="0.25">
      <c r="M314" s="22"/>
    </row>
    <row r="315" spans="13:13" x14ac:dyDescent="0.25">
      <c r="M315" s="22"/>
    </row>
    <row r="316" spans="13:13" x14ac:dyDescent="0.25">
      <c r="M316" s="22"/>
    </row>
    <row r="317" spans="13:13" x14ac:dyDescent="0.25">
      <c r="M317" s="22"/>
    </row>
    <row r="318" spans="13:13" x14ac:dyDescent="0.25">
      <c r="M318" s="22"/>
    </row>
    <row r="319" spans="13:13" x14ac:dyDescent="0.25">
      <c r="M319" s="22"/>
    </row>
    <row r="320" spans="13:13" x14ac:dyDescent="0.25">
      <c r="M320" s="22"/>
    </row>
    <row r="321" spans="13:13" x14ac:dyDescent="0.25">
      <c r="M321" s="22"/>
    </row>
    <row r="322" spans="13:13" x14ac:dyDescent="0.25">
      <c r="M322" s="22"/>
    </row>
    <row r="323" spans="13:13" x14ac:dyDescent="0.25">
      <c r="M323" s="22"/>
    </row>
    <row r="324" spans="13:13" x14ac:dyDescent="0.25">
      <c r="M324" s="22"/>
    </row>
    <row r="325" spans="13:13" x14ac:dyDescent="0.25">
      <c r="M325" s="22"/>
    </row>
    <row r="326" spans="13:13" x14ac:dyDescent="0.25">
      <c r="M326" s="22"/>
    </row>
    <row r="327" spans="13:13" x14ac:dyDescent="0.25">
      <c r="M327" s="22"/>
    </row>
    <row r="328" spans="13:13" x14ac:dyDescent="0.25">
      <c r="M328" s="22"/>
    </row>
    <row r="329" spans="13:13" x14ac:dyDescent="0.25">
      <c r="M329" s="22"/>
    </row>
    <row r="330" spans="13:13" x14ac:dyDescent="0.25">
      <c r="M330" s="22"/>
    </row>
    <row r="331" spans="13:13" x14ac:dyDescent="0.25">
      <c r="M331" s="22"/>
    </row>
    <row r="332" spans="13:13" x14ac:dyDescent="0.25">
      <c r="M332" s="22"/>
    </row>
    <row r="333" spans="13:13" x14ac:dyDescent="0.25">
      <c r="M333" s="22"/>
    </row>
    <row r="334" spans="13:13" x14ac:dyDescent="0.25">
      <c r="M334" s="22"/>
    </row>
    <row r="335" spans="13:13" x14ac:dyDescent="0.25">
      <c r="M335" s="22"/>
    </row>
    <row r="336" spans="13:13" x14ac:dyDescent="0.25">
      <c r="M336" s="22"/>
    </row>
    <row r="337" spans="13:13" x14ac:dyDescent="0.25">
      <c r="M337" s="22"/>
    </row>
    <row r="338" spans="13:13" x14ac:dyDescent="0.25">
      <c r="M338" s="22"/>
    </row>
    <row r="339" spans="13:13" x14ac:dyDescent="0.25">
      <c r="M339" s="22"/>
    </row>
    <row r="340" spans="13:13" x14ac:dyDescent="0.25">
      <c r="M340" s="22"/>
    </row>
    <row r="341" spans="13:13" x14ac:dyDescent="0.25">
      <c r="M341" s="22"/>
    </row>
    <row r="342" spans="13:13" x14ac:dyDescent="0.25">
      <c r="M342" s="22"/>
    </row>
    <row r="343" spans="13:13" x14ac:dyDescent="0.25">
      <c r="M343" s="22"/>
    </row>
    <row r="344" spans="13:13" x14ac:dyDescent="0.25">
      <c r="M344" s="22"/>
    </row>
    <row r="345" spans="13:13" x14ac:dyDescent="0.25">
      <c r="M345" s="22"/>
    </row>
    <row r="346" spans="13:13" x14ac:dyDescent="0.25">
      <c r="M346" s="22"/>
    </row>
    <row r="347" spans="13:13" x14ac:dyDescent="0.25">
      <c r="M347" s="22"/>
    </row>
    <row r="348" spans="13:13" x14ac:dyDescent="0.25">
      <c r="M348" s="22"/>
    </row>
    <row r="349" spans="13:13" x14ac:dyDescent="0.25">
      <c r="M349" s="22"/>
    </row>
    <row r="350" spans="13:13" x14ac:dyDescent="0.25">
      <c r="M350" s="22"/>
    </row>
    <row r="351" spans="13:13" x14ac:dyDescent="0.25">
      <c r="M351" s="22"/>
    </row>
    <row r="352" spans="13:13" x14ac:dyDescent="0.25">
      <c r="M352" s="22"/>
    </row>
    <row r="353" spans="13:13" x14ac:dyDescent="0.25">
      <c r="M353" s="22"/>
    </row>
    <row r="354" spans="13:13" x14ac:dyDescent="0.25">
      <c r="M354" s="22"/>
    </row>
    <row r="355" spans="13:13" x14ac:dyDescent="0.25">
      <c r="M355" s="22"/>
    </row>
    <row r="356" spans="13:13" x14ac:dyDescent="0.25">
      <c r="M356" s="22"/>
    </row>
    <row r="357" spans="13:13" x14ac:dyDescent="0.25">
      <c r="M357" s="22"/>
    </row>
    <row r="358" spans="13:13" x14ac:dyDescent="0.25">
      <c r="M358" s="22"/>
    </row>
    <row r="359" spans="13:13" x14ac:dyDescent="0.25">
      <c r="M359" s="22"/>
    </row>
    <row r="360" spans="13:13" x14ac:dyDescent="0.25">
      <c r="M360" s="22"/>
    </row>
    <row r="361" spans="13:13" x14ac:dyDescent="0.25">
      <c r="M361" s="22"/>
    </row>
    <row r="362" spans="13:13" x14ac:dyDescent="0.25">
      <c r="M362" s="22"/>
    </row>
    <row r="363" spans="13:13" x14ac:dyDescent="0.25">
      <c r="M363" s="22"/>
    </row>
    <row r="364" spans="13:13" x14ac:dyDescent="0.25">
      <c r="M364" s="22"/>
    </row>
    <row r="365" spans="13:13" x14ac:dyDescent="0.25">
      <c r="M365" s="22"/>
    </row>
    <row r="366" spans="13:13" x14ac:dyDescent="0.25">
      <c r="M366" s="22"/>
    </row>
    <row r="367" spans="13:13" x14ac:dyDescent="0.25">
      <c r="M367" s="22"/>
    </row>
  </sheetData>
  <mergeCells count="23">
    <mergeCell ref="U1:U2"/>
    <mergeCell ref="A2:L2"/>
    <mergeCell ref="A4:A26"/>
    <mergeCell ref="A27:A46"/>
    <mergeCell ref="A47:A48"/>
    <mergeCell ref="B4:B26"/>
    <mergeCell ref="B27:B46"/>
    <mergeCell ref="B47:B48"/>
    <mergeCell ref="S1:S2"/>
    <mergeCell ref="T1:T2"/>
    <mergeCell ref="O1:O2"/>
    <mergeCell ref="P1:P2"/>
    <mergeCell ref="Q1:Q2"/>
    <mergeCell ref="R1:R2"/>
    <mergeCell ref="A49:A50"/>
    <mergeCell ref="B49:B50"/>
    <mergeCell ref="A51:A59"/>
    <mergeCell ref="B51:B59"/>
    <mergeCell ref="N1:N2"/>
    <mergeCell ref="A1:C1"/>
    <mergeCell ref="M1:M2"/>
    <mergeCell ref="D1:I1"/>
    <mergeCell ref="J1:L1"/>
  </mergeCells>
  <conditionalFormatting sqref="M4 M5:P47">
    <cfRule type="cellIs" dxfId="100" priority="4" stopIfTrue="1" operator="greaterThan">
      <formula>0</formula>
    </cfRule>
    <cfRule type="cellIs" dxfId="99" priority="5" stopIfTrue="1" operator="greaterThan">
      <formula>0</formula>
    </cfRule>
    <cfRule type="cellIs" dxfId="98" priority="6" stopIfTrue="1" operator="greaterThan">
      <formula>0</formula>
    </cfRule>
  </conditionalFormatting>
  <conditionalFormatting sqref="N4:P4">
    <cfRule type="cellIs" dxfId="97" priority="1" stopIfTrue="1" operator="greaterThan">
      <formula>0</formula>
    </cfRule>
    <cfRule type="cellIs" dxfId="96" priority="2" stopIfTrue="1" operator="greaterThan">
      <formula>0</formula>
    </cfRule>
    <cfRule type="cellIs" dxfId="95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67"/>
  <sheetViews>
    <sheetView topLeftCell="G7" zoomScale="84" zoomScaleNormal="84" workbookViewId="0">
      <selection activeCell="P4" sqref="P4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7" customWidth="1"/>
    <col min="4" max="4" width="5.7109375" style="1" customWidth="1"/>
    <col min="5" max="5" width="34.2851562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8" bestFit="1" customWidth="1"/>
    <col min="10" max="10" width="11.28515625" style="42" customWidth="1"/>
    <col min="11" max="11" width="13.28515625" style="38" customWidth="1"/>
    <col min="12" max="12" width="12.5703125" style="17" customWidth="1"/>
    <col min="13" max="13" width="14.7109375" style="18" customWidth="1"/>
    <col min="14" max="14" width="13.7109375" style="18" customWidth="1"/>
    <col min="15" max="15" width="14.7109375" style="18" customWidth="1"/>
    <col min="16" max="16" width="17" style="18" customWidth="1"/>
    <col min="17" max="21" width="14.7109375" style="15" customWidth="1"/>
    <col min="22" max="16384" width="9.7109375" style="15"/>
  </cols>
  <sheetData>
    <row r="1" spans="1:21" ht="33" customHeight="1" x14ac:dyDescent="0.25">
      <c r="A1" s="167" t="s">
        <v>134</v>
      </c>
      <c r="B1" s="167"/>
      <c r="C1" s="167"/>
      <c r="D1" s="167" t="s">
        <v>75</v>
      </c>
      <c r="E1" s="167"/>
      <c r="F1" s="167"/>
      <c r="G1" s="167"/>
      <c r="H1" s="167"/>
      <c r="I1" s="167"/>
      <c r="J1" s="167" t="s">
        <v>135</v>
      </c>
      <c r="K1" s="167"/>
      <c r="L1" s="167"/>
      <c r="M1" s="166" t="s">
        <v>173</v>
      </c>
      <c r="N1" s="166" t="s">
        <v>174</v>
      </c>
      <c r="O1" s="148" t="s">
        <v>175</v>
      </c>
      <c r="P1" s="148" t="s">
        <v>176</v>
      </c>
      <c r="Q1" s="148" t="s">
        <v>177</v>
      </c>
      <c r="R1" s="148" t="s">
        <v>177</v>
      </c>
      <c r="S1" s="166" t="s">
        <v>118</v>
      </c>
      <c r="T1" s="166" t="s">
        <v>118</v>
      </c>
      <c r="U1" s="166" t="s">
        <v>118</v>
      </c>
    </row>
    <row r="2" spans="1:21" ht="21.75" customHeight="1" x14ac:dyDescent="0.25">
      <c r="A2" s="167" t="s">
        <v>136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6"/>
      <c r="N2" s="166"/>
      <c r="O2" s="155">
        <f>SUMPRODUCT($I4:$I126,O4:O126)</f>
        <v>449</v>
      </c>
      <c r="P2" s="156">
        <v>1490</v>
      </c>
      <c r="Q2" s="156">
        <f t="shared" ref="Q2:R2" si="0">SUMPRODUCT($I4:$I126,Q4:Q126)</f>
        <v>0</v>
      </c>
      <c r="R2" s="156">
        <f t="shared" si="0"/>
        <v>0</v>
      </c>
      <c r="S2" s="166"/>
      <c r="T2" s="166"/>
      <c r="U2" s="166"/>
    </row>
    <row r="3" spans="1:21" s="16" customFormat="1" ht="45" x14ac:dyDescent="0.2">
      <c r="A3" s="30" t="s">
        <v>5</v>
      </c>
      <c r="B3" s="30" t="s">
        <v>120</v>
      </c>
      <c r="C3" s="31" t="s">
        <v>121</v>
      </c>
      <c r="D3" s="31" t="s">
        <v>3</v>
      </c>
      <c r="E3" s="31" t="s">
        <v>87</v>
      </c>
      <c r="F3" s="31" t="s">
        <v>88</v>
      </c>
      <c r="G3" s="31" t="s">
        <v>122</v>
      </c>
      <c r="H3" s="31" t="s">
        <v>4</v>
      </c>
      <c r="I3" s="47" t="s">
        <v>1</v>
      </c>
      <c r="J3" s="33" t="s">
        <v>23</v>
      </c>
      <c r="K3" s="34" t="s">
        <v>0</v>
      </c>
      <c r="L3" s="30" t="s">
        <v>2</v>
      </c>
      <c r="M3" s="29">
        <v>43159</v>
      </c>
      <c r="N3" s="29">
        <v>43159</v>
      </c>
      <c r="O3" s="29">
        <v>43237</v>
      </c>
      <c r="P3" s="29">
        <v>43332</v>
      </c>
      <c r="Q3" s="29" t="s">
        <v>119</v>
      </c>
      <c r="R3" s="29" t="s">
        <v>119</v>
      </c>
      <c r="S3" s="29" t="s">
        <v>119</v>
      </c>
      <c r="T3" s="29" t="s">
        <v>119</v>
      </c>
      <c r="U3" s="29" t="s">
        <v>119</v>
      </c>
    </row>
    <row r="4" spans="1:21" ht="30" customHeight="1" x14ac:dyDescent="0.25">
      <c r="A4" s="174" t="s">
        <v>123</v>
      </c>
      <c r="B4" s="172" t="s">
        <v>124</v>
      </c>
      <c r="C4" s="76" t="s">
        <v>125</v>
      </c>
      <c r="D4" s="77">
        <v>1</v>
      </c>
      <c r="E4" s="78" t="s">
        <v>27</v>
      </c>
      <c r="F4" s="77" t="s">
        <v>90</v>
      </c>
      <c r="G4" s="76" t="s">
        <v>78</v>
      </c>
      <c r="H4" s="76" t="s">
        <v>24</v>
      </c>
      <c r="I4" s="79">
        <v>25</v>
      </c>
      <c r="J4" s="85">
        <f>10-3</f>
        <v>7</v>
      </c>
      <c r="K4" s="35">
        <f t="shared" ref="K4:K35" si="1">J4-(SUM(M4:U4))</f>
        <v>3</v>
      </c>
      <c r="L4" s="36" t="str">
        <f>IF(K4&lt;0,"ATENÇÃO","OK")</f>
        <v>OK</v>
      </c>
      <c r="M4" s="56">
        <v>2</v>
      </c>
      <c r="N4" s="56"/>
      <c r="O4" s="56">
        <v>2</v>
      </c>
      <c r="P4" s="56"/>
      <c r="Q4" s="57"/>
      <c r="R4" s="41"/>
      <c r="S4" s="41"/>
      <c r="T4" s="41"/>
      <c r="U4" s="41"/>
    </row>
    <row r="5" spans="1:21" ht="15" customHeight="1" x14ac:dyDescent="0.25">
      <c r="A5" s="174"/>
      <c r="B5" s="172"/>
      <c r="C5" s="76" t="s">
        <v>125</v>
      </c>
      <c r="D5" s="77">
        <v>2</v>
      </c>
      <c r="E5" s="78" t="s">
        <v>28</v>
      </c>
      <c r="F5" s="77" t="s">
        <v>91</v>
      </c>
      <c r="G5" s="76" t="s">
        <v>78</v>
      </c>
      <c r="H5" s="76" t="s">
        <v>24</v>
      </c>
      <c r="I5" s="79">
        <v>30</v>
      </c>
      <c r="J5" s="85">
        <f>25-5</f>
        <v>20</v>
      </c>
      <c r="K5" s="35">
        <f t="shared" si="1"/>
        <v>12</v>
      </c>
      <c r="L5" s="36" t="str">
        <f t="shared" ref="L5:L59" si="2">IF(K5&lt;0,"ATENÇÃO","OK")</f>
        <v>OK</v>
      </c>
      <c r="M5" s="56">
        <v>4</v>
      </c>
      <c r="N5" s="56"/>
      <c r="O5" s="56">
        <v>4</v>
      </c>
      <c r="P5" s="56"/>
      <c r="Q5" s="57"/>
      <c r="R5" s="41"/>
      <c r="S5" s="41"/>
      <c r="T5" s="41"/>
      <c r="U5" s="41"/>
    </row>
    <row r="6" spans="1:21" ht="15" customHeight="1" x14ac:dyDescent="0.25">
      <c r="A6" s="174"/>
      <c r="B6" s="172"/>
      <c r="C6" s="76" t="s">
        <v>125</v>
      </c>
      <c r="D6" s="77">
        <v>3</v>
      </c>
      <c r="E6" s="78" t="s">
        <v>29</v>
      </c>
      <c r="F6" s="77" t="s">
        <v>92</v>
      </c>
      <c r="G6" s="76" t="s">
        <v>78</v>
      </c>
      <c r="H6" s="76" t="s">
        <v>24</v>
      </c>
      <c r="I6" s="79">
        <v>32</v>
      </c>
      <c r="J6" s="85">
        <f>15-8</f>
        <v>7</v>
      </c>
      <c r="K6" s="35">
        <f t="shared" si="1"/>
        <v>3</v>
      </c>
      <c r="L6" s="36" t="str">
        <f t="shared" si="2"/>
        <v>OK</v>
      </c>
      <c r="M6" s="56">
        <v>2</v>
      </c>
      <c r="N6" s="56"/>
      <c r="O6" s="56">
        <v>2</v>
      </c>
      <c r="P6" s="56"/>
      <c r="Q6" s="57"/>
      <c r="R6" s="41"/>
      <c r="S6" s="41"/>
      <c r="T6" s="41"/>
      <c r="U6" s="41"/>
    </row>
    <row r="7" spans="1:21" ht="15" customHeight="1" x14ac:dyDescent="0.25">
      <c r="A7" s="174"/>
      <c r="B7" s="172"/>
      <c r="C7" s="76" t="s">
        <v>125</v>
      </c>
      <c r="D7" s="77">
        <v>4</v>
      </c>
      <c r="E7" s="78" t="s">
        <v>30</v>
      </c>
      <c r="F7" s="77" t="s">
        <v>93</v>
      </c>
      <c r="G7" s="76" t="s">
        <v>78</v>
      </c>
      <c r="H7" s="76" t="s">
        <v>24</v>
      </c>
      <c r="I7" s="79">
        <v>36</v>
      </c>
      <c r="J7" s="85">
        <f>8-6</f>
        <v>2</v>
      </c>
      <c r="K7" s="35">
        <f t="shared" si="1"/>
        <v>2</v>
      </c>
      <c r="L7" s="36" t="str">
        <f t="shared" si="2"/>
        <v>OK</v>
      </c>
      <c r="M7" s="56"/>
      <c r="N7" s="56"/>
      <c r="O7" s="56"/>
      <c r="P7" s="56"/>
      <c r="Q7" s="57"/>
      <c r="R7" s="41"/>
      <c r="S7" s="41"/>
      <c r="T7" s="41"/>
      <c r="U7" s="41"/>
    </row>
    <row r="8" spans="1:21" ht="46.5" customHeight="1" x14ac:dyDescent="0.25">
      <c r="A8" s="174"/>
      <c r="B8" s="172"/>
      <c r="C8" s="76" t="s">
        <v>125</v>
      </c>
      <c r="D8" s="77">
        <v>5</v>
      </c>
      <c r="E8" s="78" t="s">
        <v>31</v>
      </c>
      <c r="F8" s="77" t="s">
        <v>94</v>
      </c>
      <c r="G8" s="76" t="s">
        <v>78</v>
      </c>
      <c r="H8" s="76" t="s">
        <v>24</v>
      </c>
      <c r="I8" s="79">
        <v>55</v>
      </c>
      <c r="J8" s="85">
        <f>8-6</f>
        <v>2</v>
      </c>
      <c r="K8" s="35">
        <f t="shared" si="1"/>
        <v>2</v>
      </c>
      <c r="L8" s="36" t="str">
        <f t="shared" si="2"/>
        <v>OK</v>
      </c>
      <c r="M8" s="56"/>
      <c r="N8" s="56"/>
      <c r="O8" s="56"/>
      <c r="P8" s="56"/>
      <c r="Q8" s="57"/>
      <c r="R8" s="41"/>
      <c r="S8" s="41"/>
      <c r="T8" s="41"/>
      <c r="U8" s="41"/>
    </row>
    <row r="9" spans="1:21" ht="15" customHeight="1" x14ac:dyDescent="0.25">
      <c r="A9" s="174"/>
      <c r="B9" s="172"/>
      <c r="C9" s="76" t="s">
        <v>125</v>
      </c>
      <c r="D9" s="77">
        <v>6</v>
      </c>
      <c r="E9" s="78" t="s">
        <v>32</v>
      </c>
      <c r="F9" s="77" t="s">
        <v>95</v>
      </c>
      <c r="G9" s="76" t="s">
        <v>78</v>
      </c>
      <c r="H9" s="76" t="s">
        <v>24</v>
      </c>
      <c r="I9" s="79">
        <v>65</v>
      </c>
      <c r="J9" s="85">
        <f>4-4</f>
        <v>0</v>
      </c>
      <c r="K9" s="35">
        <f t="shared" si="1"/>
        <v>0</v>
      </c>
      <c r="L9" s="36" t="str">
        <f t="shared" si="2"/>
        <v>OK</v>
      </c>
      <c r="M9" s="56"/>
      <c r="N9" s="56"/>
      <c r="O9" s="56"/>
      <c r="P9" s="56"/>
      <c r="Q9" s="57"/>
      <c r="R9" s="41"/>
      <c r="S9" s="41"/>
      <c r="T9" s="41"/>
      <c r="U9" s="41"/>
    </row>
    <row r="10" spans="1:21" ht="15" customHeight="1" x14ac:dyDescent="0.25">
      <c r="A10" s="174"/>
      <c r="B10" s="172"/>
      <c r="C10" s="76" t="s">
        <v>125</v>
      </c>
      <c r="D10" s="77">
        <v>7</v>
      </c>
      <c r="E10" s="78" t="s">
        <v>33</v>
      </c>
      <c r="F10" s="77" t="s">
        <v>96</v>
      </c>
      <c r="G10" s="76" t="s">
        <v>78</v>
      </c>
      <c r="H10" s="76" t="s">
        <v>24</v>
      </c>
      <c r="I10" s="79">
        <v>55</v>
      </c>
      <c r="J10" s="85">
        <v>4</v>
      </c>
      <c r="K10" s="35">
        <f t="shared" si="1"/>
        <v>4</v>
      </c>
      <c r="L10" s="36" t="str">
        <f t="shared" si="2"/>
        <v>OK</v>
      </c>
      <c r="M10" s="56"/>
      <c r="N10" s="56"/>
      <c r="O10" s="56"/>
      <c r="P10" s="56"/>
      <c r="Q10" s="57"/>
      <c r="R10" s="41"/>
      <c r="S10" s="41"/>
      <c r="T10" s="41"/>
      <c r="U10" s="41"/>
    </row>
    <row r="11" spans="1:21" ht="15" customHeight="1" x14ac:dyDescent="0.25">
      <c r="A11" s="174"/>
      <c r="B11" s="172"/>
      <c r="C11" s="76" t="s">
        <v>125</v>
      </c>
      <c r="D11" s="77">
        <v>8</v>
      </c>
      <c r="E11" s="80" t="s">
        <v>34</v>
      </c>
      <c r="F11" s="77" t="s">
        <v>97</v>
      </c>
      <c r="G11" s="81" t="s">
        <v>78</v>
      </c>
      <c r="H11" s="81" t="s">
        <v>76</v>
      </c>
      <c r="I11" s="79">
        <v>42</v>
      </c>
      <c r="J11" s="85">
        <v>4</v>
      </c>
      <c r="K11" s="35">
        <f t="shared" si="1"/>
        <v>4</v>
      </c>
      <c r="L11" s="36" t="str">
        <f t="shared" si="2"/>
        <v>OK</v>
      </c>
      <c r="M11" s="56"/>
      <c r="N11" s="56"/>
      <c r="O11" s="56"/>
      <c r="P11" s="56"/>
      <c r="Q11" s="57"/>
      <c r="R11" s="41"/>
      <c r="S11" s="41"/>
      <c r="T11" s="41"/>
      <c r="U11" s="41"/>
    </row>
    <row r="12" spans="1:21" ht="15" customHeight="1" x14ac:dyDescent="0.25">
      <c r="A12" s="174"/>
      <c r="B12" s="172"/>
      <c r="C12" s="76" t="s">
        <v>125</v>
      </c>
      <c r="D12" s="77">
        <v>9</v>
      </c>
      <c r="E12" s="80" t="s">
        <v>35</v>
      </c>
      <c r="F12" s="77" t="s">
        <v>98</v>
      </c>
      <c r="G12" s="81" t="s">
        <v>78</v>
      </c>
      <c r="H12" s="81" t="s">
        <v>76</v>
      </c>
      <c r="I12" s="79">
        <v>50</v>
      </c>
      <c r="J12" s="85">
        <v>2</v>
      </c>
      <c r="K12" s="35">
        <f t="shared" si="1"/>
        <v>2</v>
      </c>
      <c r="L12" s="36" t="str">
        <f t="shared" si="2"/>
        <v>OK</v>
      </c>
      <c r="M12" s="56"/>
      <c r="N12" s="56"/>
      <c r="O12" s="56"/>
      <c r="P12" s="56"/>
      <c r="Q12" s="57"/>
      <c r="R12" s="41"/>
      <c r="S12" s="41"/>
      <c r="T12" s="41"/>
      <c r="U12" s="41"/>
    </row>
    <row r="13" spans="1:21" ht="15" customHeight="1" x14ac:dyDescent="0.25">
      <c r="A13" s="174"/>
      <c r="B13" s="172"/>
      <c r="C13" s="76" t="s">
        <v>125</v>
      </c>
      <c r="D13" s="77">
        <v>10</v>
      </c>
      <c r="E13" s="80" t="s">
        <v>36</v>
      </c>
      <c r="F13" s="77" t="s">
        <v>98</v>
      </c>
      <c r="G13" s="81" t="s">
        <v>78</v>
      </c>
      <c r="H13" s="81" t="s">
        <v>24</v>
      </c>
      <c r="I13" s="79">
        <v>38</v>
      </c>
      <c r="J13" s="85">
        <f>3-3</f>
        <v>0</v>
      </c>
      <c r="K13" s="35">
        <f t="shared" si="1"/>
        <v>0</v>
      </c>
      <c r="L13" s="36" t="str">
        <f t="shared" si="2"/>
        <v>OK</v>
      </c>
      <c r="M13" s="56"/>
      <c r="N13" s="56"/>
      <c r="O13" s="56"/>
      <c r="P13" s="56"/>
      <c r="Q13" s="57"/>
      <c r="R13" s="41"/>
      <c r="S13" s="41"/>
      <c r="T13" s="41"/>
      <c r="U13" s="41"/>
    </row>
    <row r="14" spans="1:21" ht="15" customHeight="1" x14ac:dyDescent="0.25">
      <c r="A14" s="174"/>
      <c r="B14" s="172"/>
      <c r="C14" s="76" t="s">
        <v>125</v>
      </c>
      <c r="D14" s="77">
        <v>11</v>
      </c>
      <c r="E14" s="82" t="s">
        <v>37</v>
      </c>
      <c r="F14" s="77" t="s">
        <v>99</v>
      </c>
      <c r="G14" s="76" t="s">
        <v>78</v>
      </c>
      <c r="H14" s="76" t="s">
        <v>24</v>
      </c>
      <c r="I14" s="79">
        <v>10</v>
      </c>
      <c r="J14" s="85">
        <f>10-3</f>
        <v>7</v>
      </c>
      <c r="K14" s="35">
        <f t="shared" si="1"/>
        <v>7</v>
      </c>
      <c r="L14" s="36" t="str">
        <f t="shared" si="2"/>
        <v>OK</v>
      </c>
      <c r="M14" s="56"/>
      <c r="N14" s="56"/>
      <c r="O14" s="56"/>
      <c r="P14" s="56"/>
      <c r="Q14" s="57"/>
      <c r="R14" s="41"/>
      <c r="S14" s="41"/>
      <c r="T14" s="41"/>
      <c r="U14" s="41"/>
    </row>
    <row r="15" spans="1:21" ht="15" customHeight="1" x14ac:dyDescent="0.25">
      <c r="A15" s="174"/>
      <c r="B15" s="172"/>
      <c r="C15" s="76" t="s">
        <v>125</v>
      </c>
      <c r="D15" s="77">
        <v>12</v>
      </c>
      <c r="E15" s="82" t="s">
        <v>38</v>
      </c>
      <c r="F15" s="77" t="s">
        <v>99</v>
      </c>
      <c r="G15" s="76" t="s">
        <v>78</v>
      </c>
      <c r="H15" s="76" t="s">
        <v>24</v>
      </c>
      <c r="I15" s="79">
        <v>12</v>
      </c>
      <c r="J15" s="85">
        <v>12</v>
      </c>
      <c r="K15" s="35">
        <f t="shared" si="1"/>
        <v>8</v>
      </c>
      <c r="L15" s="36" t="str">
        <f t="shared" si="2"/>
        <v>OK</v>
      </c>
      <c r="M15" s="56">
        <v>2</v>
      </c>
      <c r="N15" s="56"/>
      <c r="O15" s="56">
        <v>2</v>
      </c>
      <c r="P15" s="56"/>
      <c r="Q15" s="57"/>
      <c r="R15" s="41"/>
      <c r="S15" s="41"/>
      <c r="T15" s="41"/>
      <c r="U15" s="41"/>
    </row>
    <row r="16" spans="1:21" ht="15" customHeight="1" x14ac:dyDescent="0.25">
      <c r="A16" s="174"/>
      <c r="B16" s="172"/>
      <c r="C16" s="76" t="s">
        <v>125</v>
      </c>
      <c r="D16" s="77">
        <v>13</v>
      </c>
      <c r="E16" s="82" t="s">
        <v>39</v>
      </c>
      <c r="F16" s="77" t="s">
        <v>99</v>
      </c>
      <c r="G16" s="76" t="s">
        <v>78</v>
      </c>
      <c r="H16" s="76" t="s">
        <v>24</v>
      </c>
      <c r="I16" s="79">
        <v>13</v>
      </c>
      <c r="J16" s="85">
        <v>10</v>
      </c>
      <c r="K16" s="35">
        <f t="shared" si="1"/>
        <v>6</v>
      </c>
      <c r="L16" s="36" t="str">
        <f t="shared" si="2"/>
        <v>OK</v>
      </c>
      <c r="M16" s="56">
        <v>2</v>
      </c>
      <c r="N16" s="56"/>
      <c r="O16" s="56">
        <v>2</v>
      </c>
      <c r="P16" s="56"/>
      <c r="Q16" s="57"/>
      <c r="R16" s="41"/>
      <c r="S16" s="41"/>
      <c r="T16" s="41"/>
      <c r="U16" s="41"/>
    </row>
    <row r="17" spans="1:21" ht="15" customHeight="1" x14ac:dyDescent="0.25">
      <c r="A17" s="174"/>
      <c r="B17" s="172"/>
      <c r="C17" s="76" t="s">
        <v>125</v>
      </c>
      <c r="D17" s="77">
        <v>14</v>
      </c>
      <c r="E17" s="82" t="s">
        <v>40</v>
      </c>
      <c r="F17" s="77" t="s">
        <v>99</v>
      </c>
      <c r="G17" s="76" t="s">
        <v>78</v>
      </c>
      <c r="H17" s="76" t="s">
        <v>24</v>
      </c>
      <c r="I17" s="79">
        <v>15</v>
      </c>
      <c r="J17" s="85">
        <v>10</v>
      </c>
      <c r="K17" s="35">
        <f t="shared" si="1"/>
        <v>6</v>
      </c>
      <c r="L17" s="36" t="str">
        <f t="shared" si="2"/>
        <v>OK</v>
      </c>
      <c r="M17" s="56">
        <v>2</v>
      </c>
      <c r="N17" s="56"/>
      <c r="O17" s="56">
        <v>2</v>
      </c>
      <c r="P17" s="56"/>
      <c r="Q17" s="57"/>
      <c r="R17" s="41"/>
      <c r="S17" s="41"/>
      <c r="T17" s="41"/>
      <c r="U17" s="41"/>
    </row>
    <row r="18" spans="1:21" ht="15" customHeight="1" x14ac:dyDescent="0.25">
      <c r="A18" s="174"/>
      <c r="B18" s="172"/>
      <c r="C18" s="76" t="s">
        <v>125</v>
      </c>
      <c r="D18" s="77">
        <v>15</v>
      </c>
      <c r="E18" s="82" t="s">
        <v>41</v>
      </c>
      <c r="F18" s="77" t="s">
        <v>99</v>
      </c>
      <c r="G18" s="76" t="s">
        <v>78</v>
      </c>
      <c r="H18" s="76" t="s">
        <v>24</v>
      </c>
      <c r="I18" s="79">
        <v>18</v>
      </c>
      <c r="J18" s="85">
        <v>10</v>
      </c>
      <c r="K18" s="35">
        <f t="shared" si="1"/>
        <v>10</v>
      </c>
      <c r="L18" s="36" t="str">
        <f t="shared" si="2"/>
        <v>OK</v>
      </c>
      <c r="M18" s="56"/>
      <c r="N18" s="56"/>
      <c r="O18" s="56"/>
      <c r="P18" s="56"/>
      <c r="Q18" s="57"/>
      <c r="R18" s="41"/>
      <c r="S18" s="41"/>
      <c r="T18" s="41"/>
      <c r="U18" s="41"/>
    </row>
    <row r="19" spans="1:21" ht="15" customHeight="1" x14ac:dyDescent="0.25">
      <c r="A19" s="174"/>
      <c r="B19" s="172"/>
      <c r="C19" s="76" t="s">
        <v>125</v>
      </c>
      <c r="D19" s="77">
        <v>16</v>
      </c>
      <c r="E19" s="82" t="s">
        <v>42</v>
      </c>
      <c r="F19" s="77" t="s">
        <v>99</v>
      </c>
      <c r="G19" s="76" t="s">
        <v>78</v>
      </c>
      <c r="H19" s="76" t="s">
        <v>24</v>
      </c>
      <c r="I19" s="79">
        <v>18</v>
      </c>
      <c r="J19" s="85">
        <v>10</v>
      </c>
      <c r="K19" s="35">
        <f t="shared" si="1"/>
        <v>10</v>
      </c>
      <c r="L19" s="36" t="str">
        <f t="shared" si="2"/>
        <v>OK</v>
      </c>
      <c r="M19" s="56"/>
      <c r="N19" s="56"/>
      <c r="O19" s="56"/>
      <c r="P19" s="56"/>
      <c r="Q19" s="57"/>
      <c r="R19" s="41"/>
      <c r="S19" s="41"/>
      <c r="T19" s="41"/>
      <c r="U19" s="41"/>
    </row>
    <row r="20" spans="1:21" ht="15" customHeight="1" x14ac:dyDescent="0.25">
      <c r="A20" s="174"/>
      <c r="B20" s="172"/>
      <c r="C20" s="76" t="s">
        <v>125</v>
      </c>
      <c r="D20" s="77">
        <v>17</v>
      </c>
      <c r="E20" s="82" t="s">
        <v>43</v>
      </c>
      <c r="F20" s="77" t="s">
        <v>99</v>
      </c>
      <c r="G20" s="76" t="s">
        <v>78</v>
      </c>
      <c r="H20" s="76" t="s">
        <v>24</v>
      </c>
      <c r="I20" s="79">
        <v>18</v>
      </c>
      <c r="J20" s="85">
        <v>10</v>
      </c>
      <c r="K20" s="35">
        <f t="shared" si="1"/>
        <v>10</v>
      </c>
      <c r="L20" s="36" t="str">
        <f t="shared" si="2"/>
        <v>OK</v>
      </c>
      <c r="M20" s="56"/>
      <c r="N20" s="56"/>
      <c r="O20" s="56"/>
      <c r="P20" s="56"/>
      <c r="Q20" s="57"/>
      <c r="R20" s="41"/>
      <c r="S20" s="41"/>
      <c r="T20" s="41"/>
      <c r="U20" s="41"/>
    </row>
    <row r="21" spans="1:21" ht="15" customHeight="1" x14ac:dyDescent="0.25">
      <c r="A21" s="174"/>
      <c r="B21" s="172"/>
      <c r="C21" s="76" t="s">
        <v>125</v>
      </c>
      <c r="D21" s="77">
        <v>18</v>
      </c>
      <c r="E21" s="83" t="s">
        <v>44</v>
      </c>
      <c r="F21" s="77" t="s">
        <v>99</v>
      </c>
      <c r="G21" s="76" t="s">
        <v>78</v>
      </c>
      <c r="H21" s="81" t="s">
        <v>24</v>
      </c>
      <c r="I21" s="79">
        <v>16</v>
      </c>
      <c r="J21" s="85">
        <v>3</v>
      </c>
      <c r="K21" s="35">
        <f t="shared" si="1"/>
        <v>3</v>
      </c>
      <c r="L21" s="36" t="str">
        <f t="shared" si="2"/>
        <v>OK</v>
      </c>
      <c r="M21" s="56"/>
      <c r="N21" s="56"/>
      <c r="O21" s="56"/>
      <c r="P21" s="56"/>
      <c r="Q21" s="57"/>
      <c r="R21" s="41"/>
      <c r="S21" s="41"/>
      <c r="T21" s="41"/>
      <c r="U21" s="41"/>
    </row>
    <row r="22" spans="1:21" ht="15" customHeight="1" x14ac:dyDescent="0.25">
      <c r="A22" s="174"/>
      <c r="B22" s="172"/>
      <c r="C22" s="76" t="s">
        <v>125</v>
      </c>
      <c r="D22" s="77">
        <v>19</v>
      </c>
      <c r="E22" s="78" t="s">
        <v>45</v>
      </c>
      <c r="F22" s="77" t="s">
        <v>99</v>
      </c>
      <c r="G22" s="76" t="s">
        <v>78</v>
      </c>
      <c r="H22" s="76" t="s">
        <v>24</v>
      </c>
      <c r="I22" s="79">
        <v>2.7</v>
      </c>
      <c r="J22" s="85">
        <v>100</v>
      </c>
      <c r="K22" s="35">
        <f t="shared" si="1"/>
        <v>0</v>
      </c>
      <c r="L22" s="36" t="str">
        <f t="shared" si="2"/>
        <v>OK</v>
      </c>
      <c r="M22" s="56">
        <v>50</v>
      </c>
      <c r="N22" s="56"/>
      <c r="O22" s="56">
        <v>50</v>
      </c>
      <c r="P22" s="56"/>
      <c r="Q22" s="57"/>
      <c r="R22" s="41"/>
      <c r="S22" s="41"/>
      <c r="T22" s="41"/>
      <c r="U22" s="41"/>
    </row>
    <row r="23" spans="1:21" ht="15" customHeight="1" x14ac:dyDescent="0.25">
      <c r="A23" s="174"/>
      <c r="B23" s="172"/>
      <c r="C23" s="76" t="s">
        <v>125</v>
      </c>
      <c r="D23" s="77">
        <v>20</v>
      </c>
      <c r="E23" s="78" t="s">
        <v>46</v>
      </c>
      <c r="F23" s="77" t="s">
        <v>100</v>
      </c>
      <c r="G23" s="76" t="s">
        <v>78</v>
      </c>
      <c r="H23" s="76" t="s">
        <v>24</v>
      </c>
      <c r="I23" s="79">
        <v>130</v>
      </c>
      <c r="J23" s="85"/>
      <c r="K23" s="35">
        <f t="shared" si="1"/>
        <v>0</v>
      </c>
      <c r="L23" s="36" t="str">
        <f t="shared" si="2"/>
        <v>OK</v>
      </c>
      <c r="M23" s="56"/>
      <c r="N23" s="56"/>
      <c r="O23" s="56"/>
      <c r="P23" s="56"/>
      <c r="Q23" s="57"/>
      <c r="R23" s="41"/>
      <c r="S23" s="41"/>
      <c r="T23" s="41"/>
      <c r="U23" s="41"/>
    </row>
    <row r="24" spans="1:21" ht="15" customHeight="1" x14ac:dyDescent="0.25">
      <c r="A24" s="174"/>
      <c r="B24" s="172"/>
      <c r="C24" s="76" t="s">
        <v>125</v>
      </c>
      <c r="D24" s="77">
        <v>21</v>
      </c>
      <c r="E24" s="78" t="s">
        <v>101</v>
      </c>
      <c r="F24" s="77" t="s">
        <v>102</v>
      </c>
      <c r="G24" s="76" t="s">
        <v>78</v>
      </c>
      <c r="H24" s="76" t="s">
        <v>24</v>
      </c>
      <c r="I24" s="79">
        <v>160</v>
      </c>
      <c r="J24" s="85"/>
      <c r="K24" s="35">
        <f t="shared" si="1"/>
        <v>0</v>
      </c>
      <c r="L24" s="36" t="str">
        <f t="shared" si="2"/>
        <v>OK</v>
      </c>
      <c r="M24" s="56"/>
      <c r="N24" s="56"/>
      <c r="O24" s="56"/>
      <c r="P24" s="56"/>
      <c r="Q24" s="57"/>
      <c r="R24" s="41"/>
      <c r="S24" s="41"/>
      <c r="T24" s="41"/>
      <c r="U24" s="41"/>
    </row>
    <row r="25" spans="1:21" ht="15" customHeight="1" x14ac:dyDescent="0.25">
      <c r="A25" s="174"/>
      <c r="B25" s="172"/>
      <c r="C25" s="76" t="s">
        <v>125</v>
      </c>
      <c r="D25" s="77">
        <v>22</v>
      </c>
      <c r="E25" s="78" t="s">
        <v>103</v>
      </c>
      <c r="F25" s="77" t="s">
        <v>102</v>
      </c>
      <c r="G25" s="76" t="s">
        <v>78</v>
      </c>
      <c r="H25" s="76" t="s">
        <v>24</v>
      </c>
      <c r="I25" s="79">
        <v>285</v>
      </c>
      <c r="J25" s="85"/>
      <c r="K25" s="35">
        <f t="shared" si="1"/>
        <v>0</v>
      </c>
      <c r="L25" s="36" t="str">
        <f t="shared" si="2"/>
        <v>OK</v>
      </c>
      <c r="M25" s="56"/>
      <c r="N25" s="56"/>
      <c r="O25" s="56"/>
      <c r="P25" s="56"/>
      <c r="Q25" s="57"/>
      <c r="R25" s="41"/>
      <c r="S25" s="41"/>
      <c r="T25" s="41"/>
      <c r="U25" s="41"/>
    </row>
    <row r="26" spans="1:21" ht="15" customHeight="1" x14ac:dyDescent="0.25">
      <c r="A26" s="174"/>
      <c r="B26" s="172"/>
      <c r="C26" s="76" t="s">
        <v>125</v>
      </c>
      <c r="D26" s="77">
        <v>23</v>
      </c>
      <c r="E26" s="78" t="s">
        <v>104</v>
      </c>
      <c r="F26" s="77" t="s">
        <v>105</v>
      </c>
      <c r="G26" s="84" t="s">
        <v>78</v>
      </c>
      <c r="H26" s="76" t="s">
        <v>24</v>
      </c>
      <c r="I26" s="79">
        <v>445</v>
      </c>
      <c r="J26" s="85"/>
      <c r="K26" s="35">
        <f t="shared" si="1"/>
        <v>0</v>
      </c>
      <c r="L26" s="36" t="str">
        <f t="shared" si="2"/>
        <v>OK</v>
      </c>
      <c r="M26" s="56"/>
      <c r="N26" s="56"/>
      <c r="O26" s="56"/>
      <c r="P26" s="56"/>
      <c r="Q26" s="57"/>
      <c r="R26" s="41"/>
      <c r="S26" s="41"/>
      <c r="T26" s="41"/>
      <c r="U26" s="41"/>
    </row>
    <row r="27" spans="1:21" ht="15" customHeight="1" x14ac:dyDescent="0.25">
      <c r="A27" s="175" t="s">
        <v>126</v>
      </c>
      <c r="B27" s="173" t="s">
        <v>124</v>
      </c>
      <c r="C27" s="100"/>
      <c r="D27" s="65">
        <v>24</v>
      </c>
      <c r="E27" s="66" t="s">
        <v>47</v>
      </c>
      <c r="F27" s="67" t="s">
        <v>106</v>
      </c>
      <c r="G27" s="67" t="s">
        <v>79</v>
      </c>
      <c r="H27" s="65" t="s">
        <v>77</v>
      </c>
      <c r="I27" s="68">
        <v>12.5</v>
      </c>
      <c r="J27" s="85">
        <f>70-40</f>
        <v>30</v>
      </c>
      <c r="K27" s="35">
        <f t="shared" si="1"/>
        <v>8</v>
      </c>
      <c r="L27" s="36" t="str">
        <f t="shared" si="2"/>
        <v>OK</v>
      </c>
      <c r="M27" s="56"/>
      <c r="N27" s="56">
        <v>12</v>
      </c>
      <c r="O27" s="56"/>
      <c r="P27" s="56">
        <v>10</v>
      </c>
      <c r="Q27" s="57"/>
      <c r="R27" s="41"/>
      <c r="S27" s="41"/>
      <c r="T27" s="41"/>
      <c r="U27" s="41"/>
    </row>
    <row r="28" spans="1:21" ht="15" customHeight="1" x14ac:dyDescent="0.25">
      <c r="A28" s="175"/>
      <c r="B28" s="173"/>
      <c r="C28" s="100"/>
      <c r="D28" s="65">
        <v>25</v>
      </c>
      <c r="E28" s="66" t="s">
        <v>48</v>
      </c>
      <c r="F28" s="67" t="s">
        <v>106</v>
      </c>
      <c r="G28" s="67" t="s">
        <v>79</v>
      </c>
      <c r="H28" s="65" t="s">
        <v>77</v>
      </c>
      <c r="I28" s="68">
        <v>55</v>
      </c>
      <c r="J28" s="85">
        <f>30-10</f>
        <v>20</v>
      </c>
      <c r="K28" s="35">
        <f t="shared" si="1"/>
        <v>16</v>
      </c>
      <c r="L28" s="36" t="str">
        <f t="shared" si="2"/>
        <v>OK</v>
      </c>
      <c r="M28" s="56"/>
      <c r="N28" s="56">
        <v>3</v>
      </c>
      <c r="O28" s="56"/>
      <c r="P28" s="56">
        <v>1</v>
      </c>
      <c r="Q28" s="57"/>
      <c r="R28" s="41"/>
      <c r="S28" s="41"/>
      <c r="T28" s="41"/>
      <c r="U28" s="41"/>
    </row>
    <row r="29" spans="1:21" ht="15" customHeight="1" x14ac:dyDescent="0.25">
      <c r="A29" s="175"/>
      <c r="B29" s="173"/>
      <c r="C29" s="100"/>
      <c r="D29" s="65">
        <v>26</v>
      </c>
      <c r="E29" s="66" t="s">
        <v>49</v>
      </c>
      <c r="F29" s="67" t="s">
        <v>106</v>
      </c>
      <c r="G29" s="67" t="s">
        <v>79</v>
      </c>
      <c r="H29" s="65" t="s">
        <v>77</v>
      </c>
      <c r="I29" s="68">
        <v>215</v>
      </c>
      <c r="J29" s="85"/>
      <c r="K29" s="35">
        <f t="shared" si="1"/>
        <v>0</v>
      </c>
      <c r="L29" s="36" t="str">
        <f t="shared" si="2"/>
        <v>OK</v>
      </c>
      <c r="M29" s="56"/>
      <c r="N29" s="56"/>
      <c r="O29" s="56"/>
      <c r="P29" s="56"/>
      <c r="Q29" s="57"/>
      <c r="R29" s="41"/>
      <c r="S29" s="41"/>
      <c r="T29" s="41"/>
      <c r="U29" s="41"/>
    </row>
    <row r="30" spans="1:21" ht="15" customHeight="1" x14ac:dyDescent="0.25">
      <c r="A30" s="175"/>
      <c r="B30" s="173"/>
      <c r="C30" s="100"/>
      <c r="D30" s="65">
        <v>27</v>
      </c>
      <c r="E30" s="66" t="s">
        <v>50</v>
      </c>
      <c r="F30" s="67" t="s">
        <v>106</v>
      </c>
      <c r="G30" s="67" t="s">
        <v>79</v>
      </c>
      <c r="H30" s="65" t="s">
        <v>77</v>
      </c>
      <c r="I30" s="68">
        <v>275</v>
      </c>
      <c r="J30" s="85"/>
      <c r="K30" s="35">
        <f t="shared" si="1"/>
        <v>0</v>
      </c>
      <c r="L30" s="36" t="str">
        <f t="shared" si="2"/>
        <v>OK</v>
      </c>
      <c r="M30" s="56"/>
      <c r="N30" s="56"/>
      <c r="O30" s="56"/>
      <c r="P30" s="56"/>
      <c r="Q30" s="57"/>
      <c r="R30" s="41"/>
      <c r="S30" s="41"/>
      <c r="T30" s="41"/>
      <c r="U30" s="41"/>
    </row>
    <row r="31" spans="1:21" ht="15" customHeight="1" x14ac:dyDescent="0.25">
      <c r="A31" s="175"/>
      <c r="B31" s="173"/>
      <c r="C31" s="100"/>
      <c r="D31" s="65">
        <v>28</v>
      </c>
      <c r="E31" s="66" t="s">
        <v>51</v>
      </c>
      <c r="F31" s="67"/>
      <c r="G31" s="67" t="s">
        <v>79</v>
      </c>
      <c r="H31" s="65" t="s">
        <v>77</v>
      </c>
      <c r="I31" s="68">
        <v>25</v>
      </c>
      <c r="J31" s="85">
        <f>10-6</f>
        <v>4</v>
      </c>
      <c r="K31" s="35">
        <f t="shared" si="1"/>
        <v>0</v>
      </c>
      <c r="L31" s="36" t="str">
        <f t="shared" si="2"/>
        <v>OK</v>
      </c>
      <c r="M31" s="56"/>
      <c r="N31" s="56">
        <v>2</v>
      </c>
      <c r="O31" s="56"/>
      <c r="P31" s="56">
        <v>2</v>
      </c>
      <c r="Q31" s="57"/>
      <c r="R31" s="41"/>
      <c r="S31" s="41"/>
      <c r="T31" s="41"/>
      <c r="U31" s="41"/>
    </row>
    <row r="32" spans="1:21" ht="30" customHeight="1" x14ac:dyDescent="0.25">
      <c r="A32" s="175"/>
      <c r="B32" s="173"/>
      <c r="C32" s="100"/>
      <c r="D32" s="65">
        <v>29</v>
      </c>
      <c r="E32" s="66" t="s">
        <v>52</v>
      </c>
      <c r="F32" s="67" t="s">
        <v>106</v>
      </c>
      <c r="G32" s="67" t="s">
        <v>79</v>
      </c>
      <c r="H32" s="65" t="s">
        <v>77</v>
      </c>
      <c r="I32" s="68">
        <v>75</v>
      </c>
      <c r="J32" s="86">
        <f>6-4</f>
        <v>2</v>
      </c>
      <c r="K32" s="35">
        <f t="shared" si="1"/>
        <v>0</v>
      </c>
      <c r="L32" s="36" t="str">
        <f t="shared" si="2"/>
        <v>OK</v>
      </c>
      <c r="M32" s="56"/>
      <c r="N32" s="56">
        <v>1</v>
      </c>
      <c r="O32" s="56"/>
      <c r="P32" s="56">
        <v>1</v>
      </c>
      <c r="Q32" s="57"/>
      <c r="R32" s="41"/>
      <c r="S32" s="41"/>
      <c r="T32" s="41"/>
      <c r="U32" s="41"/>
    </row>
    <row r="33" spans="1:21" ht="15" customHeight="1" x14ac:dyDescent="0.25">
      <c r="A33" s="175"/>
      <c r="B33" s="173"/>
      <c r="C33" s="100"/>
      <c r="D33" s="65">
        <v>30</v>
      </c>
      <c r="E33" s="66" t="s">
        <v>53</v>
      </c>
      <c r="F33" s="67" t="s">
        <v>106</v>
      </c>
      <c r="G33" s="67" t="s">
        <v>79</v>
      </c>
      <c r="H33" s="65" t="s">
        <v>77</v>
      </c>
      <c r="I33" s="68">
        <v>75</v>
      </c>
      <c r="J33" s="86">
        <f>20-20</f>
        <v>0</v>
      </c>
      <c r="K33" s="35">
        <f t="shared" si="1"/>
        <v>0</v>
      </c>
      <c r="L33" s="36" t="str">
        <f t="shared" si="2"/>
        <v>OK</v>
      </c>
      <c r="M33" s="56"/>
      <c r="N33" s="56"/>
      <c r="O33" s="56"/>
      <c r="P33" s="56"/>
      <c r="Q33" s="57"/>
      <c r="R33" s="41"/>
      <c r="S33" s="41"/>
      <c r="T33" s="41"/>
      <c r="U33" s="41"/>
    </row>
    <row r="34" spans="1:21" ht="15" customHeight="1" x14ac:dyDescent="0.25">
      <c r="A34" s="175"/>
      <c r="B34" s="173"/>
      <c r="C34" s="100"/>
      <c r="D34" s="65">
        <v>31</v>
      </c>
      <c r="E34" s="66" t="s">
        <v>54</v>
      </c>
      <c r="F34" s="67" t="s">
        <v>106</v>
      </c>
      <c r="G34" s="67" t="s">
        <v>79</v>
      </c>
      <c r="H34" s="65" t="s">
        <v>77</v>
      </c>
      <c r="I34" s="68">
        <v>100</v>
      </c>
      <c r="J34" s="86">
        <v>10</v>
      </c>
      <c r="K34" s="35">
        <f t="shared" si="1"/>
        <v>10</v>
      </c>
      <c r="L34" s="36" t="str">
        <f t="shared" si="2"/>
        <v>OK</v>
      </c>
      <c r="M34" s="56"/>
      <c r="N34" s="56"/>
      <c r="O34" s="56"/>
      <c r="P34" s="56"/>
      <c r="Q34" s="57"/>
      <c r="R34" s="41"/>
      <c r="S34" s="41"/>
      <c r="T34" s="41"/>
      <c r="U34" s="41"/>
    </row>
    <row r="35" spans="1:21" ht="15" customHeight="1" x14ac:dyDescent="0.25">
      <c r="A35" s="175"/>
      <c r="B35" s="173"/>
      <c r="C35" s="100"/>
      <c r="D35" s="65">
        <v>32</v>
      </c>
      <c r="E35" s="66" t="s">
        <v>55</v>
      </c>
      <c r="F35" s="67" t="s">
        <v>106</v>
      </c>
      <c r="G35" s="67" t="s">
        <v>79</v>
      </c>
      <c r="H35" s="65" t="s">
        <v>77</v>
      </c>
      <c r="I35" s="68">
        <v>65</v>
      </c>
      <c r="J35" s="86">
        <f>15-12</f>
        <v>3</v>
      </c>
      <c r="K35" s="35">
        <f t="shared" si="1"/>
        <v>0</v>
      </c>
      <c r="L35" s="36" t="str">
        <f t="shared" si="2"/>
        <v>OK</v>
      </c>
      <c r="M35" s="56"/>
      <c r="N35" s="56">
        <v>2</v>
      </c>
      <c r="O35" s="56"/>
      <c r="P35" s="56">
        <v>1</v>
      </c>
      <c r="Q35" s="57"/>
      <c r="R35" s="41"/>
      <c r="S35" s="41"/>
      <c r="T35" s="41"/>
      <c r="U35" s="41"/>
    </row>
    <row r="36" spans="1:21" ht="15" customHeight="1" x14ac:dyDescent="0.25">
      <c r="A36" s="175"/>
      <c r="B36" s="173"/>
      <c r="C36" s="100"/>
      <c r="D36" s="65">
        <v>33</v>
      </c>
      <c r="E36" s="66" t="s">
        <v>56</v>
      </c>
      <c r="F36" s="67" t="s">
        <v>106</v>
      </c>
      <c r="G36" s="67" t="s">
        <v>79</v>
      </c>
      <c r="H36" s="65" t="s">
        <v>77</v>
      </c>
      <c r="I36" s="68">
        <v>80</v>
      </c>
      <c r="J36" s="86">
        <v>5</v>
      </c>
      <c r="K36" s="35">
        <f t="shared" ref="K36:K59" si="3">J36-(SUM(M36:U36))</f>
        <v>3</v>
      </c>
      <c r="L36" s="36" t="str">
        <f t="shared" si="2"/>
        <v>OK</v>
      </c>
      <c r="M36" s="56"/>
      <c r="N36" s="56">
        <v>1</v>
      </c>
      <c r="O36" s="56"/>
      <c r="P36" s="56">
        <v>1</v>
      </c>
      <c r="Q36" s="57"/>
      <c r="R36" s="41"/>
      <c r="S36" s="41"/>
      <c r="T36" s="41"/>
      <c r="U36" s="41"/>
    </row>
    <row r="37" spans="1:21" ht="15" customHeight="1" x14ac:dyDescent="0.25">
      <c r="A37" s="175"/>
      <c r="B37" s="173"/>
      <c r="C37" s="100"/>
      <c r="D37" s="65">
        <v>34</v>
      </c>
      <c r="E37" s="69" t="s">
        <v>57</v>
      </c>
      <c r="F37" s="67" t="s">
        <v>106</v>
      </c>
      <c r="G37" s="67" t="s">
        <v>79</v>
      </c>
      <c r="H37" s="65" t="s">
        <v>77</v>
      </c>
      <c r="I37" s="68">
        <v>70</v>
      </c>
      <c r="J37" s="86">
        <f>12-7</f>
        <v>5</v>
      </c>
      <c r="K37" s="35">
        <f t="shared" si="3"/>
        <v>0</v>
      </c>
      <c r="L37" s="36" t="str">
        <f t="shared" si="2"/>
        <v>OK</v>
      </c>
      <c r="M37" s="56"/>
      <c r="N37" s="56">
        <v>3</v>
      </c>
      <c r="O37" s="56"/>
      <c r="P37" s="56">
        <v>2</v>
      </c>
      <c r="Q37" s="57"/>
      <c r="R37" s="41"/>
      <c r="S37" s="41"/>
      <c r="T37" s="41"/>
      <c r="U37" s="41"/>
    </row>
    <row r="38" spans="1:21" ht="15" customHeight="1" x14ac:dyDescent="0.25">
      <c r="A38" s="175"/>
      <c r="B38" s="173"/>
      <c r="C38" s="100"/>
      <c r="D38" s="65">
        <v>35</v>
      </c>
      <c r="E38" s="69" t="s">
        <v>58</v>
      </c>
      <c r="F38" s="67" t="s">
        <v>106</v>
      </c>
      <c r="G38" s="67" t="s">
        <v>79</v>
      </c>
      <c r="H38" s="65" t="s">
        <v>77</v>
      </c>
      <c r="I38" s="68">
        <v>270</v>
      </c>
      <c r="J38" s="86"/>
      <c r="K38" s="35">
        <f t="shared" si="3"/>
        <v>0</v>
      </c>
      <c r="L38" s="36" t="str">
        <f t="shared" si="2"/>
        <v>OK</v>
      </c>
      <c r="M38" s="56"/>
      <c r="N38" s="56"/>
      <c r="O38" s="56"/>
      <c r="P38" s="56"/>
      <c r="Q38" s="57"/>
      <c r="R38" s="41"/>
      <c r="S38" s="41"/>
      <c r="T38" s="41"/>
      <c r="U38" s="41"/>
    </row>
    <row r="39" spans="1:21" ht="15" customHeight="1" x14ac:dyDescent="0.25">
      <c r="A39" s="175"/>
      <c r="B39" s="173"/>
      <c r="C39" s="100"/>
      <c r="D39" s="65">
        <v>36</v>
      </c>
      <c r="E39" s="69" t="s">
        <v>59</v>
      </c>
      <c r="F39" s="67" t="s">
        <v>106</v>
      </c>
      <c r="G39" s="67" t="s">
        <v>79</v>
      </c>
      <c r="H39" s="65" t="s">
        <v>77</v>
      </c>
      <c r="I39" s="68">
        <v>280</v>
      </c>
      <c r="J39" s="86"/>
      <c r="K39" s="35">
        <f t="shared" si="3"/>
        <v>0</v>
      </c>
      <c r="L39" s="36" t="str">
        <f t="shared" si="2"/>
        <v>OK</v>
      </c>
      <c r="M39" s="56"/>
      <c r="N39" s="56"/>
      <c r="O39" s="56"/>
      <c r="P39" s="56"/>
      <c r="Q39" s="57"/>
      <c r="R39" s="41"/>
      <c r="S39" s="41"/>
      <c r="T39" s="41"/>
      <c r="U39" s="41"/>
    </row>
    <row r="40" spans="1:21" ht="15" customHeight="1" x14ac:dyDescent="0.25">
      <c r="A40" s="175"/>
      <c r="B40" s="173"/>
      <c r="C40" s="100"/>
      <c r="D40" s="65">
        <v>37</v>
      </c>
      <c r="E40" s="70" t="s">
        <v>60</v>
      </c>
      <c r="F40" s="71" t="s">
        <v>106</v>
      </c>
      <c r="G40" s="71" t="s">
        <v>80</v>
      </c>
      <c r="H40" s="65" t="s">
        <v>77</v>
      </c>
      <c r="I40" s="68">
        <v>75</v>
      </c>
      <c r="J40" s="86">
        <f>10-4</f>
        <v>6</v>
      </c>
      <c r="K40" s="35">
        <f t="shared" si="3"/>
        <v>2</v>
      </c>
      <c r="L40" s="36" t="str">
        <f t="shared" si="2"/>
        <v>OK</v>
      </c>
      <c r="M40" s="56"/>
      <c r="N40" s="56">
        <v>2</v>
      </c>
      <c r="O40" s="56"/>
      <c r="P40" s="56">
        <v>2</v>
      </c>
      <c r="Q40" s="57"/>
      <c r="R40" s="41"/>
      <c r="S40" s="41"/>
      <c r="T40" s="41"/>
      <c r="U40" s="41"/>
    </row>
    <row r="41" spans="1:21" ht="15" customHeight="1" x14ac:dyDescent="0.25">
      <c r="A41" s="175"/>
      <c r="B41" s="173"/>
      <c r="C41" s="100"/>
      <c r="D41" s="65">
        <v>38</v>
      </c>
      <c r="E41" s="70" t="s">
        <v>61</v>
      </c>
      <c r="F41" s="71" t="s">
        <v>106</v>
      </c>
      <c r="G41" s="71" t="s">
        <v>80</v>
      </c>
      <c r="H41" s="65" t="s">
        <v>77</v>
      </c>
      <c r="I41" s="68">
        <v>180</v>
      </c>
      <c r="J41" s="86">
        <f>5-2</f>
        <v>3</v>
      </c>
      <c r="K41" s="35">
        <f t="shared" si="3"/>
        <v>0</v>
      </c>
      <c r="L41" s="36" t="str">
        <f t="shared" si="2"/>
        <v>OK</v>
      </c>
      <c r="M41" s="56"/>
      <c r="N41" s="56">
        <v>2</v>
      </c>
      <c r="O41" s="56"/>
      <c r="P41" s="56">
        <v>1</v>
      </c>
      <c r="Q41" s="57"/>
      <c r="R41" s="41"/>
      <c r="S41" s="41"/>
      <c r="T41" s="41"/>
      <c r="U41" s="41"/>
    </row>
    <row r="42" spans="1:21" ht="15" customHeight="1" x14ac:dyDescent="0.25">
      <c r="A42" s="175"/>
      <c r="B42" s="173"/>
      <c r="C42" s="100"/>
      <c r="D42" s="65">
        <v>39</v>
      </c>
      <c r="E42" s="70" t="s">
        <v>62</v>
      </c>
      <c r="F42" s="71" t="s">
        <v>106</v>
      </c>
      <c r="G42" s="71" t="s">
        <v>80</v>
      </c>
      <c r="H42" s="65" t="s">
        <v>77</v>
      </c>
      <c r="I42" s="68">
        <v>70</v>
      </c>
      <c r="J42" s="87">
        <f>10-1</f>
        <v>9</v>
      </c>
      <c r="K42" s="35">
        <f t="shared" si="3"/>
        <v>5</v>
      </c>
      <c r="L42" s="36" t="str">
        <f t="shared" si="2"/>
        <v>OK</v>
      </c>
      <c r="M42" s="56"/>
      <c r="N42" s="56">
        <v>2</v>
      </c>
      <c r="O42" s="56"/>
      <c r="P42" s="56">
        <v>2</v>
      </c>
      <c r="Q42" s="57"/>
      <c r="R42" s="41"/>
      <c r="S42" s="41"/>
      <c r="T42" s="41"/>
      <c r="U42" s="41"/>
    </row>
    <row r="43" spans="1:21" ht="15" customHeight="1" x14ac:dyDescent="0.25">
      <c r="A43" s="175"/>
      <c r="B43" s="173"/>
      <c r="C43" s="100"/>
      <c r="D43" s="65">
        <v>40</v>
      </c>
      <c r="E43" s="70" t="s">
        <v>63</v>
      </c>
      <c r="F43" s="71" t="s">
        <v>106</v>
      </c>
      <c r="G43" s="71" t="s">
        <v>80</v>
      </c>
      <c r="H43" s="65" t="s">
        <v>77</v>
      </c>
      <c r="I43" s="68">
        <v>70</v>
      </c>
      <c r="J43" s="86">
        <f>10-1</f>
        <v>9</v>
      </c>
      <c r="K43" s="35">
        <f t="shared" si="3"/>
        <v>9</v>
      </c>
      <c r="L43" s="36" t="str">
        <f t="shared" si="2"/>
        <v>OK</v>
      </c>
      <c r="M43" s="56"/>
      <c r="N43" s="56"/>
      <c r="O43" s="56"/>
      <c r="P43" s="56"/>
      <c r="Q43" s="57"/>
      <c r="R43" s="41"/>
      <c r="S43" s="41"/>
      <c r="T43" s="41"/>
      <c r="U43" s="41"/>
    </row>
    <row r="44" spans="1:21" ht="15" customHeight="1" x14ac:dyDescent="0.25">
      <c r="A44" s="175"/>
      <c r="B44" s="173"/>
      <c r="C44" s="100"/>
      <c r="D44" s="65">
        <v>41</v>
      </c>
      <c r="E44" s="70" t="s">
        <v>64</v>
      </c>
      <c r="F44" s="71" t="s">
        <v>106</v>
      </c>
      <c r="G44" s="71" t="s">
        <v>80</v>
      </c>
      <c r="H44" s="65" t="s">
        <v>77</v>
      </c>
      <c r="I44" s="68">
        <v>85</v>
      </c>
      <c r="J44" s="86">
        <v>4</v>
      </c>
      <c r="K44" s="35">
        <f t="shared" si="3"/>
        <v>4</v>
      </c>
      <c r="L44" s="36" t="str">
        <f t="shared" si="2"/>
        <v>OK</v>
      </c>
      <c r="M44" s="56"/>
      <c r="N44" s="56"/>
      <c r="O44" s="56"/>
      <c r="P44" s="56"/>
      <c r="Q44" s="57"/>
      <c r="R44" s="41"/>
      <c r="S44" s="41"/>
      <c r="T44" s="41"/>
      <c r="U44" s="41"/>
    </row>
    <row r="45" spans="1:21" ht="15" customHeight="1" x14ac:dyDescent="0.25">
      <c r="A45" s="175"/>
      <c r="B45" s="173"/>
      <c r="C45" s="100"/>
      <c r="D45" s="65">
        <v>42</v>
      </c>
      <c r="E45" s="70" t="s">
        <v>65</v>
      </c>
      <c r="F45" s="71" t="s">
        <v>106</v>
      </c>
      <c r="G45" s="71" t="s">
        <v>80</v>
      </c>
      <c r="H45" s="65" t="s">
        <v>77</v>
      </c>
      <c r="I45" s="68">
        <v>55</v>
      </c>
      <c r="J45" s="88">
        <v>10</v>
      </c>
      <c r="K45" s="35">
        <f t="shared" si="3"/>
        <v>6</v>
      </c>
      <c r="L45" s="36" t="str">
        <f t="shared" si="2"/>
        <v>OK</v>
      </c>
      <c r="M45" s="56"/>
      <c r="N45" s="56">
        <v>2</v>
      </c>
      <c r="O45" s="56"/>
      <c r="P45" s="56">
        <v>2</v>
      </c>
      <c r="Q45" s="57"/>
      <c r="R45" s="41"/>
      <c r="S45" s="41"/>
      <c r="T45" s="41"/>
      <c r="U45" s="41"/>
    </row>
    <row r="46" spans="1:21" ht="15" customHeight="1" x14ac:dyDescent="0.25">
      <c r="A46" s="175"/>
      <c r="B46" s="173"/>
      <c r="C46" s="100"/>
      <c r="D46" s="65">
        <v>43</v>
      </c>
      <c r="E46" s="70" t="s">
        <v>66</v>
      </c>
      <c r="F46" s="71" t="s">
        <v>106</v>
      </c>
      <c r="G46" s="71" t="s">
        <v>80</v>
      </c>
      <c r="H46" s="65" t="s">
        <v>77</v>
      </c>
      <c r="I46" s="68">
        <v>180</v>
      </c>
      <c r="J46" s="88">
        <v>20</v>
      </c>
      <c r="K46" s="35">
        <f t="shared" si="3"/>
        <v>17</v>
      </c>
      <c r="L46" s="36" t="str">
        <f t="shared" si="2"/>
        <v>OK</v>
      </c>
      <c r="M46" s="56"/>
      <c r="N46" s="56">
        <v>2</v>
      </c>
      <c r="O46" s="56"/>
      <c r="P46" s="56">
        <v>1</v>
      </c>
      <c r="Q46" s="57"/>
      <c r="R46" s="41"/>
      <c r="S46" s="41"/>
      <c r="T46" s="41"/>
      <c r="U46" s="41"/>
    </row>
    <row r="47" spans="1:21" ht="15" customHeight="1" x14ac:dyDescent="0.25">
      <c r="A47" s="176" t="s">
        <v>127</v>
      </c>
      <c r="B47" s="177" t="s">
        <v>124</v>
      </c>
      <c r="C47" s="101"/>
      <c r="D47" s="59">
        <v>53</v>
      </c>
      <c r="E47" s="60" t="s">
        <v>47</v>
      </c>
      <c r="F47" s="61" t="s">
        <v>106</v>
      </c>
      <c r="G47" s="61" t="s">
        <v>79</v>
      </c>
      <c r="H47" s="59" t="s">
        <v>77</v>
      </c>
      <c r="I47" s="62">
        <v>12.5</v>
      </c>
      <c r="J47" s="88"/>
      <c r="K47" s="35">
        <f t="shared" si="3"/>
        <v>0</v>
      </c>
      <c r="L47" s="36" t="str">
        <f t="shared" si="2"/>
        <v>OK</v>
      </c>
      <c r="M47" s="56"/>
      <c r="N47" s="56"/>
      <c r="O47" s="56"/>
      <c r="P47" s="56"/>
      <c r="Q47" s="57"/>
      <c r="R47" s="41"/>
      <c r="S47" s="41"/>
      <c r="T47" s="41"/>
      <c r="U47" s="41"/>
    </row>
    <row r="48" spans="1:21" ht="45" x14ac:dyDescent="0.25">
      <c r="A48" s="176"/>
      <c r="B48" s="177"/>
      <c r="C48" s="101"/>
      <c r="D48" s="59">
        <v>54</v>
      </c>
      <c r="E48" s="60" t="s">
        <v>51</v>
      </c>
      <c r="F48" s="61" t="s">
        <v>106</v>
      </c>
      <c r="G48" s="61" t="s">
        <v>79</v>
      </c>
      <c r="H48" s="59" t="s">
        <v>77</v>
      </c>
      <c r="I48" s="102">
        <v>25</v>
      </c>
      <c r="J48" s="88"/>
      <c r="K48" s="35">
        <f t="shared" si="3"/>
        <v>0</v>
      </c>
      <c r="L48" s="36" t="str">
        <f t="shared" si="2"/>
        <v>OK</v>
      </c>
      <c r="M48" s="49"/>
      <c r="N48" s="49"/>
      <c r="O48" s="15"/>
      <c r="P48" s="15"/>
    </row>
    <row r="49" spans="1:18" ht="45" x14ac:dyDescent="0.25">
      <c r="A49" s="168" t="s">
        <v>128</v>
      </c>
      <c r="B49" s="169" t="s">
        <v>129</v>
      </c>
      <c r="C49" s="103"/>
      <c r="D49" s="90">
        <v>55</v>
      </c>
      <c r="E49" s="91" t="s">
        <v>47</v>
      </c>
      <c r="F49" s="92" t="s">
        <v>106</v>
      </c>
      <c r="G49" s="92" t="s">
        <v>79</v>
      </c>
      <c r="H49" s="90" t="s">
        <v>77</v>
      </c>
      <c r="I49" s="104">
        <v>12.5</v>
      </c>
      <c r="J49" s="88"/>
      <c r="K49" s="35">
        <f t="shared" si="3"/>
        <v>0</v>
      </c>
      <c r="L49" s="36" t="str">
        <f t="shared" si="2"/>
        <v>OK</v>
      </c>
      <c r="M49" s="17"/>
    </row>
    <row r="50" spans="1:18" ht="45" x14ac:dyDescent="0.25">
      <c r="A50" s="168"/>
      <c r="B50" s="169"/>
      <c r="C50" s="103"/>
      <c r="D50" s="90">
        <v>56</v>
      </c>
      <c r="E50" s="91" t="s">
        <v>51</v>
      </c>
      <c r="F50" s="92" t="s">
        <v>106</v>
      </c>
      <c r="G50" s="92" t="s">
        <v>79</v>
      </c>
      <c r="H50" s="90" t="s">
        <v>77</v>
      </c>
      <c r="I50" s="104">
        <v>25</v>
      </c>
      <c r="J50" s="88"/>
      <c r="K50" s="35">
        <f t="shared" si="3"/>
        <v>0</v>
      </c>
      <c r="L50" s="36" t="str">
        <f t="shared" si="2"/>
        <v>OK</v>
      </c>
      <c r="M50" s="21"/>
      <c r="N50" s="28"/>
    </row>
    <row r="51" spans="1:18" ht="26.25" x14ac:dyDescent="0.25">
      <c r="A51" s="170" t="s">
        <v>130</v>
      </c>
      <c r="B51" s="171" t="s">
        <v>131</v>
      </c>
      <c r="C51" s="98"/>
      <c r="D51" s="95">
        <v>57</v>
      </c>
      <c r="E51" s="96" t="s">
        <v>67</v>
      </c>
      <c r="F51" s="97" t="s">
        <v>107</v>
      </c>
      <c r="G51" s="97" t="s">
        <v>81</v>
      </c>
      <c r="H51" s="95" t="s">
        <v>24</v>
      </c>
      <c r="I51" s="99">
        <v>140</v>
      </c>
      <c r="J51" s="88">
        <v>6</v>
      </c>
      <c r="K51" s="35">
        <f t="shared" si="3"/>
        <v>5</v>
      </c>
      <c r="L51" s="36" t="str">
        <f t="shared" si="2"/>
        <v>OK</v>
      </c>
      <c r="M51" s="146"/>
      <c r="N51" s="157"/>
      <c r="O51" s="158"/>
      <c r="P51" s="145">
        <v>1</v>
      </c>
      <c r="Q51" s="41"/>
      <c r="R51" s="41"/>
    </row>
    <row r="52" spans="1:18" ht="26.25" x14ac:dyDescent="0.25">
      <c r="A52" s="170"/>
      <c r="B52" s="171"/>
      <c r="C52" s="98"/>
      <c r="D52" s="95">
        <v>58</v>
      </c>
      <c r="E52" s="96" t="s">
        <v>68</v>
      </c>
      <c r="F52" s="97" t="s">
        <v>108</v>
      </c>
      <c r="G52" s="97" t="s">
        <v>81</v>
      </c>
      <c r="H52" s="95" t="s">
        <v>24</v>
      </c>
      <c r="I52" s="99">
        <v>140</v>
      </c>
      <c r="J52" s="88">
        <v>6</v>
      </c>
      <c r="K52" s="35">
        <f t="shared" si="3"/>
        <v>6</v>
      </c>
      <c r="L52" s="36" t="str">
        <f t="shared" si="2"/>
        <v>OK</v>
      </c>
      <c r="M52" s="158"/>
      <c r="N52" s="157"/>
      <c r="O52" s="158"/>
      <c r="P52" s="157"/>
      <c r="Q52" s="41"/>
      <c r="R52" s="41"/>
    </row>
    <row r="53" spans="1:18" x14ac:dyDescent="0.25">
      <c r="A53" s="170"/>
      <c r="B53" s="171"/>
      <c r="C53" s="98"/>
      <c r="D53" s="95">
        <v>59</v>
      </c>
      <c r="E53" s="96" t="s">
        <v>69</v>
      </c>
      <c r="F53" s="97" t="s">
        <v>109</v>
      </c>
      <c r="G53" s="97" t="s">
        <v>81</v>
      </c>
      <c r="H53" s="95" t="s">
        <v>24</v>
      </c>
      <c r="I53" s="99">
        <v>140</v>
      </c>
      <c r="J53" s="88">
        <v>5</v>
      </c>
      <c r="K53" s="35">
        <f t="shared" si="3"/>
        <v>5</v>
      </c>
      <c r="L53" s="36" t="str">
        <f t="shared" si="2"/>
        <v>OK</v>
      </c>
      <c r="M53" s="158"/>
      <c r="N53" s="157"/>
      <c r="O53" s="158"/>
      <c r="P53" s="157"/>
      <c r="Q53" s="41"/>
      <c r="R53" s="41"/>
    </row>
    <row r="54" spans="1:18" ht="26.25" x14ac:dyDescent="0.25">
      <c r="A54" s="170"/>
      <c r="B54" s="171"/>
      <c r="C54" s="98"/>
      <c r="D54" s="95">
        <v>60</v>
      </c>
      <c r="E54" s="96" t="s">
        <v>132</v>
      </c>
      <c r="F54" s="97" t="s">
        <v>108</v>
      </c>
      <c r="G54" s="97" t="s">
        <v>81</v>
      </c>
      <c r="H54" s="95" t="s">
        <v>24</v>
      </c>
      <c r="I54" s="99">
        <v>10.85</v>
      </c>
      <c r="J54" s="88"/>
      <c r="K54" s="35">
        <f t="shared" si="3"/>
        <v>0</v>
      </c>
      <c r="L54" s="36" t="str">
        <f t="shared" si="2"/>
        <v>OK</v>
      </c>
      <c r="M54" s="22"/>
    </row>
    <row r="55" spans="1:18" ht="26.25" x14ac:dyDescent="0.25">
      <c r="A55" s="170"/>
      <c r="B55" s="171"/>
      <c r="C55" s="98"/>
      <c r="D55" s="95">
        <v>61</v>
      </c>
      <c r="E55" s="96" t="s">
        <v>70</v>
      </c>
      <c r="F55" s="97" t="s">
        <v>110</v>
      </c>
      <c r="G55" s="97" t="s">
        <v>81</v>
      </c>
      <c r="H55" s="95" t="s">
        <v>24</v>
      </c>
      <c r="I55" s="99">
        <v>375</v>
      </c>
      <c r="J55" s="88">
        <v>3</v>
      </c>
      <c r="K55" s="35">
        <f t="shared" si="3"/>
        <v>3</v>
      </c>
      <c r="L55" s="36" t="str">
        <f t="shared" si="2"/>
        <v>OK</v>
      </c>
      <c r="M55" s="158"/>
      <c r="N55" s="157"/>
      <c r="O55" s="158"/>
      <c r="P55" s="157"/>
      <c r="Q55" s="41"/>
      <c r="R55" s="41"/>
    </row>
    <row r="56" spans="1:18" ht="26.25" x14ac:dyDescent="0.25">
      <c r="A56" s="170"/>
      <c r="B56" s="171"/>
      <c r="C56" s="98"/>
      <c r="D56" s="95">
        <v>62</v>
      </c>
      <c r="E56" s="96" t="s">
        <v>71</v>
      </c>
      <c r="F56" s="97" t="s">
        <v>111</v>
      </c>
      <c r="G56" s="97" t="s">
        <v>81</v>
      </c>
      <c r="H56" s="95" t="s">
        <v>24</v>
      </c>
      <c r="I56" s="99">
        <v>60</v>
      </c>
      <c r="J56" s="88">
        <v>5</v>
      </c>
      <c r="K56" s="35">
        <f t="shared" si="3"/>
        <v>5</v>
      </c>
      <c r="L56" s="36" t="str">
        <f t="shared" si="2"/>
        <v>OK</v>
      </c>
      <c r="M56" s="158"/>
      <c r="N56" s="157"/>
      <c r="O56" s="158"/>
      <c r="P56" s="157"/>
      <c r="Q56" s="41"/>
      <c r="R56" s="41"/>
    </row>
    <row r="57" spans="1:18" ht="26.25" x14ac:dyDescent="0.25">
      <c r="A57" s="170"/>
      <c r="B57" s="171"/>
      <c r="C57" s="98"/>
      <c r="D57" s="95">
        <v>63</v>
      </c>
      <c r="E57" s="96" t="s">
        <v>72</v>
      </c>
      <c r="F57" s="97" t="s">
        <v>112</v>
      </c>
      <c r="G57" s="97" t="s">
        <v>81</v>
      </c>
      <c r="H57" s="95" t="s">
        <v>24</v>
      </c>
      <c r="I57" s="99">
        <v>30</v>
      </c>
      <c r="J57" s="88">
        <v>6</v>
      </c>
      <c r="K57" s="35">
        <f t="shared" si="3"/>
        <v>6</v>
      </c>
      <c r="L57" s="36" t="str">
        <f t="shared" si="2"/>
        <v>OK</v>
      </c>
      <c r="M57" s="158"/>
      <c r="N57" s="157"/>
      <c r="O57" s="158"/>
      <c r="P57" s="157"/>
      <c r="Q57" s="41"/>
      <c r="R57" s="41"/>
    </row>
    <row r="58" spans="1:18" ht="26.25" x14ac:dyDescent="0.25">
      <c r="A58" s="170"/>
      <c r="B58" s="171"/>
      <c r="C58" s="98"/>
      <c r="D58" s="95">
        <v>64</v>
      </c>
      <c r="E58" s="96" t="s">
        <v>73</v>
      </c>
      <c r="F58" s="97" t="s">
        <v>113</v>
      </c>
      <c r="G58" s="97" t="s">
        <v>81</v>
      </c>
      <c r="H58" s="95" t="s">
        <v>24</v>
      </c>
      <c r="I58" s="99">
        <v>35</v>
      </c>
      <c r="J58" s="88">
        <v>6</v>
      </c>
      <c r="K58" s="35">
        <f t="shared" si="3"/>
        <v>6</v>
      </c>
      <c r="L58" s="36" t="str">
        <f t="shared" si="2"/>
        <v>OK</v>
      </c>
      <c r="M58" s="158"/>
      <c r="N58" s="157"/>
      <c r="O58" s="158"/>
      <c r="P58" s="157"/>
      <c r="Q58" s="41"/>
      <c r="R58" s="41"/>
    </row>
    <row r="59" spans="1:18" ht="26.25" x14ac:dyDescent="0.25">
      <c r="A59" s="170"/>
      <c r="B59" s="171"/>
      <c r="C59" s="98"/>
      <c r="D59" s="95">
        <v>65</v>
      </c>
      <c r="E59" s="96" t="s">
        <v>74</v>
      </c>
      <c r="F59" s="97" t="s">
        <v>114</v>
      </c>
      <c r="G59" s="97" t="s">
        <v>81</v>
      </c>
      <c r="H59" s="95" t="s">
        <v>24</v>
      </c>
      <c r="I59" s="99">
        <v>45</v>
      </c>
      <c r="J59" s="88">
        <v>5</v>
      </c>
      <c r="K59" s="35">
        <f t="shared" si="3"/>
        <v>5</v>
      </c>
      <c r="L59" s="36" t="str">
        <f t="shared" si="2"/>
        <v>OK</v>
      </c>
      <c r="M59" s="158"/>
      <c r="N59" s="157"/>
      <c r="O59" s="158"/>
      <c r="P59" s="157"/>
      <c r="Q59" s="41"/>
      <c r="R59" s="41"/>
    </row>
    <row r="60" spans="1:18" x14ac:dyDescent="0.25">
      <c r="M60" s="22"/>
    </row>
    <row r="61" spans="1:18" x14ac:dyDescent="0.25">
      <c r="E61" s="1" t="s">
        <v>133</v>
      </c>
      <c r="M61" s="22"/>
    </row>
    <row r="62" spans="1:18" x14ac:dyDescent="0.25">
      <c r="M62" s="22"/>
    </row>
    <row r="63" spans="1:18" x14ac:dyDescent="0.25">
      <c r="M63" s="22"/>
    </row>
    <row r="64" spans="1:18" x14ac:dyDescent="0.25">
      <c r="M64" s="22"/>
    </row>
    <row r="65" spans="13:13" x14ac:dyDescent="0.25">
      <c r="M65" s="22"/>
    </row>
    <row r="66" spans="13:13" x14ac:dyDescent="0.25">
      <c r="M66" s="22"/>
    </row>
    <row r="67" spans="13:13" x14ac:dyDescent="0.25">
      <c r="M67" s="22"/>
    </row>
    <row r="68" spans="13:13" x14ac:dyDescent="0.25">
      <c r="M68" s="22"/>
    </row>
    <row r="69" spans="13:13" x14ac:dyDescent="0.25">
      <c r="M69" s="22"/>
    </row>
    <row r="70" spans="13:13" x14ac:dyDescent="0.25">
      <c r="M70" s="22"/>
    </row>
    <row r="71" spans="13:13" x14ac:dyDescent="0.25">
      <c r="M71" s="22"/>
    </row>
    <row r="72" spans="13:13" x14ac:dyDescent="0.25">
      <c r="M72" s="22"/>
    </row>
    <row r="73" spans="13:13" x14ac:dyDescent="0.25">
      <c r="M73" s="22"/>
    </row>
    <row r="74" spans="13:13" x14ac:dyDescent="0.25">
      <c r="M74" s="22"/>
    </row>
    <row r="75" spans="13:13" x14ac:dyDescent="0.25">
      <c r="M75" s="22"/>
    </row>
    <row r="76" spans="13:13" x14ac:dyDescent="0.25">
      <c r="M76" s="22"/>
    </row>
    <row r="77" spans="13:13" x14ac:dyDescent="0.25">
      <c r="M77" s="22"/>
    </row>
    <row r="78" spans="13:13" x14ac:dyDescent="0.25">
      <c r="M78" s="22"/>
    </row>
    <row r="79" spans="13:13" x14ac:dyDescent="0.25">
      <c r="M79" s="22"/>
    </row>
    <row r="80" spans="13:13" x14ac:dyDescent="0.25">
      <c r="M80" s="22"/>
    </row>
    <row r="81" spans="13:13" x14ac:dyDescent="0.25">
      <c r="M81" s="22"/>
    </row>
    <row r="82" spans="13:13" x14ac:dyDescent="0.25">
      <c r="M82" s="22"/>
    </row>
    <row r="83" spans="13:13" x14ac:dyDescent="0.25">
      <c r="M83" s="22"/>
    </row>
    <row r="84" spans="13:13" x14ac:dyDescent="0.25">
      <c r="M84" s="22"/>
    </row>
    <row r="85" spans="13:13" x14ac:dyDescent="0.25">
      <c r="M85" s="22"/>
    </row>
    <row r="86" spans="13:13" x14ac:dyDescent="0.25">
      <c r="M86" s="22"/>
    </row>
    <row r="87" spans="13:13" x14ac:dyDescent="0.25">
      <c r="M87" s="22"/>
    </row>
    <row r="88" spans="13:13" x14ac:dyDescent="0.25">
      <c r="M88" s="22"/>
    </row>
    <row r="89" spans="13:13" x14ac:dyDescent="0.25">
      <c r="M89" s="22"/>
    </row>
    <row r="90" spans="13:13" x14ac:dyDescent="0.25">
      <c r="M90" s="22"/>
    </row>
    <row r="91" spans="13:13" x14ac:dyDescent="0.25">
      <c r="M91" s="22"/>
    </row>
    <row r="92" spans="13:13" x14ac:dyDescent="0.25">
      <c r="M92" s="22"/>
    </row>
    <row r="93" spans="13:13" x14ac:dyDescent="0.25">
      <c r="M93" s="22"/>
    </row>
    <row r="94" spans="13:13" x14ac:dyDescent="0.25">
      <c r="M94" s="22"/>
    </row>
    <row r="95" spans="13:13" x14ac:dyDescent="0.25">
      <c r="M95" s="22"/>
    </row>
    <row r="96" spans="13:13" x14ac:dyDescent="0.25">
      <c r="M96" s="22"/>
    </row>
    <row r="97" spans="13:13" x14ac:dyDescent="0.25">
      <c r="M97" s="22"/>
    </row>
    <row r="98" spans="13:13" x14ac:dyDescent="0.25">
      <c r="M98" s="22"/>
    </row>
    <row r="99" spans="13:13" x14ac:dyDescent="0.25">
      <c r="M99" s="22"/>
    </row>
    <row r="100" spans="13:13" x14ac:dyDescent="0.25">
      <c r="M100" s="22"/>
    </row>
    <row r="101" spans="13:13" x14ac:dyDescent="0.25">
      <c r="M101" s="22"/>
    </row>
    <row r="102" spans="13:13" x14ac:dyDescent="0.25">
      <c r="M102" s="22"/>
    </row>
    <row r="103" spans="13:13" x14ac:dyDescent="0.25">
      <c r="M103" s="22"/>
    </row>
    <row r="104" spans="13:13" x14ac:dyDescent="0.25">
      <c r="M104" s="22"/>
    </row>
    <row r="105" spans="13:13" x14ac:dyDescent="0.25">
      <c r="M105" s="22"/>
    </row>
    <row r="106" spans="13:13" x14ac:dyDescent="0.25">
      <c r="M106" s="22"/>
    </row>
    <row r="107" spans="13:13" x14ac:dyDescent="0.25">
      <c r="M107" s="22"/>
    </row>
    <row r="108" spans="13:13" x14ac:dyDescent="0.25">
      <c r="M108" s="22"/>
    </row>
    <row r="109" spans="13:13" x14ac:dyDescent="0.25">
      <c r="M109" s="22"/>
    </row>
    <row r="110" spans="13:13" x14ac:dyDescent="0.25">
      <c r="M110" s="22"/>
    </row>
    <row r="111" spans="13:13" x14ac:dyDescent="0.25">
      <c r="M111" s="22"/>
    </row>
    <row r="112" spans="13:13" x14ac:dyDescent="0.25">
      <c r="M112" s="22"/>
    </row>
    <row r="113" spans="13:13" x14ac:dyDescent="0.25">
      <c r="M113" s="22"/>
    </row>
    <row r="114" spans="13:13" x14ac:dyDescent="0.25">
      <c r="M114" s="22"/>
    </row>
    <row r="115" spans="13:13" x14ac:dyDescent="0.25">
      <c r="M115" s="22"/>
    </row>
    <row r="116" spans="13:13" x14ac:dyDescent="0.25">
      <c r="M116" s="22"/>
    </row>
    <row r="117" spans="13:13" x14ac:dyDescent="0.25">
      <c r="M117" s="22"/>
    </row>
    <row r="118" spans="13:13" x14ac:dyDescent="0.25">
      <c r="M118" s="22"/>
    </row>
    <row r="119" spans="13:13" x14ac:dyDescent="0.25">
      <c r="M119" s="22"/>
    </row>
    <row r="120" spans="13:13" x14ac:dyDescent="0.25">
      <c r="M120" s="22"/>
    </row>
    <row r="121" spans="13:13" x14ac:dyDescent="0.25">
      <c r="M121" s="22"/>
    </row>
    <row r="122" spans="13:13" x14ac:dyDescent="0.25">
      <c r="M122" s="22"/>
    </row>
    <row r="123" spans="13:13" x14ac:dyDescent="0.25">
      <c r="M123" s="22"/>
    </row>
    <row r="124" spans="13:13" x14ac:dyDescent="0.25">
      <c r="M124" s="22"/>
    </row>
    <row r="125" spans="13:13" x14ac:dyDescent="0.25">
      <c r="M125" s="22"/>
    </row>
    <row r="126" spans="13:13" x14ac:dyDescent="0.25">
      <c r="M126" s="22"/>
    </row>
    <row r="127" spans="13:13" x14ac:dyDescent="0.25">
      <c r="M127" s="22"/>
    </row>
    <row r="128" spans="13:13" x14ac:dyDescent="0.25">
      <c r="M128" s="22"/>
    </row>
    <row r="129" spans="13:13" x14ac:dyDescent="0.25">
      <c r="M129" s="22"/>
    </row>
    <row r="130" spans="13:13" x14ac:dyDescent="0.25">
      <c r="M130" s="22"/>
    </row>
    <row r="131" spans="13:13" x14ac:dyDescent="0.25">
      <c r="M131" s="22"/>
    </row>
    <row r="132" spans="13:13" x14ac:dyDescent="0.25">
      <c r="M132" s="22"/>
    </row>
    <row r="133" spans="13:13" x14ac:dyDescent="0.25">
      <c r="M133" s="22"/>
    </row>
    <row r="134" spans="13:13" x14ac:dyDescent="0.25">
      <c r="M134" s="22"/>
    </row>
    <row r="135" spans="13:13" x14ac:dyDescent="0.25">
      <c r="M135" s="22"/>
    </row>
    <row r="136" spans="13:13" x14ac:dyDescent="0.25">
      <c r="M136" s="22"/>
    </row>
    <row r="137" spans="13:13" x14ac:dyDescent="0.25">
      <c r="M137" s="22"/>
    </row>
    <row r="138" spans="13:13" x14ac:dyDescent="0.25">
      <c r="M138" s="22"/>
    </row>
    <row r="139" spans="13:13" x14ac:dyDescent="0.25">
      <c r="M139" s="22"/>
    </row>
    <row r="140" spans="13:13" x14ac:dyDescent="0.25">
      <c r="M140" s="22"/>
    </row>
    <row r="141" spans="13:13" x14ac:dyDescent="0.25">
      <c r="M141" s="22"/>
    </row>
    <row r="142" spans="13:13" x14ac:dyDescent="0.25">
      <c r="M142" s="22"/>
    </row>
    <row r="143" spans="13:13" x14ac:dyDescent="0.25">
      <c r="M143" s="22"/>
    </row>
    <row r="144" spans="13:13" x14ac:dyDescent="0.25">
      <c r="M144" s="22"/>
    </row>
    <row r="145" spans="13:13" x14ac:dyDescent="0.25">
      <c r="M145" s="22"/>
    </row>
    <row r="146" spans="13:13" x14ac:dyDescent="0.25">
      <c r="M146" s="22"/>
    </row>
    <row r="147" spans="13:13" x14ac:dyDescent="0.25">
      <c r="M147" s="22"/>
    </row>
    <row r="148" spans="13:13" x14ac:dyDescent="0.25">
      <c r="M148" s="22"/>
    </row>
    <row r="149" spans="13:13" x14ac:dyDescent="0.25">
      <c r="M149" s="22"/>
    </row>
    <row r="150" spans="13:13" x14ac:dyDescent="0.25">
      <c r="M150" s="22"/>
    </row>
    <row r="151" spans="13:13" x14ac:dyDescent="0.25">
      <c r="M151" s="22"/>
    </row>
    <row r="152" spans="13:13" x14ac:dyDescent="0.25">
      <c r="M152" s="22"/>
    </row>
    <row r="153" spans="13:13" x14ac:dyDescent="0.25">
      <c r="M153" s="22"/>
    </row>
    <row r="154" spans="13:13" x14ac:dyDescent="0.25">
      <c r="M154" s="22"/>
    </row>
    <row r="155" spans="13:13" x14ac:dyDescent="0.25">
      <c r="M155" s="22"/>
    </row>
    <row r="156" spans="13:13" x14ac:dyDescent="0.25">
      <c r="M156" s="22"/>
    </row>
    <row r="157" spans="13:13" x14ac:dyDescent="0.25">
      <c r="M157" s="22"/>
    </row>
    <row r="158" spans="13:13" x14ac:dyDescent="0.25">
      <c r="M158" s="22"/>
    </row>
    <row r="159" spans="13:13" x14ac:dyDescent="0.25">
      <c r="M159" s="22"/>
    </row>
    <row r="160" spans="13:13" x14ac:dyDescent="0.25">
      <c r="M160" s="22"/>
    </row>
    <row r="161" spans="13:13" x14ac:dyDescent="0.25">
      <c r="M161" s="22"/>
    </row>
    <row r="162" spans="13:13" x14ac:dyDescent="0.25">
      <c r="M162" s="22"/>
    </row>
    <row r="163" spans="13:13" x14ac:dyDescent="0.25">
      <c r="M163" s="22"/>
    </row>
    <row r="164" spans="13:13" x14ac:dyDescent="0.25">
      <c r="M164" s="22"/>
    </row>
    <row r="165" spans="13:13" x14ac:dyDescent="0.25">
      <c r="M165" s="22"/>
    </row>
    <row r="166" spans="13:13" x14ac:dyDescent="0.25">
      <c r="M166" s="22"/>
    </row>
    <row r="167" spans="13:13" x14ac:dyDescent="0.25">
      <c r="M167" s="22"/>
    </row>
    <row r="168" spans="13:13" x14ac:dyDescent="0.25">
      <c r="M168" s="22"/>
    </row>
    <row r="169" spans="13:13" x14ac:dyDescent="0.25">
      <c r="M169" s="22"/>
    </row>
    <row r="170" spans="13:13" x14ac:dyDescent="0.25">
      <c r="M170" s="22"/>
    </row>
    <row r="171" spans="13:13" x14ac:dyDescent="0.25">
      <c r="M171" s="22"/>
    </row>
    <row r="172" spans="13:13" x14ac:dyDescent="0.25">
      <c r="M172" s="22"/>
    </row>
    <row r="173" spans="13:13" x14ac:dyDescent="0.25">
      <c r="M173" s="22"/>
    </row>
    <row r="174" spans="13:13" x14ac:dyDescent="0.25">
      <c r="M174" s="22"/>
    </row>
    <row r="175" spans="13:13" x14ac:dyDescent="0.25">
      <c r="M175" s="22"/>
    </row>
    <row r="176" spans="13:13" x14ac:dyDescent="0.25">
      <c r="M176" s="22"/>
    </row>
    <row r="177" spans="13:13" x14ac:dyDescent="0.25">
      <c r="M177" s="22"/>
    </row>
    <row r="178" spans="13:13" x14ac:dyDescent="0.25">
      <c r="M178" s="22"/>
    </row>
    <row r="179" spans="13:13" x14ac:dyDescent="0.25">
      <c r="M179" s="22"/>
    </row>
    <row r="180" spans="13:13" x14ac:dyDescent="0.25">
      <c r="M180" s="22"/>
    </row>
    <row r="181" spans="13:13" x14ac:dyDescent="0.25">
      <c r="M181" s="22"/>
    </row>
    <row r="182" spans="13:13" x14ac:dyDescent="0.25">
      <c r="M182" s="22"/>
    </row>
    <row r="183" spans="13:13" x14ac:dyDescent="0.25">
      <c r="M183" s="22"/>
    </row>
    <row r="184" spans="13:13" x14ac:dyDescent="0.25">
      <c r="M184" s="22"/>
    </row>
    <row r="185" spans="13:13" x14ac:dyDescent="0.25">
      <c r="M185" s="22"/>
    </row>
    <row r="186" spans="13:13" x14ac:dyDescent="0.25">
      <c r="M186" s="22"/>
    </row>
    <row r="187" spans="13:13" x14ac:dyDescent="0.25">
      <c r="M187" s="22"/>
    </row>
    <row r="188" spans="13:13" x14ac:dyDescent="0.25">
      <c r="M188" s="22"/>
    </row>
    <row r="189" spans="13:13" x14ac:dyDescent="0.25">
      <c r="M189" s="22"/>
    </row>
    <row r="190" spans="13:13" x14ac:dyDescent="0.25">
      <c r="M190" s="22"/>
    </row>
    <row r="191" spans="13:13" x14ac:dyDescent="0.25">
      <c r="M191" s="22"/>
    </row>
    <row r="192" spans="13:13" x14ac:dyDescent="0.25">
      <c r="M192" s="22"/>
    </row>
    <row r="193" spans="13:13" x14ac:dyDescent="0.25">
      <c r="M193" s="22"/>
    </row>
    <row r="194" spans="13:13" x14ac:dyDescent="0.25">
      <c r="M194" s="22"/>
    </row>
    <row r="195" spans="13:13" x14ac:dyDescent="0.25">
      <c r="M195" s="22"/>
    </row>
    <row r="196" spans="13:13" x14ac:dyDescent="0.25">
      <c r="M196" s="22"/>
    </row>
    <row r="197" spans="13:13" x14ac:dyDescent="0.25">
      <c r="M197" s="22"/>
    </row>
    <row r="198" spans="13:13" x14ac:dyDescent="0.25">
      <c r="M198" s="22"/>
    </row>
    <row r="199" spans="13:13" x14ac:dyDescent="0.25">
      <c r="M199" s="22"/>
    </row>
    <row r="200" spans="13:13" x14ac:dyDescent="0.25">
      <c r="M200" s="22"/>
    </row>
    <row r="201" spans="13:13" x14ac:dyDescent="0.25">
      <c r="M201" s="22"/>
    </row>
    <row r="202" spans="13:13" x14ac:dyDescent="0.25">
      <c r="M202" s="22"/>
    </row>
    <row r="203" spans="13:13" x14ac:dyDescent="0.25">
      <c r="M203" s="22"/>
    </row>
    <row r="204" spans="13:13" x14ac:dyDescent="0.25">
      <c r="M204" s="22"/>
    </row>
    <row r="205" spans="13:13" x14ac:dyDescent="0.25">
      <c r="M205" s="22"/>
    </row>
    <row r="206" spans="13:13" x14ac:dyDescent="0.25">
      <c r="M206" s="22"/>
    </row>
    <row r="207" spans="13:13" x14ac:dyDescent="0.25">
      <c r="M207" s="22"/>
    </row>
    <row r="208" spans="13:13" x14ac:dyDescent="0.25">
      <c r="M208" s="22"/>
    </row>
    <row r="209" spans="13:13" x14ac:dyDescent="0.25">
      <c r="M209" s="22"/>
    </row>
    <row r="210" spans="13:13" x14ac:dyDescent="0.25">
      <c r="M210" s="22"/>
    </row>
    <row r="211" spans="13:13" x14ac:dyDescent="0.25">
      <c r="M211" s="22"/>
    </row>
    <row r="212" spans="13:13" x14ac:dyDescent="0.25">
      <c r="M212" s="22"/>
    </row>
    <row r="213" spans="13:13" x14ac:dyDescent="0.25">
      <c r="M213" s="22"/>
    </row>
    <row r="214" spans="13:13" x14ac:dyDescent="0.25">
      <c r="M214" s="22"/>
    </row>
    <row r="215" spans="13:13" x14ac:dyDescent="0.25">
      <c r="M215" s="22"/>
    </row>
    <row r="216" spans="13:13" x14ac:dyDescent="0.25">
      <c r="M216" s="22"/>
    </row>
    <row r="217" spans="13:13" x14ac:dyDescent="0.25">
      <c r="M217" s="22"/>
    </row>
    <row r="218" spans="13:13" x14ac:dyDescent="0.25">
      <c r="M218" s="22"/>
    </row>
    <row r="219" spans="13:13" x14ac:dyDescent="0.25">
      <c r="M219" s="22"/>
    </row>
    <row r="220" spans="13:13" x14ac:dyDescent="0.25">
      <c r="M220" s="22"/>
    </row>
    <row r="221" spans="13:13" x14ac:dyDescent="0.25">
      <c r="M221" s="22"/>
    </row>
    <row r="222" spans="13:13" x14ac:dyDescent="0.25">
      <c r="M222" s="22"/>
    </row>
    <row r="223" spans="13:13" x14ac:dyDescent="0.25">
      <c r="M223" s="22"/>
    </row>
    <row r="224" spans="13:13" x14ac:dyDescent="0.25">
      <c r="M224" s="22"/>
    </row>
    <row r="225" spans="13:13" x14ac:dyDescent="0.25">
      <c r="M225" s="22"/>
    </row>
    <row r="226" spans="13:13" x14ac:dyDescent="0.25">
      <c r="M226" s="22"/>
    </row>
    <row r="227" spans="13:13" x14ac:dyDescent="0.25">
      <c r="M227" s="22"/>
    </row>
    <row r="228" spans="13:13" x14ac:dyDescent="0.25">
      <c r="M228" s="22"/>
    </row>
    <row r="229" spans="13:13" x14ac:dyDescent="0.25">
      <c r="M229" s="22"/>
    </row>
    <row r="230" spans="13:13" x14ac:dyDescent="0.25">
      <c r="M230" s="22"/>
    </row>
    <row r="231" spans="13:13" x14ac:dyDescent="0.25">
      <c r="M231" s="22"/>
    </row>
    <row r="232" spans="13:13" x14ac:dyDescent="0.25">
      <c r="M232" s="22"/>
    </row>
    <row r="233" spans="13:13" x14ac:dyDescent="0.25">
      <c r="M233" s="22"/>
    </row>
    <row r="234" spans="13:13" x14ac:dyDescent="0.25">
      <c r="M234" s="22"/>
    </row>
    <row r="235" spans="13:13" x14ac:dyDescent="0.25">
      <c r="M235" s="22"/>
    </row>
    <row r="236" spans="13:13" x14ac:dyDescent="0.25">
      <c r="M236" s="22"/>
    </row>
    <row r="237" spans="13:13" x14ac:dyDescent="0.25">
      <c r="M237" s="22"/>
    </row>
    <row r="238" spans="13:13" x14ac:dyDescent="0.25">
      <c r="M238" s="22"/>
    </row>
    <row r="239" spans="13:13" x14ac:dyDescent="0.25">
      <c r="M239" s="22"/>
    </row>
    <row r="240" spans="13:13" x14ac:dyDescent="0.25">
      <c r="M240" s="22"/>
    </row>
    <row r="241" spans="13:13" x14ac:dyDescent="0.25">
      <c r="M241" s="22"/>
    </row>
    <row r="242" spans="13:13" x14ac:dyDescent="0.25">
      <c r="M242" s="22"/>
    </row>
    <row r="243" spans="13:13" x14ac:dyDescent="0.25">
      <c r="M243" s="22"/>
    </row>
    <row r="244" spans="13:13" x14ac:dyDescent="0.25">
      <c r="M244" s="22"/>
    </row>
    <row r="245" spans="13:13" x14ac:dyDescent="0.25">
      <c r="M245" s="22"/>
    </row>
    <row r="246" spans="13:13" x14ac:dyDescent="0.25">
      <c r="M246" s="22"/>
    </row>
    <row r="247" spans="13:13" x14ac:dyDescent="0.25">
      <c r="M247" s="22"/>
    </row>
    <row r="248" spans="13:13" x14ac:dyDescent="0.25">
      <c r="M248" s="22"/>
    </row>
    <row r="249" spans="13:13" x14ac:dyDescent="0.25">
      <c r="M249" s="22"/>
    </row>
    <row r="250" spans="13:13" x14ac:dyDescent="0.25">
      <c r="M250" s="22"/>
    </row>
    <row r="251" spans="13:13" x14ac:dyDescent="0.25">
      <c r="M251" s="22"/>
    </row>
    <row r="252" spans="13:13" x14ac:dyDescent="0.25">
      <c r="M252" s="22"/>
    </row>
    <row r="253" spans="13:13" x14ac:dyDescent="0.25">
      <c r="M253" s="22"/>
    </row>
    <row r="254" spans="13:13" x14ac:dyDescent="0.25">
      <c r="M254" s="22"/>
    </row>
    <row r="255" spans="13:13" x14ac:dyDescent="0.25">
      <c r="M255" s="22"/>
    </row>
    <row r="256" spans="13:13" x14ac:dyDescent="0.25">
      <c r="M256" s="22"/>
    </row>
    <row r="257" spans="13:13" x14ac:dyDescent="0.25">
      <c r="M257" s="22"/>
    </row>
    <row r="258" spans="13:13" x14ac:dyDescent="0.25">
      <c r="M258" s="22"/>
    </row>
    <row r="259" spans="13:13" x14ac:dyDescent="0.25">
      <c r="M259" s="22"/>
    </row>
    <row r="260" spans="13:13" x14ac:dyDescent="0.25">
      <c r="M260" s="22"/>
    </row>
    <row r="261" spans="13:13" x14ac:dyDescent="0.25">
      <c r="M261" s="22"/>
    </row>
    <row r="262" spans="13:13" x14ac:dyDescent="0.25">
      <c r="M262" s="22"/>
    </row>
    <row r="263" spans="13:13" x14ac:dyDescent="0.25">
      <c r="M263" s="22"/>
    </row>
    <row r="264" spans="13:13" x14ac:dyDescent="0.25">
      <c r="M264" s="22"/>
    </row>
    <row r="265" spans="13:13" x14ac:dyDescent="0.25">
      <c r="M265" s="22"/>
    </row>
    <row r="266" spans="13:13" x14ac:dyDescent="0.25">
      <c r="M266" s="22"/>
    </row>
    <row r="267" spans="13:13" x14ac:dyDescent="0.25">
      <c r="M267" s="22"/>
    </row>
    <row r="268" spans="13:13" x14ac:dyDescent="0.25">
      <c r="M268" s="22"/>
    </row>
    <row r="269" spans="13:13" x14ac:dyDescent="0.25">
      <c r="M269" s="22"/>
    </row>
    <row r="270" spans="13:13" x14ac:dyDescent="0.25">
      <c r="M270" s="22"/>
    </row>
    <row r="271" spans="13:13" x14ac:dyDescent="0.25">
      <c r="M271" s="22"/>
    </row>
    <row r="272" spans="13:13" x14ac:dyDescent="0.25">
      <c r="M272" s="22"/>
    </row>
    <row r="273" spans="13:13" x14ac:dyDescent="0.25">
      <c r="M273" s="22"/>
    </row>
    <row r="274" spans="13:13" x14ac:dyDescent="0.25">
      <c r="M274" s="22"/>
    </row>
    <row r="275" spans="13:13" x14ac:dyDescent="0.25">
      <c r="M275" s="22"/>
    </row>
    <row r="276" spans="13:13" x14ac:dyDescent="0.25">
      <c r="M276" s="22"/>
    </row>
    <row r="277" spans="13:13" x14ac:dyDescent="0.25">
      <c r="M277" s="22"/>
    </row>
    <row r="278" spans="13:13" x14ac:dyDescent="0.25">
      <c r="M278" s="22"/>
    </row>
    <row r="279" spans="13:13" x14ac:dyDescent="0.25">
      <c r="M279" s="22"/>
    </row>
    <row r="280" spans="13:13" x14ac:dyDescent="0.25">
      <c r="M280" s="22"/>
    </row>
    <row r="281" spans="13:13" x14ac:dyDescent="0.25">
      <c r="M281" s="22"/>
    </row>
    <row r="282" spans="13:13" x14ac:dyDescent="0.25">
      <c r="M282" s="22"/>
    </row>
    <row r="283" spans="13:13" x14ac:dyDescent="0.25">
      <c r="M283" s="22"/>
    </row>
    <row r="284" spans="13:13" x14ac:dyDescent="0.25">
      <c r="M284" s="22"/>
    </row>
    <row r="285" spans="13:13" x14ac:dyDescent="0.25">
      <c r="M285" s="22"/>
    </row>
    <row r="286" spans="13:13" x14ac:dyDescent="0.25">
      <c r="M286" s="22"/>
    </row>
    <row r="287" spans="13:13" x14ac:dyDescent="0.25">
      <c r="M287" s="22"/>
    </row>
    <row r="288" spans="13:13" x14ac:dyDescent="0.25">
      <c r="M288" s="22"/>
    </row>
    <row r="289" spans="13:13" x14ac:dyDescent="0.25">
      <c r="M289" s="22"/>
    </row>
    <row r="290" spans="13:13" x14ac:dyDescent="0.25">
      <c r="M290" s="22"/>
    </row>
    <row r="291" spans="13:13" x14ac:dyDescent="0.25">
      <c r="M291" s="22"/>
    </row>
    <row r="292" spans="13:13" x14ac:dyDescent="0.25">
      <c r="M292" s="22"/>
    </row>
    <row r="293" spans="13:13" x14ac:dyDescent="0.25">
      <c r="M293" s="22"/>
    </row>
    <row r="294" spans="13:13" x14ac:dyDescent="0.25">
      <c r="M294" s="22"/>
    </row>
    <row r="295" spans="13:13" x14ac:dyDescent="0.25">
      <c r="M295" s="22"/>
    </row>
    <row r="296" spans="13:13" x14ac:dyDescent="0.25">
      <c r="M296" s="22"/>
    </row>
    <row r="297" spans="13:13" x14ac:dyDescent="0.25">
      <c r="M297" s="22"/>
    </row>
    <row r="298" spans="13:13" x14ac:dyDescent="0.25">
      <c r="M298" s="22"/>
    </row>
    <row r="299" spans="13:13" x14ac:dyDescent="0.25">
      <c r="M299" s="22"/>
    </row>
    <row r="300" spans="13:13" x14ac:dyDescent="0.25">
      <c r="M300" s="22"/>
    </row>
    <row r="301" spans="13:13" x14ac:dyDescent="0.25">
      <c r="M301" s="22"/>
    </row>
    <row r="302" spans="13:13" x14ac:dyDescent="0.25">
      <c r="M302" s="22"/>
    </row>
    <row r="303" spans="13:13" x14ac:dyDescent="0.25">
      <c r="M303" s="22"/>
    </row>
    <row r="304" spans="13:13" x14ac:dyDescent="0.25">
      <c r="M304" s="22"/>
    </row>
    <row r="305" spans="13:13" x14ac:dyDescent="0.25">
      <c r="M305" s="22"/>
    </row>
    <row r="306" spans="13:13" x14ac:dyDescent="0.25">
      <c r="M306" s="22"/>
    </row>
    <row r="307" spans="13:13" x14ac:dyDescent="0.25">
      <c r="M307" s="22"/>
    </row>
    <row r="308" spans="13:13" x14ac:dyDescent="0.25">
      <c r="M308" s="22"/>
    </row>
    <row r="309" spans="13:13" x14ac:dyDescent="0.25">
      <c r="M309" s="22"/>
    </row>
    <row r="310" spans="13:13" x14ac:dyDescent="0.25">
      <c r="M310" s="22"/>
    </row>
    <row r="311" spans="13:13" x14ac:dyDescent="0.25">
      <c r="M311" s="22"/>
    </row>
    <row r="312" spans="13:13" x14ac:dyDescent="0.25">
      <c r="M312" s="22"/>
    </row>
    <row r="313" spans="13:13" x14ac:dyDescent="0.25">
      <c r="M313" s="22"/>
    </row>
    <row r="314" spans="13:13" x14ac:dyDescent="0.25">
      <c r="M314" s="22"/>
    </row>
    <row r="315" spans="13:13" x14ac:dyDescent="0.25">
      <c r="M315" s="22"/>
    </row>
    <row r="316" spans="13:13" x14ac:dyDescent="0.25">
      <c r="M316" s="22"/>
    </row>
    <row r="317" spans="13:13" x14ac:dyDescent="0.25">
      <c r="M317" s="22"/>
    </row>
    <row r="318" spans="13:13" x14ac:dyDescent="0.25">
      <c r="M318" s="22"/>
    </row>
    <row r="319" spans="13:13" x14ac:dyDescent="0.25">
      <c r="M319" s="22"/>
    </row>
    <row r="320" spans="13:13" x14ac:dyDescent="0.25">
      <c r="M320" s="22"/>
    </row>
    <row r="321" spans="13:13" x14ac:dyDescent="0.25">
      <c r="M321" s="22"/>
    </row>
    <row r="322" spans="13:13" x14ac:dyDescent="0.25">
      <c r="M322" s="22"/>
    </row>
    <row r="323" spans="13:13" x14ac:dyDescent="0.25">
      <c r="M323" s="22"/>
    </row>
    <row r="324" spans="13:13" x14ac:dyDescent="0.25">
      <c r="M324" s="22"/>
    </row>
    <row r="325" spans="13:13" x14ac:dyDescent="0.25">
      <c r="M325" s="22"/>
    </row>
    <row r="326" spans="13:13" x14ac:dyDescent="0.25">
      <c r="M326" s="22"/>
    </row>
    <row r="327" spans="13:13" x14ac:dyDescent="0.25">
      <c r="M327" s="22"/>
    </row>
    <row r="328" spans="13:13" x14ac:dyDescent="0.25">
      <c r="M328" s="22"/>
    </row>
    <row r="329" spans="13:13" x14ac:dyDescent="0.25">
      <c r="M329" s="22"/>
    </row>
    <row r="330" spans="13:13" x14ac:dyDescent="0.25">
      <c r="M330" s="22"/>
    </row>
    <row r="331" spans="13:13" x14ac:dyDescent="0.25">
      <c r="M331" s="22"/>
    </row>
    <row r="332" spans="13:13" x14ac:dyDescent="0.25">
      <c r="M332" s="22"/>
    </row>
    <row r="333" spans="13:13" x14ac:dyDescent="0.25">
      <c r="M333" s="22"/>
    </row>
    <row r="334" spans="13:13" x14ac:dyDescent="0.25">
      <c r="M334" s="22"/>
    </row>
    <row r="335" spans="13:13" x14ac:dyDescent="0.25">
      <c r="M335" s="22"/>
    </row>
    <row r="336" spans="13:13" x14ac:dyDescent="0.25">
      <c r="M336" s="22"/>
    </row>
    <row r="337" spans="13:13" x14ac:dyDescent="0.25">
      <c r="M337" s="22"/>
    </row>
    <row r="338" spans="13:13" x14ac:dyDescent="0.25">
      <c r="M338" s="22"/>
    </row>
    <row r="339" spans="13:13" x14ac:dyDescent="0.25">
      <c r="M339" s="22"/>
    </row>
    <row r="340" spans="13:13" x14ac:dyDescent="0.25">
      <c r="M340" s="22"/>
    </row>
    <row r="341" spans="13:13" x14ac:dyDescent="0.25">
      <c r="M341" s="22"/>
    </row>
    <row r="342" spans="13:13" x14ac:dyDescent="0.25">
      <c r="M342" s="22"/>
    </row>
    <row r="343" spans="13:13" x14ac:dyDescent="0.25">
      <c r="M343" s="22"/>
    </row>
    <row r="344" spans="13:13" x14ac:dyDescent="0.25">
      <c r="M344" s="22"/>
    </row>
    <row r="345" spans="13:13" x14ac:dyDescent="0.25">
      <c r="M345" s="22"/>
    </row>
    <row r="346" spans="13:13" x14ac:dyDescent="0.25">
      <c r="M346" s="22"/>
    </row>
    <row r="347" spans="13:13" x14ac:dyDescent="0.25">
      <c r="M347" s="22"/>
    </row>
    <row r="348" spans="13:13" x14ac:dyDescent="0.25">
      <c r="M348" s="22"/>
    </row>
    <row r="349" spans="13:13" x14ac:dyDescent="0.25">
      <c r="M349" s="22"/>
    </row>
    <row r="350" spans="13:13" x14ac:dyDescent="0.25">
      <c r="M350" s="22"/>
    </row>
    <row r="351" spans="13:13" x14ac:dyDescent="0.25">
      <c r="M351" s="22"/>
    </row>
    <row r="352" spans="13:13" x14ac:dyDescent="0.25">
      <c r="M352" s="22"/>
    </row>
    <row r="353" spans="13:13" x14ac:dyDescent="0.25">
      <c r="M353" s="22"/>
    </row>
    <row r="354" spans="13:13" x14ac:dyDescent="0.25">
      <c r="M354" s="22"/>
    </row>
    <row r="355" spans="13:13" x14ac:dyDescent="0.25">
      <c r="M355" s="22"/>
    </row>
    <row r="356" spans="13:13" x14ac:dyDescent="0.25">
      <c r="M356" s="22"/>
    </row>
    <row r="357" spans="13:13" x14ac:dyDescent="0.25">
      <c r="M357" s="22"/>
    </row>
    <row r="358" spans="13:13" x14ac:dyDescent="0.25">
      <c r="M358" s="22"/>
    </row>
    <row r="359" spans="13:13" x14ac:dyDescent="0.25">
      <c r="M359" s="22"/>
    </row>
    <row r="360" spans="13:13" x14ac:dyDescent="0.25">
      <c r="M360" s="22"/>
    </row>
    <row r="361" spans="13:13" x14ac:dyDescent="0.25">
      <c r="M361" s="22"/>
    </row>
    <row r="362" spans="13:13" x14ac:dyDescent="0.25">
      <c r="M362" s="22"/>
    </row>
    <row r="363" spans="13:13" x14ac:dyDescent="0.25">
      <c r="M363" s="22"/>
    </row>
    <row r="364" spans="13:13" x14ac:dyDescent="0.25">
      <c r="M364" s="22"/>
    </row>
    <row r="365" spans="13:13" x14ac:dyDescent="0.25">
      <c r="M365" s="22"/>
    </row>
    <row r="366" spans="13:13" x14ac:dyDescent="0.25">
      <c r="M366" s="22"/>
    </row>
    <row r="367" spans="13:13" x14ac:dyDescent="0.25">
      <c r="M367" s="22"/>
    </row>
  </sheetData>
  <mergeCells count="19">
    <mergeCell ref="U1:U2"/>
    <mergeCell ref="A2:L2"/>
    <mergeCell ref="A4:A26"/>
    <mergeCell ref="A27:A46"/>
    <mergeCell ref="A47:A48"/>
    <mergeCell ref="S1:S2"/>
    <mergeCell ref="T1:T2"/>
    <mergeCell ref="M1:M2"/>
    <mergeCell ref="N1:N2"/>
    <mergeCell ref="A1:C1"/>
    <mergeCell ref="D1:I1"/>
    <mergeCell ref="A51:A59"/>
    <mergeCell ref="B51:B59"/>
    <mergeCell ref="J1:L1"/>
    <mergeCell ref="B4:B26"/>
    <mergeCell ref="B27:B46"/>
    <mergeCell ref="B47:B48"/>
    <mergeCell ref="A49:A50"/>
    <mergeCell ref="B49:B50"/>
  </mergeCells>
  <conditionalFormatting sqref="M4 M5:P47">
    <cfRule type="cellIs" dxfId="94" priority="4" stopIfTrue="1" operator="greaterThan">
      <formula>0</formula>
    </cfRule>
    <cfRule type="cellIs" dxfId="93" priority="5" stopIfTrue="1" operator="greaterThan">
      <formula>0</formula>
    </cfRule>
    <cfRule type="cellIs" dxfId="92" priority="6" stopIfTrue="1" operator="greaterThan">
      <formula>0</formula>
    </cfRule>
  </conditionalFormatting>
  <conditionalFormatting sqref="N4:P4">
    <cfRule type="cellIs" dxfId="91" priority="1" stopIfTrue="1" operator="greaterThan">
      <formula>0</formula>
    </cfRule>
    <cfRule type="cellIs" dxfId="90" priority="2" stopIfTrue="1" operator="greaterThan">
      <formula>0</formula>
    </cfRule>
    <cfRule type="cellIs" dxfId="89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67"/>
  <sheetViews>
    <sheetView topLeftCell="B52" zoomScale="84" zoomScaleNormal="84" workbookViewId="0">
      <selection activeCell="M64" sqref="M64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7" customWidth="1"/>
    <col min="4" max="4" width="5.7109375" style="1" customWidth="1"/>
    <col min="5" max="5" width="34.28515625" style="1" customWidth="1"/>
    <col min="6" max="6" width="12" style="1" hidden="1" customWidth="1"/>
    <col min="7" max="7" width="9.85546875" style="1" hidden="1" customWidth="1"/>
    <col min="8" max="8" width="15.85546875" style="1" hidden="1" customWidth="1"/>
    <col min="9" max="9" width="12.7109375" style="48" hidden="1" customWidth="1"/>
    <col min="10" max="10" width="11.28515625" style="42" customWidth="1"/>
    <col min="11" max="11" width="13.28515625" style="38" customWidth="1"/>
    <col min="12" max="12" width="12.5703125" style="17" customWidth="1"/>
    <col min="13" max="13" width="14.7109375" style="18" customWidth="1"/>
    <col min="14" max="14" width="13.7109375" style="18" customWidth="1"/>
    <col min="15" max="15" width="14.7109375" style="18" customWidth="1"/>
    <col min="16" max="16" width="17" style="18" customWidth="1"/>
    <col min="17" max="22" width="14.7109375" style="15" customWidth="1"/>
    <col min="23" max="16384" width="9.7109375" style="15"/>
  </cols>
  <sheetData>
    <row r="1" spans="1:22" ht="33" customHeight="1" x14ac:dyDescent="0.25">
      <c r="A1" s="167" t="s">
        <v>134</v>
      </c>
      <c r="B1" s="167"/>
      <c r="C1" s="167"/>
      <c r="D1" s="167" t="s">
        <v>75</v>
      </c>
      <c r="E1" s="167"/>
      <c r="F1" s="167"/>
      <c r="G1" s="167"/>
      <c r="H1" s="167"/>
      <c r="I1" s="167"/>
      <c r="J1" s="167" t="s">
        <v>135</v>
      </c>
      <c r="K1" s="167"/>
      <c r="L1" s="167"/>
      <c r="M1" s="166" t="s">
        <v>141</v>
      </c>
      <c r="N1" s="181" t="s">
        <v>142</v>
      </c>
      <c r="O1" s="166" t="s">
        <v>143</v>
      </c>
      <c r="P1" s="166" t="s">
        <v>196</v>
      </c>
      <c r="Q1" s="166" t="s">
        <v>118</v>
      </c>
      <c r="R1" s="166" t="s">
        <v>118</v>
      </c>
      <c r="S1" s="166" t="s">
        <v>118</v>
      </c>
      <c r="T1" s="166" t="s">
        <v>118</v>
      </c>
      <c r="U1" s="166" t="s">
        <v>118</v>
      </c>
      <c r="V1" s="166" t="s">
        <v>118</v>
      </c>
    </row>
    <row r="2" spans="1:22" ht="21.75" customHeight="1" x14ac:dyDescent="0.25">
      <c r="A2" s="167" t="s">
        <v>136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6"/>
      <c r="N2" s="181"/>
      <c r="O2" s="166"/>
      <c r="P2" s="166"/>
      <c r="Q2" s="166"/>
      <c r="R2" s="166"/>
      <c r="S2" s="166"/>
      <c r="T2" s="166"/>
      <c r="U2" s="166"/>
      <c r="V2" s="166"/>
    </row>
    <row r="3" spans="1:22" s="16" customFormat="1" ht="45" x14ac:dyDescent="0.2">
      <c r="A3" s="30" t="s">
        <v>5</v>
      </c>
      <c r="B3" s="30" t="s">
        <v>120</v>
      </c>
      <c r="C3" s="31" t="s">
        <v>121</v>
      </c>
      <c r="D3" s="31" t="s">
        <v>3</v>
      </c>
      <c r="E3" s="31" t="s">
        <v>87</v>
      </c>
      <c r="F3" s="31" t="s">
        <v>88</v>
      </c>
      <c r="G3" s="31" t="s">
        <v>122</v>
      </c>
      <c r="H3" s="31" t="s">
        <v>4</v>
      </c>
      <c r="I3" s="47" t="s">
        <v>1</v>
      </c>
      <c r="J3" s="33" t="s">
        <v>23</v>
      </c>
      <c r="K3" s="34" t="s">
        <v>0</v>
      </c>
      <c r="L3" s="30" t="s">
        <v>2</v>
      </c>
      <c r="M3" s="29">
        <v>42990</v>
      </c>
      <c r="N3" s="29">
        <v>43090</v>
      </c>
      <c r="O3" s="29">
        <v>42780</v>
      </c>
      <c r="P3" s="29">
        <v>43343</v>
      </c>
      <c r="Q3" s="29" t="s">
        <v>119</v>
      </c>
      <c r="R3" s="29" t="s">
        <v>119</v>
      </c>
      <c r="S3" s="29" t="s">
        <v>119</v>
      </c>
      <c r="T3" s="29" t="s">
        <v>119</v>
      </c>
      <c r="U3" s="29" t="s">
        <v>119</v>
      </c>
      <c r="V3" s="29" t="s">
        <v>119</v>
      </c>
    </row>
    <row r="4" spans="1:22" ht="30" customHeight="1" x14ac:dyDescent="0.25">
      <c r="A4" s="174" t="s">
        <v>123</v>
      </c>
      <c r="B4" s="172" t="s">
        <v>124</v>
      </c>
      <c r="C4" s="76" t="s">
        <v>125</v>
      </c>
      <c r="D4" s="77">
        <v>1</v>
      </c>
      <c r="E4" s="78" t="s">
        <v>27</v>
      </c>
      <c r="F4" s="77" t="s">
        <v>90</v>
      </c>
      <c r="G4" s="76" t="s">
        <v>78</v>
      </c>
      <c r="H4" s="76" t="s">
        <v>24</v>
      </c>
      <c r="I4" s="79">
        <v>25</v>
      </c>
      <c r="J4" s="85">
        <f>5+3</f>
        <v>8</v>
      </c>
      <c r="K4" s="35">
        <f>J4-(SUM(M4:V4))</f>
        <v>0</v>
      </c>
      <c r="L4" s="36" t="str">
        <f>IF(K4&lt;0,"ATENÇÃO","OK")</f>
        <v>OK</v>
      </c>
      <c r="M4" s="56"/>
      <c r="N4" s="56"/>
      <c r="O4" s="56">
        <v>2</v>
      </c>
      <c r="P4" s="57">
        <v>6</v>
      </c>
      <c r="Q4" s="57"/>
      <c r="R4" s="57"/>
      <c r="S4" s="41"/>
      <c r="T4" s="41"/>
      <c r="U4" s="41"/>
      <c r="V4" s="41"/>
    </row>
    <row r="5" spans="1:22" ht="15" customHeight="1" x14ac:dyDescent="0.25">
      <c r="A5" s="174"/>
      <c r="B5" s="172"/>
      <c r="C5" s="76" t="s">
        <v>125</v>
      </c>
      <c r="D5" s="77">
        <v>2</v>
      </c>
      <c r="E5" s="78" t="s">
        <v>28</v>
      </c>
      <c r="F5" s="77" t="s">
        <v>91</v>
      </c>
      <c r="G5" s="76" t="s">
        <v>78</v>
      </c>
      <c r="H5" s="76" t="s">
        <v>24</v>
      </c>
      <c r="I5" s="79">
        <v>30</v>
      </c>
      <c r="J5" s="85">
        <f>10+5</f>
        <v>15</v>
      </c>
      <c r="K5" s="35">
        <f t="shared" ref="K5:K59" si="0">J5-(SUM(M5:V5))</f>
        <v>0</v>
      </c>
      <c r="L5" s="36" t="str">
        <f t="shared" ref="L5:L59" si="1">IF(K5&lt;0,"ATENÇÃO","OK")</f>
        <v>OK</v>
      </c>
      <c r="M5" s="56">
        <v>2</v>
      </c>
      <c r="N5" s="56"/>
      <c r="O5" s="56">
        <v>3</v>
      </c>
      <c r="P5" s="57">
        <v>10</v>
      </c>
      <c r="Q5" s="57"/>
      <c r="R5" s="57"/>
      <c r="S5" s="41"/>
      <c r="T5" s="41"/>
      <c r="U5" s="41"/>
      <c r="V5" s="41"/>
    </row>
    <row r="6" spans="1:22" ht="15" customHeight="1" x14ac:dyDescent="0.25">
      <c r="A6" s="174"/>
      <c r="B6" s="172"/>
      <c r="C6" s="76" t="s">
        <v>125</v>
      </c>
      <c r="D6" s="77">
        <v>3</v>
      </c>
      <c r="E6" s="78" t="s">
        <v>29</v>
      </c>
      <c r="F6" s="77" t="s">
        <v>92</v>
      </c>
      <c r="G6" s="76" t="s">
        <v>78</v>
      </c>
      <c r="H6" s="76" t="s">
        <v>24</v>
      </c>
      <c r="I6" s="79">
        <v>32</v>
      </c>
      <c r="J6" s="85">
        <f>15+8</f>
        <v>23</v>
      </c>
      <c r="K6" s="35">
        <f t="shared" si="0"/>
        <v>0</v>
      </c>
      <c r="L6" s="36" t="str">
        <f t="shared" si="1"/>
        <v>OK</v>
      </c>
      <c r="M6" s="56">
        <v>2</v>
      </c>
      <c r="N6" s="56"/>
      <c r="O6" s="56">
        <v>5</v>
      </c>
      <c r="P6" s="57">
        <v>16</v>
      </c>
      <c r="Q6" s="57"/>
      <c r="R6" s="57"/>
      <c r="S6" s="41"/>
      <c r="T6" s="41"/>
      <c r="U6" s="41"/>
      <c r="V6" s="41"/>
    </row>
    <row r="7" spans="1:22" ht="15" customHeight="1" x14ac:dyDescent="0.25">
      <c r="A7" s="174"/>
      <c r="B7" s="172"/>
      <c r="C7" s="76" t="s">
        <v>125</v>
      </c>
      <c r="D7" s="77">
        <v>4</v>
      </c>
      <c r="E7" s="78" t="s">
        <v>30</v>
      </c>
      <c r="F7" s="77" t="s">
        <v>93</v>
      </c>
      <c r="G7" s="76" t="s">
        <v>78</v>
      </c>
      <c r="H7" s="76" t="s">
        <v>24</v>
      </c>
      <c r="I7" s="79">
        <v>36</v>
      </c>
      <c r="J7" s="85">
        <f>10+6</f>
        <v>16</v>
      </c>
      <c r="K7" s="35">
        <f t="shared" si="0"/>
        <v>0</v>
      </c>
      <c r="L7" s="36" t="str">
        <f t="shared" si="1"/>
        <v>OK</v>
      </c>
      <c r="M7" s="56"/>
      <c r="N7" s="56"/>
      <c r="O7" s="56">
        <v>4</v>
      </c>
      <c r="P7" s="57">
        <v>12</v>
      </c>
      <c r="Q7" s="57"/>
      <c r="R7" s="57"/>
      <c r="S7" s="41"/>
      <c r="T7" s="41"/>
      <c r="U7" s="41"/>
      <c r="V7" s="41"/>
    </row>
    <row r="8" spans="1:22" ht="46.5" customHeight="1" x14ac:dyDescent="0.25">
      <c r="A8" s="174"/>
      <c r="B8" s="172"/>
      <c r="C8" s="76" t="s">
        <v>125</v>
      </c>
      <c r="D8" s="77">
        <v>5</v>
      </c>
      <c r="E8" s="78" t="s">
        <v>31</v>
      </c>
      <c r="F8" s="77" t="s">
        <v>94</v>
      </c>
      <c r="G8" s="76" t="s">
        <v>78</v>
      </c>
      <c r="H8" s="76" t="s">
        <v>24</v>
      </c>
      <c r="I8" s="79">
        <v>55</v>
      </c>
      <c r="J8" s="85">
        <f>10+4</f>
        <v>14</v>
      </c>
      <c r="K8" s="35">
        <f t="shared" si="0"/>
        <v>-2</v>
      </c>
      <c r="L8" s="36" t="str">
        <f t="shared" si="1"/>
        <v>ATENÇÃO</v>
      </c>
      <c r="M8" s="56"/>
      <c r="N8" s="56"/>
      <c r="O8" s="56">
        <v>4</v>
      </c>
      <c r="P8" s="57">
        <v>12</v>
      </c>
      <c r="Q8" s="57"/>
      <c r="R8" s="57"/>
      <c r="S8" s="41"/>
      <c r="T8" s="41"/>
      <c r="U8" s="41"/>
      <c r="V8" s="41"/>
    </row>
    <row r="9" spans="1:22" ht="15" customHeight="1" x14ac:dyDescent="0.25">
      <c r="A9" s="174"/>
      <c r="B9" s="172"/>
      <c r="C9" s="76" t="s">
        <v>125</v>
      </c>
      <c r="D9" s="77">
        <v>6</v>
      </c>
      <c r="E9" s="78" t="s">
        <v>32</v>
      </c>
      <c r="F9" s="77" t="s">
        <v>95</v>
      </c>
      <c r="G9" s="76" t="s">
        <v>78</v>
      </c>
      <c r="H9" s="76" t="s">
        <v>24</v>
      </c>
      <c r="I9" s="79">
        <v>65</v>
      </c>
      <c r="J9" s="85">
        <f>10</f>
        <v>10</v>
      </c>
      <c r="K9" s="35">
        <f t="shared" si="0"/>
        <v>-4</v>
      </c>
      <c r="L9" s="36" t="str">
        <f t="shared" si="1"/>
        <v>ATENÇÃO</v>
      </c>
      <c r="M9" s="56"/>
      <c r="N9" s="56"/>
      <c r="O9" s="56">
        <v>4</v>
      </c>
      <c r="P9" s="57">
        <v>10</v>
      </c>
      <c r="Q9" s="57"/>
      <c r="R9" s="57"/>
      <c r="S9" s="41"/>
      <c r="T9" s="41"/>
      <c r="U9" s="41"/>
      <c r="V9" s="41"/>
    </row>
    <row r="10" spans="1:22" ht="15" customHeight="1" x14ac:dyDescent="0.25">
      <c r="A10" s="174"/>
      <c r="B10" s="172"/>
      <c r="C10" s="76" t="s">
        <v>125</v>
      </c>
      <c r="D10" s="77">
        <v>7</v>
      </c>
      <c r="E10" s="78" t="s">
        <v>33</v>
      </c>
      <c r="F10" s="77" t="s">
        <v>96</v>
      </c>
      <c r="G10" s="76" t="s">
        <v>78</v>
      </c>
      <c r="H10" s="76" t="s">
        <v>24</v>
      </c>
      <c r="I10" s="79">
        <v>55</v>
      </c>
      <c r="J10" s="85">
        <v>10</v>
      </c>
      <c r="K10" s="35">
        <f t="shared" si="0"/>
        <v>0</v>
      </c>
      <c r="L10" s="36" t="str">
        <f t="shared" si="1"/>
        <v>OK</v>
      </c>
      <c r="M10" s="56"/>
      <c r="N10" s="56"/>
      <c r="O10" s="56">
        <v>4</v>
      </c>
      <c r="P10" s="57">
        <v>6</v>
      </c>
      <c r="Q10" s="57"/>
      <c r="R10" s="57"/>
      <c r="S10" s="41"/>
      <c r="T10" s="41"/>
      <c r="U10" s="41"/>
      <c r="V10" s="41"/>
    </row>
    <row r="11" spans="1:22" ht="15" customHeight="1" x14ac:dyDescent="0.25">
      <c r="A11" s="174"/>
      <c r="B11" s="172"/>
      <c r="C11" s="76" t="s">
        <v>125</v>
      </c>
      <c r="D11" s="77">
        <v>8</v>
      </c>
      <c r="E11" s="80" t="s">
        <v>34</v>
      </c>
      <c r="F11" s="77" t="s">
        <v>97</v>
      </c>
      <c r="G11" s="81" t="s">
        <v>78</v>
      </c>
      <c r="H11" s="81" t="s">
        <v>76</v>
      </c>
      <c r="I11" s="79">
        <v>42</v>
      </c>
      <c r="J11" s="85">
        <v>5</v>
      </c>
      <c r="K11" s="35">
        <f t="shared" si="0"/>
        <v>0</v>
      </c>
      <c r="L11" s="36" t="str">
        <f t="shared" si="1"/>
        <v>OK</v>
      </c>
      <c r="M11" s="56"/>
      <c r="N11" s="56"/>
      <c r="O11" s="56">
        <v>2</v>
      </c>
      <c r="P11" s="57">
        <v>3</v>
      </c>
      <c r="Q11" s="57"/>
      <c r="R11" s="57"/>
      <c r="S11" s="41"/>
      <c r="T11" s="41"/>
      <c r="U11" s="41"/>
      <c r="V11" s="41"/>
    </row>
    <row r="12" spans="1:22" ht="15" customHeight="1" x14ac:dyDescent="0.25">
      <c r="A12" s="174"/>
      <c r="B12" s="172"/>
      <c r="C12" s="76" t="s">
        <v>125</v>
      </c>
      <c r="D12" s="77">
        <v>9</v>
      </c>
      <c r="E12" s="80" t="s">
        <v>35</v>
      </c>
      <c r="F12" s="77" t="s">
        <v>98</v>
      </c>
      <c r="G12" s="81" t="s">
        <v>78</v>
      </c>
      <c r="H12" s="81" t="s">
        <v>76</v>
      </c>
      <c r="I12" s="79">
        <v>50</v>
      </c>
      <c r="J12" s="85">
        <v>5</v>
      </c>
      <c r="K12" s="35">
        <f t="shared" si="0"/>
        <v>0</v>
      </c>
      <c r="L12" s="36" t="str">
        <f t="shared" si="1"/>
        <v>OK</v>
      </c>
      <c r="M12" s="56"/>
      <c r="N12" s="56"/>
      <c r="O12" s="56">
        <v>2</v>
      </c>
      <c r="P12" s="57">
        <v>3</v>
      </c>
      <c r="Q12" s="57"/>
      <c r="R12" s="57"/>
      <c r="S12" s="41"/>
      <c r="T12" s="41"/>
      <c r="U12" s="41"/>
      <c r="V12" s="41"/>
    </row>
    <row r="13" spans="1:22" ht="15" customHeight="1" x14ac:dyDescent="0.25">
      <c r="A13" s="174"/>
      <c r="B13" s="172"/>
      <c r="C13" s="76" t="s">
        <v>125</v>
      </c>
      <c r="D13" s="77">
        <v>10</v>
      </c>
      <c r="E13" s="80" t="s">
        <v>36</v>
      </c>
      <c r="F13" s="77" t="s">
        <v>98</v>
      </c>
      <c r="G13" s="81" t="s">
        <v>78</v>
      </c>
      <c r="H13" s="81" t="s">
        <v>24</v>
      </c>
      <c r="I13" s="79">
        <v>38</v>
      </c>
      <c r="J13" s="85">
        <f>5+3</f>
        <v>8</v>
      </c>
      <c r="K13" s="35">
        <f t="shared" si="0"/>
        <v>0</v>
      </c>
      <c r="L13" s="36" t="str">
        <f t="shared" si="1"/>
        <v>OK</v>
      </c>
      <c r="M13" s="56"/>
      <c r="N13" s="56"/>
      <c r="O13" s="56">
        <v>2</v>
      </c>
      <c r="P13" s="57">
        <v>6</v>
      </c>
      <c r="Q13" s="57"/>
      <c r="R13" s="57"/>
      <c r="S13" s="41"/>
      <c r="T13" s="41"/>
      <c r="U13" s="41"/>
      <c r="V13" s="41"/>
    </row>
    <row r="14" spans="1:22" ht="15" customHeight="1" x14ac:dyDescent="0.25">
      <c r="A14" s="174"/>
      <c r="B14" s="172"/>
      <c r="C14" s="76" t="s">
        <v>125</v>
      </c>
      <c r="D14" s="77">
        <v>11</v>
      </c>
      <c r="E14" s="82" t="s">
        <v>37</v>
      </c>
      <c r="F14" s="77" t="s">
        <v>99</v>
      </c>
      <c r="G14" s="76" t="s">
        <v>78</v>
      </c>
      <c r="H14" s="76" t="s">
        <v>24</v>
      </c>
      <c r="I14" s="79">
        <v>10</v>
      </c>
      <c r="J14" s="85">
        <f>5+3</f>
        <v>8</v>
      </c>
      <c r="K14" s="35">
        <f t="shared" si="0"/>
        <v>0</v>
      </c>
      <c r="L14" s="36" t="str">
        <f t="shared" si="1"/>
        <v>OK</v>
      </c>
      <c r="M14" s="56"/>
      <c r="N14" s="56"/>
      <c r="O14" s="56">
        <v>2</v>
      </c>
      <c r="P14" s="57">
        <v>6</v>
      </c>
      <c r="Q14" s="57"/>
      <c r="R14" s="57"/>
      <c r="S14" s="41"/>
      <c r="T14" s="41"/>
      <c r="U14" s="41"/>
      <c r="V14" s="41"/>
    </row>
    <row r="15" spans="1:22" ht="15" customHeight="1" x14ac:dyDescent="0.25">
      <c r="A15" s="174"/>
      <c r="B15" s="172"/>
      <c r="C15" s="76" t="s">
        <v>125</v>
      </c>
      <c r="D15" s="77">
        <v>12</v>
      </c>
      <c r="E15" s="82" t="s">
        <v>38</v>
      </c>
      <c r="F15" s="77" t="s">
        <v>99</v>
      </c>
      <c r="G15" s="76" t="s">
        <v>78</v>
      </c>
      <c r="H15" s="76" t="s">
        <v>24</v>
      </c>
      <c r="I15" s="79">
        <v>12</v>
      </c>
      <c r="J15" s="85">
        <v>10</v>
      </c>
      <c r="K15" s="35">
        <f t="shared" si="0"/>
        <v>0</v>
      </c>
      <c r="L15" s="36" t="str">
        <f t="shared" si="1"/>
        <v>OK</v>
      </c>
      <c r="M15" s="56"/>
      <c r="N15" s="56"/>
      <c r="O15" s="56">
        <v>4</v>
      </c>
      <c r="P15" s="57">
        <v>6</v>
      </c>
      <c r="Q15" s="57"/>
      <c r="R15" s="57"/>
      <c r="S15" s="41"/>
      <c r="T15" s="41"/>
      <c r="U15" s="41"/>
      <c r="V15" s="41"/>
    </row>
    <row r="16" spans="1:22" ht="15" customHeight="1" x14ac:dyDescent="0.25">
      <c r="A16" s="174"/>
      <c r="B16" s="172"/>
      <c r="C16" s="76" t="s">
        <v>125</v>
      </c>
      <c r="D16" s="77">
        <v>13</v>
      </c>
      <c r="E16" s="82" t="s">
        <v>39</v>
      </c>
      <c r="F16" s="77" t="s">
        <v>99</v>
      </c>
      <c r="G16" s="76" t="s">
        <v>78</v>
      </c>
      <c r="H16" s="76" t="s">
        <v>24</v>
      </c>
      <c r="I16" s="79">
        <v>13</v>
      </c>
      <c r="J16" s="85">
        <v>10</v>
      </c>
      <c r="K16" s="35">
        <f t="shared" si="0"/>
        <v>0</v>
      </c>
      <c r="L16" s="36" t="str">
        <f t="shared" si="1"/>
        <v>OK</v>
      </c>
      <c r="M16" s="56">
        <v>2</v>
      </c>
      <c r="N16" s="56"/>
      <c r="O16" s="56">
        <v>3</v>
      </c>
      <c r="P16" s="57">
        <v>5</v>
      </c>
      <c r="Q16" s="57"/>
      <c r="R16" s="57"/>
      <c r="S16" s="41"/>
      <c r="T16" s="41"/>
      <c r="U16" s="41"/>
      <c r="V16" s="41"/>
    </row>
    <row r="17" spans="1:22" ht="15" customHeight="1" x14ac:dyDescent="0.25">
      <c r="A17" s="174"/>
      <c r="B17" s="172"/>
      <c r="C17" s="76" t="s">
        <v>125</v>
      </c>
      <c r="D17" s="77">
        <v>14</v>
      </c>
      <c r="E17" s="82" t="s">
        <v>40</v>
      </c>
      <c r="F17" s="77" t="s">
        <v>99</v>
      </c>
      <c r="G17" s="76" t="s">
        <v>78</v>
      </c>
      <c r="H17" s="76" t="s">
        <v>24</v>
      </c>
      <c r="I17" s="79">
        <v>15</v>
      </c>
      <c r="J17" s="85">
        <v>10</v>
      </c>
      <c r="K17" s="35">
        <f t="shared" si="0"/>
        <v>0</v>
      </c>
      <c r="L17" s="36" t="str">
        <f t="shared" si="1"/>
        <v>OK</v>
      </c>
      <c r="M17" s="56"/>
      <c r="N17" s="56"/>
      <c r="O17" s="56">
        <v>4</v>
      </c>
      <c r="P17" s="57">
        <v>6</v>
      </c>
      <c r="Q17" s="57"/>
      <c r="R17" s="57"/>
      <c r="S17" s="41"/>
      <c r="T17" s="41"/>
      <c r="U17" s="41"/>
      <c r="V17" s="41"/>
    </row>
    <row r="18" spans="1:22" ht="15" customHeight="1" x14ac:dyDescent="0.25">
      <c r="A18" s="174"/>
      <c r="B18" s="172"/>
      <c r="C18" s="76" t="s">
        <v>125</v>
      </c>
      <c r="D18" s="77">
        <v>15</v>
      </c>
      <c r="E18" s="82" t="s">
        <v>41</v>
      </c>
      <c r="F18" s="77" t="s">
        <v>99</v>
      </c>
      <c r="G18" s="76" t="s">
        <v>78</v>
      </c>
      <c r="H18" s="76" t="s">
        <v>24</v>
      </c>
      <c r="I18" s="79">
        <v>18</v>
      </c>
      <c r="J18" s="85">
        <v>10</v>
      </c>
      <c r="K18" s="35">
        <f t="shared" si="0"/>
        <v>0</v>
      </c>
      <c r="L18" s="36" t="str">
        <f t="shared" si="1"/>
        <v>OK</v>
      </c>
      <c r="M18" s="56"/>
      <c r="N18" s="56"/>
      <c r="O18" s="56">
        <v>4</v>
      </c>
      <c r="P18" s="57">
        <v>6</v>
      </c>
      <c r="Q18" s="57"/>
      <c r="R18" s="57"/>
      <c r="S18" s="41"/>
      <c r="T18" s="41"/>
      <c r="U18" s="41"/>
      <c r="V18" s="41"/>
    </row>
    <row r="19" spans="1:22" ht="15" customHeight="1" x14ac:dyDescent="0.25">
      <c r="A19" s="174"/>
      <c r="B19" s="172"/>
      <c r="C19" s="76" t="s">
        <v>125</v>
      </c>
      <c r="D19" s="77">
        <v>16</v>
      </c>
      <c r="E19" s="82" t="s">
        <v>42</v>
      </c>
      <c r="F19" s="77" t="s">
        <v>99</v>
      </c>
      <c r="G19" s="76" t="s">
        <v>78</v>
      </c>
      <c r="H19" s="76" t="s">
        <v>24</v>
      </c>
      <c r="I19" s="79">
        <v>18</v>
      </c>
      <c r="J19" s="85">
        <v>10</v>
      </c>
      <c r="K19" s="35">
        <f t="shared" si="0"/>
        <v>0</v>
      </c>
      <c r="L19" s="36" t="str">
        <f t="shared" si="1"/>
        <v>OK</v>
      </c>
      <c r="M19" s="56"/>
      <c r="N19" s="56"/>
      <c r="O19" s="56">
        <v>4</v>
      </c>
      <c r="P19" s="57">
        <v>6</v>
      </c>
      <c r="Q19" s="57"/>
      <c r="R19" s="57"/>
      <c r="S19" s="41"/>
      <c r="T19" s="41"/>
      <c r="U19" s="41"/>
      <c r="V19" s="41"/>
    </row>
    <row r="20" spans="1:22" ht="15" customHeight="1" x14ac:dyDescent="0.25">
      <c r="A20" s="174"/>
      <c r="B20" s="172"/>
      <c r="C20" s="76" t="s">
        <v>125</v>
      </c>
      <c r="D20" s="77">
        <v>17</v>
      </c>
      <c r="E20" s="82" t="s">
        <v>43</v>
      </c>
      <c r="F20" s="77" t="s">
        <v>99</v>
      </c>
      <c r="G20" s="76" t="s">
        <v>78</v>
      </c>
      <c r="H20" s="76" t="s">
        <v>24</v>
      </c>
      <c r="I20" s="79">
        <v>18</v>
      </c>
      <c r="J20" s="85">
        <v>10</v>
      </c>
      <c r="K20" s="35">
        <f t="shared" si="0"/>
        <v>0</v>
      </c>
      <c r="L20" s="36" t="str">
        <f t="shared" si="1"/>
        <v>OK</v>
      </c>
      <c r="M20" s="56"/>
      <c r="N20" s="56"/>
      <c r="O20" s="56">
        <v>4</v>
      </c>
      <c r="P20" s="57">
        <v>6</v>
      </c>
      <c r="Q20" s="57"/>
      <c r="R20" s="57"/>
      <c r="S20" s="41"/>
      <c r="T20" s="41"/>
      <c r="U20" s="41"/>
      <c r="V20" s="41"/>
    </row>
    <row r="21" spans="1:22" ht="15" customHeight="1" x14ac:dyDescent="0.25">
      <c r="A21" s="174"/>
      <c r="B21" s="172"/>
      <c r="C21" s="76" t="s">
        <v>125</v>
      </c>
      <c r="D21" s="77">
        <v>18</v>
      </c>
      <c r="E21" s="83" t="s">
        <v>44</v>
      </c>
      <c r="F21" s="77" t="s">
        <v>99</v>
      </c>
      <c r="G21" s="76" t="s">
        <v>78</v>
      </c>
      <c r="H21" s="81" t="s">
        <v>24</v>
      </c>
      <c r="I21" s="79">
        <v>16</v>
      </c>
      <c r="J21" s="85">
        <v>5</v>
      </c>
      <c r="K21" s="35">
        <f t="shared" si="0"/>
        <v>0</v>
      </c>
      <c r="L21" s="36" t="str">
        <f t="shared" si="1"/>
        <v>OK</v>
      </c>
      <c r="M21" s="56"/>
      <c r="N21" s="56"/>
      <c r="O21" s="56">
        <v>2</v>
      </c>
      <c r="P21" s="57">
        <v>3</v>
      </c>
      <c r="Q21" s="57"/>
      <c r="R21" s="57"/>
      <c r="S21" s="41"/>
      <c r="T21" s="41"/>
      <c r="U21" s="41"/>
      <c r="V21" s="41"/>
    </row>
    <row r="22" spans="1:22" ht="15" customHeight="1" x14ac:dyDescent="0.25">
      <c r="A22" s="174"/>
      <c r="B22" s="172"/>
      <c r="C22" s="76" t="s">
        <v>125</v>
      </c>
      <c r="D22" s="77">
        <v>19</v>
      </c>
      <c r="E22" s="78" t="s">
        <v>45</v>
      </c>
      <c r="F22" s="77" t="s">
        <v>99</v>
      </c>
      <c r="G22" s="76" t="s">
        <v>78</v>
      </c>
      <c r="H22" s="76" t="s">
        <v>24</v>
      </c>
      <c r="I22" s="79">
        <v>2.7</v>
      </c>
      <c r="J22" s="85">
        <v>20</v>
      </c>
      <c r="K22" s="35">
        <f t="shared" si="0"/>
        <v>0</v>
      </c>
      <c r="L22" s="36" t="str">
        <f t="shared" si="1"/>
        <v>OK</v>
      </c>
      <c r="M22" s="56"/>
      <c r="N22" s="56"/>
      <c r="O22" s="56">
        <v>8</v>
      </c>
      <c r="P22" s="57">
        <v>12</v>
      </c>
      <c r="Q22" s="57"/>
      <c r="R22" s="57"/>
      <c r="S22" s="41"/>
      <c r="T22" s="41"/>
      <c r="U22" s="41"/>
      <c r="V22" s="41"/>
    </row>
    <row r="23" spans="1:22" ht="15" customHeight="1" x14ac:dyDescent="0.25">
      <c r="A23" s="174"/>
      <c r="B23" s="172"/>
      <c r="C23" s="76" t="s">
        <v>125</v>
      </c>
      <c r="D23" s="77">
        <v>20</v>
      </c>
      <c r="E23" s="78" t="s">
        <v>46</v>
      </c>
      <c r="F23" s="77" t="s">
        <v>100</v>
      </c>
      <c r="G23" s="76" t="s">
        <v>78</v>
      </c>
      <c r="H23" s="76" t="s">
        <v>24</v>
      </c>
      <c r="I23" s="79">
        <v>130</v>
      </c>
      <c r="J23" s="85"/>
      <c r="K23" s="35">
        <f t="shared" si="0"/>
        <v>0</v>
      </c>
      <c r="L23" s="36" t="str">
        <f t="shared" si="1"/>
        <v>OK</v>
      </c>
      <c r="M23" s="56"/>
      <c r="N23" s="56"/>
      <c r="O23" s="56"/>
      <c r="P23" s="57"/>
      <c r="Q23" s="57"/>
      <c r="R23" s="57"/>
      <c r="S23" s="41"/>
      <c r="T23" s="41"/>
      <c r="U23" s="41"/>
      <c r="V23" s="41"/>
    </row>
    <row r="24" spans="1:22" ht="15" customHeight="1" x14ac:dyDescent="0.25">
      <c r="A24" s="174"/>
      <c r="B24" s="172"/>
      <c r="C24" s="76" t="s">
        <v>125</v>
      </c>
      <c r="D24" s="77">
        <v>21</v>
      </c>
      <c r="E24" s="78" t="s">
        <v>101</v>
      </c>
      <c r="F24" s="77" t="s">
        <v>102</v>
      </c>
      <c r="G24" s="76" t="s">
        <v>78</v>
      </c>
      <c r="H24" s="76" t="s">
        <v>24</v>
      </c>
      <c r="I24" s="79">
        <v>160</v>
      </c>
      <c r="J24" s="85"/>
      <c r="K24" s="35">
        <f t="shared" si="0"/>
        <v>0</v>
      </c>
      <c r="L24" s="36" t="str">
        <f t="shared" si="1"/>
        <v>OK</v>
      </c>
      <c r="M24" s="56"/>
      <c r="N24" s="56"/>
      <c r="O24" s="56"/>
      <c r="P24" s="57"/>
      <c r="Q24" s="57"/>
      <c r="R24" s="57"/>
      <c r="S24" s="41"/>
      <c r="T24" s="41"/>
      <c r="U24" s="41"/>
      <c r="V24" s="41"/>
    </row>
    <row r="25" spans="1:22" ht="15" customHeight="1" x14ac:dyDescent="0.25">
      <c r="A25" s="174"/>
      <c r="B25" s="172"/>
      <c r="C25" s="76" t="s">
        <v>125</v>
      </c>
      <c r="D25" s="77">
        <v>22</v>
      </c>
      <c r="E25" s="78" t="s">
        <v>103</v>
      </c>
      <c r="F25" s="77" t="s">
        <v>102</v>
      </c>
      <c r="G25" s="76" t="s">
        <v>78</v>
      </c>
      <c r="H25" s="76" t="s">
        <v>24</v>
      </c>
      <c r="I25" s="79">
        <v>285</v>
      </c>
      <c r="J25" s="85"/>
      <c r="K25" s="35">
        <f t="shared" si="0"/>
        <v>0</v>
      </c>
      <c r="L25" s="36" t="str">
        <f t="shared" si="1"/>
        <v>OK</v>
      </c>
      <c r="M25" s="56"/>
      <c r="N25" s="56"/>
      <c r="O25" s="56"/>
      <c r="P25" s="57"/>
      <c r="Q25" s="57"/>
      <c r="R25" s="57"/>
      <c r="S25" s="41"/>
      <c r="T25" s="41"/>
      <c r="U25" s="41"/>
      <c r="V25" s="41"/>
    </row>
    <row r="26" spans="1:22" ht="15" customHeight="1" x14ac:dyDescent="0.25">
      <c r="A26" s="174"/>
      <c r="B26" s="172"/>
      <c r="C26" s="76" t="s">
        <v>125</v>
      </c>
      <c r="D26" s="77">
        <v>23</v>
      </c>
      <c r="E26" s="78" t="s">
        <v>104</v>
      </c>
      <c r="F26" s="77" t="s">
        <v>105</v>
      </c>
      <c r="G26" s="84" t="s">
        <v>78</v>
      </c>
      <c r="H26" s="76" t="s">
        <v>24</v>
      </c>
      <c r="I26" s="79">
        <v>445</v>
      </c>
      <c r="J26" s="85"/>
      <c r="K26" s="35">
        <f t="shared" si="0"/>
        <v>0</v>
      </c>
      <c r="L26" s="36" t="str">
        <f t="shared" si="1"/>
        <v>OK</v>
      </c>
      <c r="M26" s="56"/>
      <c r="N26" s="56"/>
      <c r="O26" s="56"/>
      <c r="P26" s="57"/>
      <c r="Q26" s="57"/>
      <c r="R26" s="57"/>
      <c r="S26" s="41"/>
      <c r="T26" s="41"/>
      <c r="U26" s="41"/>
      <c r="V26" s="41"/>
    </row>
    <row r="27" spans="1:22" ht="15" customHeight="1" x14ac:dyDescent="0.25">
      <c r="A27" s="175" t="s">
        <v>126</v>
      </c>
      <c r="B27" s="173" t="s">
        <v>124</v>
      </c>
      <c r="C27" s="100"/>
      <c r="D27" s="65">
        <v>24</v>
      </c>
      <c r="E27" s="66" t="s">
        <v>47</v>
      </c>
      <c r="F27" s="67" t="s">
        <v>106</v>
      </c>
      <c r="G27" s="67" t="s">
        <v>79</v>
      </c>
      <c r="H27" s="65" t="s">
        <v>77</v>
      </c>
      <c r="I27" s="68">
        <v>12.5</v>
      </c>
      <c r="J27" s="85">
        <f>60+40</f>
        <v>100</v>
      </c>
      <c r="K27" s="35">
        <f t="shared" si="0"/>
        <v>7</v>
      </c>
      <c r="L27" s="36" t="str">
        <f t="shared" si="1"/>
        <v>OK</v>
      </c>
      <c r="M27" s="56">
        <v>18</v>
      </c>
      <c r="N27" s="56"/>
      <c r="O27" s="56">
        <v>35</v>
      </c>
      <c r="P27" s="57">
        <v>40</v>
      </c>
      <c r="Q27" s="57"/>
      <c r="R27" s="57"/>
      <c r="S27" s="41"/>
      <c r="T27" s="41"/>
      <c r="U27" s="41"/>
      <c r="V27" s="41"/>
    </row>
    <row r="28" spans="1:22" ht="15" customHeight="1" x14ac:dyDescent="0.25">
      <c r="A28" s="175"/>
      <c r="B28" s="173"/>
      <c r="C28" s="100"/>
      <c r="D28" s="65">
        <v>25</v>
      </c>
      <c r="E28" s="66" t="s">
        <v>48</v>
      </c>
      <c r="F28" s="67" t="s">
        <v>106</v>
      </c>
      <c r="G28" s="67" t="s">
        <v>79</v>
      </c>
      <c r="H28" s="65" t="s">
        <v>77</v>
      </c>
      <c r="I28" s="68">
        <v>55</v>
      </c>
      <c r="J28" s="85">
        <f>30+10</f>
        <v>40</v>
      </c>
      <c r="K28" s="35">
        <f t="shared" si="0"/>
        <v>-1</v>
      </c>
      <c r="L28" s="36" t="str">
        <f t="shared" si="1"/>
        <v>ATENÇÃO</v>
      </c>
      <c r="M28" s="56">
        <v>9</v>
      </c>
      <c r="N28" s="56"/>
      <c r="O28" s="56">
        <v>10</v>
      </c>
      <c r="P28" s="57">
        <v>22</v>
      </c>
      <c r="Q28" s="57"/>
      <c r="R28" s="57"/>
      <c r="S28" s="41"/>
      <c r="T28" s="41"/>
      <c r="U28" s="41"/>
      <c r="V28" s="41"/>
    </row>
    <row r="29" spans="1:22" ht="15" customHeight="1" x14ac:dyDescent="0.25">
      <c r="A29" s="175"/>
      <c r="B29" s="173"/>
      <c r="C29" s="100"/>
      <c r="D29" s="65">
        <v>26</v>
      </c>
      <c r="E29" s="66" t="s">
        <v>49</v>
      </c>
      <c r="F29" s="67" t="s">
        <v>106</v>
      </c>
      <c r="G29" s="67" t="s">
        <v>79</v>
      </c>
      <c r="H29" s="65" t="s">
        <v>77</v>
      </c>
      <c r="I29" s="68">
        <v>215</v>
      </c>
      <c r="J29" s="85">
        <v>1</v>
      </c>
      <c r="K29" s="35">
        <f t="shared" si="0"/>
        <v>1</v>
      </c>
      <c r="L29" s="36" t="str">
        <f t="shared" si="1"/>
        <v>OK</v>
      </c>
      <c r="M29" s="56"/>
      <c r="N29" s="56"/>
      <c r="O29" s="56"/>
      <c r="P29" s="57"/>
      <c r="Q29" s="57"/>
      <c r="R29" s="57"/>
      <c r="S29" s="41"/>
      <c r="T29" s="41"/>
      <c r="U29" s="41"/>
      <c r="V29" s="41"/>
    </row>
    <row r="30" spans="1:22" ht="15" customHeight="1" x14ac:dyDescent="0.25">
      <c r="A30" s="175"/>
      <c r="B30" s="173"/>
      <c r="C30" s="100"/>
      <c r="D30" s="65">
        <v>27</v>
      </c>
      <c r="E30" s="66" t="s">
        <v>50</v>
      </c>
      <c r="F30" s="67" t="s">
        <v>106</v>
      </c>
      <c r="G30" s="67" t="s">
        <v>79</v>
      </c>
      <c r="H30" s="65" t="s">
        <v>77</v>
      </c>
      <c r="I30" s="68">
        <v>275</v>
      </c>
      <c r="J30" s="85">
        <v>1</v>
      </c>
      <c r="K30" s="35">
        <f t="shared" si="0"/>
        <v>1</v>
      </c>
      <c r="L30" s="36" t="str">
        <f t="shared" si="1"/>
        <v>OK</v>
      </c>
      <c r="M30" s="56"/>
      <c r="N30" s="56"/>
      <c r="O30" s="56"/>
      <c r="P30" s="57"/>
      <c r="Q30" s="57"/>
      <c r="R30" s="57"/>
      <c r="S30" s="41"/>
      <c r="T30" s="41"/>
      <c r="U30" s="41"/>
      <c r="V30" s="41"/>
    </row>
    <row r="31" spans="1:22" ht="15" customHeight="1" x14ac:dyDescent="0.25">
      <c r="A31" s="175"/>
      <c r="B31" s="173"/>
      <c r="C31" s="100"/>
      <c r="D31" s="65">
        <v>28</v>
      </c>
      <c r="E31" s="66" t="s">
        <v>51</v>
      </c>
      <c r="F31" s="67"/>
      <c r="G31" s="67" t="s">
        <v>79</v>
      </c>
      <c r="H31" s="65" t="s">
        <v>77</v>
      </c>
      <c r="I31" s="68">
        <v>25</v>
      </c>
      <c r="J31" s="85">
        <f>20+6</f>
        <v>26</v>
      </c>
      <c r="K31" s="35">
        <f t="shared" si="0"/>
        <v>8</v>
      </c>
      <c r="L31" s="36" t="str">
        <f t="shared" si="1"/>
        <v>OK</v>
      </c>
      <c r="M31" s="56">
        <v>4</v>
      </c>
      <c r="N31" s="56"/>
      <c r="O31" s="56">
        <v>8</v>
      </c>
      <c r="P31" s="57">
        <v>6</v>
      </c>
      <c r="Q31" s="57"/>
      <c r="R31" s="57"/>
      <c r="S31" s="41"/>
      <c r="T31" s="41"/>
      <c r="U31" s="41"/>
      <c r="V31" s="41"/>
    </row>
    <row r="32" spans="1:22" ht="30" customHeight="1" x14ac:dyDescent="0.25">
      <c r="A32" s="175"/>
      <c r="B32" s="173"/>
      <c r="C32" s="100"/>
      <c r="D32" s="65">
        <v>29</v>
      </c>
      <c r="E32" s="66" t="s">
        <v>52</v>
      </c>
      <c r="F32" s="67" t="s">
        <v>106</v>
      </c>
      <c r="G32" s="67" t="s">
        <v>79</v>
      </c>
      <c r="H32" s="65" t="s">
        <v>77</v>
      </c>
      <c r="I32" s="68">
        <v>75</v>
      </c>
      <c r="J32" s="86">
        <f>10+4</f>
        <v>14</v>
      </c>
      <c r="K32" s="35">
        <f t="shared" si="0"/>
        <v>1</v>
      </c>
      <c r="L32" s="36" t="str">
        <f t="shared" si="1"/>
        <v>OK</v>
      </c>
      <c r="M32" s="56">
        <v>3</v>
      </c>
      <c r="N32" s="141">
        <v>-1</v>
      </c>
      <c r="O32" s="56">
        <v>3</v>
      </c>
      <c r="P32" s="57">
        <v>8</v>
      </c>
      <c r="Q32" s="57"/>
      <c r="R32" s="57"/>
      <c r="S32" s="41"/>
      <c r="T32" s="41"/>
      <c r="U32" s="41"/>
      <c r="V32" s="41"/>
    </row>
    <row r="33" spans="1:22" ht="15" customHeight="1" x14ac:dyDescent="0.25">
      <c r="A33" s="175"/>
      <c r="B33" s="173"/>
      <c r="C33" s="100"/>
      <c r="D33" s="65">
        <v>30</v>
      </c>
      <c r="E33" s="66" t="s">
        <v>53</v>
      </c>
      <c r="F33" s="67" t="s">
        <v>106</v>
      </c>
      <c r="G33" s="67" t="s">
        <v>79</v>
      </c>
      <c r="H33" s="65" t="s">
        <v>77</v>
      </c>
      <c r="I33" s="68">
        <v>75</v>
      </c>
      <c r="J33" s="86">
        <f>50+20</f>
        <v>70</v>
      </c>
      <c r="K33" s="35">
        <f t="shared" si="0"/>
        <v>7</v>
      </c>
      <c r="L33" s="36" t="str">
        <f t="shared" si="1"/>
        <v>OK</v>
      </c>
      <c r="M33" s="56">
        <v>10</v>
      </c>
      <c r="N33" s="141">
        <v>-7</v>
      </c>
      <c r="O33" s="56">
        <v>10</v>
      </c>
      <c r="P33" s="57">
        <v>50</v>
      </c>
      <c r="Q33" s="57"/>
      <c r="R33" s="57"/>
      <c r="S33" s="41"/>
      <c r="T33" s="41"/>
      <c r="U33" s="41"/>
      <c r="V33" s="41"/>
    </row>
    <row r="34" spans="1:22" ht="15" customHeight="1" x14ac:dyDescent="0.25">
      <c r="A34" s="175"/>
      <c r="B34" s="173"/>
      <c r="C34" s="100"/>
      <c r="D34" s="65">
        <v>31</v>
      </c>
      <c r="E34" s="66" t="s">
        <v>54</v>
      </c>
      <c r="F34" s="67" t="s">
        <v>106</v>
      </c>
      <c r="G34" s="67" t="s">
        <v>79</v>
      </c>
      <c r="H34" s="65" t="s">
        <v>77</v>
      </c>
      <c r="I34" s="68">
        <v>100</v>
      </c>
      <c r="J34" s="86">
        <f>10</f>
        <v>10</v>
      </c>
      <c r="K34" s="35">
        <f t="shared" si="0"/>
        <v>-2</v>
      </c>
      <c r="L34" s="36" t="str">
        <f t="shared" si="1"/>
        <v>ATENÇÃO</v>
      </c>
      <c r="M34" s="56">
        <v>2</v>
      </c>
      <c r="N34" s="56"/>
      <c r="O34" s="56">
        <v>4</v>
      </c>
      <c r="P34" s="57">
        <v>6</v>
      </c>
      <c r="Q34" s="57"/>
      <c r="R34" s="57"/>
      <c r="S34" s="41"/>
      <c r="T34" s="41"/>
      <c r="U34" s="41"/>
      <c r="V34" s="41"/>
    </row>
    <row r="35" spans="1:22" ht="15" customHeight="1" x14ac:dyDescent="0.25">
      <c r="A35" s="175"/>
      <c r="B35" s="173"/>
      <c r="C35" s="100"/>
      <c r="D35" s="65">
        <v>32</v>
      </c>
      <c r="E35" s="66" t="s">
        <v>55</v>
      </c>
      <c r="F35" s="67" t="s">
        <v>106</v>
      </c>
      <c r="G35" s="67" t="s">
        <v>79</v>
      </c>
      <c r="H35" s="65" t="s">
        <v>77</v>
      </c>
      <c r="I35" s="68">
        <v>65</v>
      </c>
      <c r="J35" s="86">
        <f>50+12</f>
        <v>62</v>
      </c>
      <c r="K35" s="35">
        <f t="shared" si="0"/>
        <v>40</v>
      </c>
      <c r="L35" s="36" t="str">
        <f t="shared" si="1"/>
        <v>OK</v>
      </c>
      <c r="M35" s="56"/>
      <c r="N35" s="56"/>
      <c r="O35" s="56">
        <v>10</v>
      </c>
      <c r="P35" s="57">
        <v>12</v>
      </c>
      <c r="Q35" s="57"/>
      <c r="R35" s="57"/>
      <c r="S35" s="41"/>
      <c r="T35" s="41"/>
      <c r="U35" s="41"/>
      <c r="V35" s="41"/>
    </row>
    <row r="36" spans="1:22" ht="15" customHeight="1" x14ac:dyDescent="0.25">
      <c r="A36" s="175"/>
      <c r="B36" s="173"/>
      <c r="C36" s="100"/>
      <c r="D36" s="65">
        <v>33</v>
      </c>
      <c r="E36" s="66" t="s">
        <v>56</v>
      </c>
      <c r="F36" s="67" t="s">
        <v>106</v>
      </c>
      <c r="G36" s="67" t="s">
        <v>79</v>
      </c>
      <c r="H36" s="65" t="s">
        <v>77</v>
      </c>
      <c r="I36" s="68">
        <v>80</v>
      </c>
      <c r="J36" s="86">
        <v>10</v>
      </c>
      <c r="K36" s="35">
        <f t="shared" si="0"/>
        <v>0</v>
      </c>
      <c r="L36" s="36" t="str">
        <f t="shared" si="1"/>
        <v>OK</v>
      </c>
      <c r="M36" s="56"/>
      <c r="N36" s="56"/>
      <c r="O36" s="56">
        <v>4</v>
      </c>
      <c r="P36" s="57">
        <v>6</v>
      </c>
      <c r="Q36" s="57"/>
      <c r="R36" s="57"/>
      <c r="S36" s="41"/>
      <c r="T36" s="41"/>
      <c r="U36" s="41"/>
      <c r="V36" s="41"/>
    </row>
    <row r="37" spans="1:22" ht="15" customHeight="1" x14ac:dyDescent="0.25">
      <c r="A37" s="175"/>
      <c r="B37" s="173"/>
      <c r="C37" s="100"/>
      <c r="D37" s="65">
        <v>34</v>
      </c>
      <c r="E37" s="69" t="s">
        <v>57</v>
      </c>
      <c r="F37" s="67" t="s">
        <v>106</v>
      </c>
      <c r="G37" s="67" t="s">
        <v>79</v>
      </c>
      <c r="H37" s="65" t="s">
        <v>77</v>
      </c>
      <c r="I37" s="68">
        <v>70</v>
      </c>
      <c r="J37" s="86">
        <f>20+7</f>
        <v>27</v>
      </c>
      <c r="K37" s="35">
        <f t="shared" si="0"/>
        <v>15</v>
      </c>
      <c r="L37" s="36" t="str">
        <f t="shared" si="1"/>
        <v>OK</v>
      </c>
      <c r="M37" s="56"/>
      <c r="N37" s="56"/>
      <c r="O37" s="56">
        <v>5</v>
      </c>
      <c r="P37" s="57">
        <v>7</v>
      </c>
      <c r="Q37" s="57"/>
      <c r="R37" s="57"/>
      <c r="S37" s="41"/>
      <c r="T37" s="41"/>
      <c r="U37" s="41"/>
      <c r="V37" s="41"/>
    </row>
    <row r="38" spans="1:22" ht="15" customHeight="1" x14ac:dyDescent="0.25">
      <c r="A38" s="175"/>
      <c r="B38" s="173"/>
      <c r="C38" s="100"/>
      <c r="D38" s="65">
        <v>35</v>
      </c>
      <c r="E38" s="69" t="s">
        <v>58</v>
      </c>
      <c r="F38" s="67" t="s">
        <v>106</v>
      </c>
      <c r="G38" s="67" t="s">
        <v>79</v>
      </c>
      <c r="H38" s="65" t="s">
        <v>77</v>
      </c>
      <c r="I38" s="68">
        <v>270</v>
      </c>
      <c r="J38" s="86">
        <v>1</v>
      </c>
      <c r="K38" s="35">
        <f t="shared" si="0"/>
        <v>0</v>
      </c>
      <c r="L38" s="36" t="str">
        <f t="shared" si="1"/>
        <v>OK</v>
      </c>
      <c r="M38" s="56"/>
      <c r="N38" s="56"/>
      <c r="O38" s="56"/>
      <c r="P38" s="57">
        <v>1</v>
      </c>
      <c r="Q38" s="57"/>
      <c r="R38" s="57"/>
      <c r="S38" s="41"/>
      <c r="T38" s="41"/>
      <c r="U38" s="41"/>
      <c r="V38" s="41"/>
    </row>
    <row r="39" spans="1:22" ht="15" customHeight="1" x14ac:dyDescent="0.25">
      <c r="A39" s="175"/>
      <c r="B39" s="173"/>
      <c r="C39" s="100"/>
      <c r="D39" s="65">
        <v>36</v>
      </c>
      <c r="E39" s="69" t="s">
        <v>59</v>
      </c>
      <c r="F39" s="67" t="s">
        <v>106</v>
      </c>
      <c r="G39" s="67" t="s">
        <v>79</v>
      </c>
      <c r="H39" s="65" t="s">
        <v>77</v>
      </c>
      <c r="I39" s="68">
        <v>280</v>
      </c>
      <c r="J39" s="86">
        <v>1</v>
      </c>
      <c r="K39" s="35">
        <f t="shared" si="0"/>
        <v>0</v>
      </c>
      <c r="L39" s="36" t="str">
        <f t="shared" si="1"/>
        <v>OK</v>
      </c>
      <c r="M39" s="56"/>
      <c r="N39" s="56"/>
      <c r="O39" s="56"/>
      <c r="P39" s="57">
        <v>1</v>
      </c>
      <c r="Q39" s="57"/>
      <c r="R39" s="57"/>
      <c r="S39" s="41"/>
      <c r="T39" s="41"/>
      <c r="U39" s="41"/>
      <c r="V39" s="41"/>
    </row>
    <row r="40" spans="1:22" ht="15" customHeight="1" x14ac:dyDescent="0.25">
      <c r="A40" s="175"/>
      <c r="B40" s="173"/>
      <c r="C40" s="100"/>
      <c r="D40" s="65">
        <v>37</v>
      </c>
      <c r="E40" s="70" t="s">
        <v>60</v>
      </c>
      <c r="F40" s="71" t="s">
        <v>106</v>
      </c>
      <c r="G40" s="71" t="s">
        <v>80</v>
      </c>
      <c r="H40" s="65" t="s">
        <v>77</v>
      </c>
      <c r="I40" s="68">
        <v>75</v>
      </c>
      <c r="J40" s="86">
        <f>20+4</f>
        <v>24</v>
      </c>
      <c r="K40" s="35">
        <f t="shared" si="0"/>
        <v>11</v>
      </c>
      <c r="L40" s="36" t="str">
        <f t="shared" si="1"/>
        <v>OK</v>
      </c>
      <c r="M40" s="56">
        <v>4</v>
      </c>
      <c r="N40" s="56"/>
      <c r="O40" s="56">
        <v>6</v>
      </c>
      <c r="P40" s="57">
        <v>3</v>
      </c>
      <c r="Q40" s="57"/>
      <c r="R40" s="57"/>
      <c r="S40" s="41"/>
      <c r="T40" s="41"/>
      <c r="U40" s="41"/>
      <c r="V40" s="41"/>
    </row>
    <row r="41" spans="1:22" ht="15" customHeight="1" x14ac:dyDescent="0.25">
      <c r="A41" s="175"/>
      <c r="B41" s="173"/>
      <c r="C41" s="100"/>
      <c r="D41" s="65">
        <v>38</v>
      </c>
      <c r="E41" s="70" t="s">
        <v>61</v>
      </c>
      <c r="F41" s="71" t="s">
        <v>106</v>
      </c>
      <c r="G41" s="71" t="s">
        <v>80</v>
      </c>
      <c r="H41" s="65" t="s">
        <v>77</v>
      </c>
      <c r="I41" s="68">
        <v>180</v>
      </c>
      <c r="J41" s="86">
        <f>302</f>
        <v>302</v>
      </c>
      <c r="K41" s="35">
        <f t="shared" si="0"/>
        <v>292</v>
      </c>
      <c r="L41" s="36" t="str">
        <f t="shared" si="1"/>
        <v>OK</v>
      </c>
      <c r="M41" s="56">
        <v>7</v>
      </c>
      <c r="N41" s="141">
        <v>-5</v>
      </c>
      <c r="O41" s="56">
        <v>6</v>
      </c>
      <c r="P41" s="57">
        <v>2</v>
      </c>
      <c r="Q41" s="57"/>
      <c r="R41" s="57"/>
      <c r="S41" s="41"/>
      <c r="T41" s="41"/>
      <c r="U41" s="41"/>
      <c r="V41" s="41"/>
    </row>
    <row r="42" spans="1:22" ht="15" customHeight="1" x14ac:dyDescent="0.25">
      <c r="A42" s="175"/>
      <c r="B42" s="173"/>
      <c r="C42" s="100"/>
      <c r="D42" s="65">
        <v>39</v>
      </c>
      <c r="E42" s="70" t="s">
        <v>62</v>
      </c>
      <c r="F42" s="71" t="s">
        <v>106</v>
      </c>
      <c r="G42" s="71" t="s">
        <v>80</v>
      </c>
      <c r="H42" s="65" t="s">
        <v>77</v>
      </c>
      <c r="I42" s="68">
        <v>70</v>
      </c>
      <c r="J42" s="87">
        <f>5+1</f>
        <v>6</v>
      </c>
      <c r="K42" s="35">
        <f t="shared" si="0"/>
        <v>3</v>
      </c>
      <c r="L42" s="36" t="str">
        <f t="shared" si="1"/>
        <v>OK</v>
      </c>
      <c r="M42" s="56">
        <v>1</v>
      </c>
      <c r="N42" s="141">
        <v>-1</v>
      </c>
      <c r="O42" s="56">
        <v>2</v>
      </c>
      <c r="P42" s="57">
        <v>1</v>
      </c>
      <c r="Q42" s="57"/>
      <c r="R42" s="57"/>
      <c r="S42" s="41"/>
      <c r="T42" s="41"/>
      <c r="U42" s="41"/>
      <c r="V42" s="41"/>
    </row>
    <row r="43" spans="1:22" ht="15" customHeight="1" x14ac:dyDescent="0.25">
      <c r="A43" s="175"/>
      <c r="B43" s="173"/>
      <c r="C43" s="100"/>
      <c r="D43" s="65">
        <v>40</v>
      </c>
      <c r="E43" s="70" t="s">
        <v>63</v>
      </c>
      <c r="F43" s="71" t="s">
        <v>106</v>
      </c>
      <c r="G43" s="71" t="s">
        <v>80</v>
      </c>
      <c r="H43" s="65" t="s">
        <v>77</v>
      </c>
      <c r="I43" s="68">
        <v>70</v>
      </c>
      <c r="J43" s="86">
        <f>5+1</f>
        <v>6</v>
      </c>
      <c r="K43" s="35">
        <f t="shared" si="0"/>
        <v>2</v>
      </c>
      <c r="L43" s="36" t="str">
        <f t="shared" si="1"/>
        <v>OK</v>
      </c>
      <c r="M43" s="56">
        <v>1</v>
      </c>
      <c r="N43" s="141">
        <v>-1</v>
      </c>
      <c r="O43" s="56">
        <v>2</v>
      </c>
      <c r="P43" s="57">
        <v>2</v>
      </c>
      <c r="Q43" s="57"/>
      <c r="R43" s="57"/>
      <c r="S43" s="41"/>
      <c r="T43" s="41"/>
      <c r="U43" s="41"/>
      <c r="V43" s="41"/>
    </row>
    <row r="44" spans="1:22" ht="15" customHeight="1" x14ac:dyDescent="0.25">
      <c r="A44" s="175"/>
      <c r="B44" s="173"/>
      <c r="C44" s="100"/>
      <c r="D44" s="65">
        <v>41</v>
      </c>
      <c r="E44" s="70" t="s">
        <v>64</v>
      </c>
      <c r="F44" s="71" t="s">
        <v>106</v>
      </c>
      <c r="G44" s="71" t="s">
        <v>80</v>
      </c>
      <c r="H44" s="65" t="s">
        <v>77</v>
      </c>
      <c r="I44" s="68">
        <v>85</v>
      </c>
      <c r="J44" s="86">
        <v>5</v>
      </c>
      <c r="K44" s="35">
        <f t="shared" si="0"/>
        <v>0</v>
      </c>
      <c r="L44" s="36" t="str">
        <f t="shared" si="1"/>
        <v>OK</v>
      </c>
      <c r="M44" s="56">
        <v>1</v>
      </c>
      <c r="N44" s="56"/>
      <c r="O44" s="56">
        <v>2</v>
      </c>
      <c r="P44" s="57">
        <v>2</v>
      </c>
      <c r="Q44" s="57"/>
      <c r="R44" s="57"/>
      <c r="S44" s="41"/>
      <c r="T44" s="41"/>
      <c r="U44" s="41"/>
      <c r="V44" s="41"/>
    </row>
    <row r="45" spans="1:22" ht="15" customHeight="1" x14ac:dyDescent="0.25">
      <c r="A45" s="175"/>
      <c r="B45" s="173"/>
      <c r="C45" s="100"/>
      <c r="D45" s="65">
        <v>42</v>
      </c>
      <c r="E45" s="70" t="s">
        <v>65</v>
      </c>
      <c r="F45" s="71" t="s">
        <v>106</v>
      </c>
      <c r="G45" s="71" t="s">
        <v>80</v>
      </c>
      <c r="H45" s="65" t="s">
        <v>77</v>
      </c>
      <c r="I45" s="68">
        <v>55</v>
      </c>
      <c r="J45" s="88">
        <v>10</v>
      </c>
      <c r="K45" s="35">
        <f t="shared" si="0"/>
        <v>-2</v>
      </c>
      <c r="L45" s="36" t="str">
        <f t="shared" si="1"/>
        <v>ATENÇÃO</v>
      </c>
      <c r="M45" s="56">
        <v>6</v>
      </c>
      <c r="N45" s="56"/>
      <c r="O45" s="56">
        <v>4</v>
      </c>
      <c r="P45" s="57">
        <v>2</v>
      </c>
      <c r="Q45" s="57"/>
      <c r="R45" s="57"/>
      <c r="S45" s="41"/>
      <c r="T45" s="41"/>
      <c r="U45" s="41"/>
      <c r="V45" s="41"/>
    </row>
    <row r="46" spans="1:22" ht="15" customHeight="1" x14ac:dyDescent="0.25">
      <c r="A46" s="175"/>
      <c r="B46" s="173"/>
      <c r="C46" s="100"/>
      <c r="D46" s="65">
        <v>43</v>
      </c>
      <c r="E46" s="70" t="s">
        <v>66</v>
      </c>
      <c r="F46" s="71" t="s">
        <v>106</v>
      </c>
      <c r="G46" s="71" t="s">
        <v>80</v>
      </c>
      <c r="H46" s="65" t="s">
        <v>77</v>
      </c>
      <c r="I46" s="68">
        <v>180</v>
      </c>
      <c r="J46" s="88">
        <v>40</v>
      </c>
      <c r="K46" s="35">
        <f t="shared" si="0"/>
        <v>23</v>
      </c>
      <c r="L46" s="36" t="str">
        <f t="shared" si="1"/>
        <v>OK</v>
      </c>
      <c r="M46" s="56">
        <v>7</v>
      </c>
      <c r="N46" s="56"/>
      <c r="O46" s="56">
        <v>10</v>
      </c>
      <c r="P46" s="57"/>
      <c r="Q46" s="57"/>
      <c r="R46" s="57"/>
      <c r="S46" s="41"/>
      <c r="T46" s="41"/>
      <c r="U46" s="41"/>
      <c r="V46" s="41"/>
    </row>
    <row r="47" spans="1:22" ht="15" customHeight="1" x14ac:dyDescent="0.25">
      <c r="A47" s="176" t="s">
        <v>127</v>
      </c>
      <c r="B47" s="177" t="s">
        <v>124</v>
      </c>
      <c r="C47" s="101"/>
      <c r="D47" s="59">
        <v>53</v>
      </c>
      <c r="E47" s="60" t="s">
        <v>47</v>
      </c>
      <c r="F47" s="61" t="s">
        <v>106</v>
      </c>
      <c r="G47" s="61" t="s">
        <v>79</v>
      </c>
      <c r="H47" s="59" t="s">
        <v>77</v>
      </c>
      <c r="I47" s="62">
        <v>12.5</v>
      </c>
      <c r="J47" s="88"/>
      <c r="K47" s="35">
        <f t="shared" si="0"/>
        <v>0</v>
      </c>
      <c r="L47" s="36" t="str">
        <f t="shared" si="1"/>
        <v>OK</v>
      </c>
      <c r="M47" s="56"/>
      <c r="N47" s="56"/>
      <c r="O47" s="56"/>
      <c r="P47" s="57"/>
      <c r="Q47" s="57"/>
      <c r="R47" s="57"/>
      <c r="S47" s="41"/>
      <c r="T47" s="41"/>
      <c r="U47" s="41"/>
      <c r="V47" s="41"/>
    </row>
    <row r="48" spans="1:22" ht="45" x14ac:dyDescent="0.25">
      <c r="A48" s="176"/>
      <c r="B48" s="177"/>
      <c r="C48" s="101"/>
      <c r="D48" s="59">
        <v>54</v>
      </c>
      <c r="E48" s="60" t="s">
        <v>51</v>
      </c>
      <c r="F48" s="61" t="s">
        <v>106</v>
      </c>
      <c r="G48" s="61" t="s">
        <v>79</v>
      </c>
      <c r="H48" s="59" t="s">
        <v>77</v>
      </c>
      <c r="I48" s="102">
        <v>25</v>
      </c>
      <c r="J48" s="88"/>
      <c r="K48" s="35">
        <f t="shared" si="0"/>
        <v>0</v>
      </c>
      <c r="L48" s="36" t="str">
        <f t="shared" si="1"/>
        <v>OK</v>
      </c>
      <c r="M48" s="56"/>
      <c r="N48" s="56"/>
      <c r="O48" s="56"/>
      <c r="P48" s="57"/>
    </row>
    <row r="49" spans="1:16" ht="45" x14ac:dyDescent="0.25">
      <c r="A49" s="168" t="s">
        <v>128</v>
      </c>
      <c r="B49" s="169" t="s">
        <v>129</v>
      </c>
      <c r="C49" s="103"/>
      <c r="D49" s="90">
        <v>55</v>
      </c>
      <c r="E49" s="91" t="s">
        <v>47</v>
      </c>
      <c r="F49" s="92" t="s">
        <v>106</v>
      </c>
      <c r="G49" s="92" t="s">
        <v>79</v>
      </c>
      <c r="H49" s="90" t="s">
        <v>77</v>
      </c>
      <c r="I49" s="104">
        <v>12.5</v>
      </c>
      <c r="J49" s="88"/>
      <c r="K49" s="35">
        <f t="shared" si="0"/>
        <v>0</v>
      </c>
      <c r="L49" s="36" t="str">
        <f t="shared" si="1"/>
        <v>OK</v>
      </c>
      <c r="M49" s="56"/>
      <c r="N49" s="56"/>
      <c r="O49" s="56"/>
      <c r="P49" s="57"/>
    </row>
    <row r="50" spans="1:16" ht="45" x14ac:dyDescent="0.25">
      <c r="A50" s="168"/>
      <c r="B50" s="169"/>
      <c r="C50" s="103"/>
      <c r="D50" s="90">
        <v>56</v>
      </c>
      <c r="E50" s="91" t="s">
        <v>51</v>
      </c>
      <c r="F50" s="92" t="s">
        <v>106</v>
      </c>
      <c r="G50" s="92" t="s">
        <v>79</v>
      </c>
      <c r="H50" s="90" t="s">
        <v>77</v>
      </c>
      <c r="I50" s="104">
        <v>25</v>
      </c>
      <c r="J50" s="88"/>
      <c r="K50" s="35">
        <f t="shared" si="0"/>
        <v>0</v>
      </c>
      <c r="L50" s="36" t="str">
        <f t="shared" si="1"/>
        <v>OK</v>
      </c>
      <c r="M50" s="56"/>
      <c r="N50" s="56"/>
      <c r="O50" s="56"/>
      <c r="P50" s="57"/>
    </row>
    <row r="51" spans="1:16" ht="26.25" x14ac:dyDescent="0.25">
      <c r="A51" s="170" t="s">
        <v>130</v>
      </c>
      <c r="B51" s="171" t="s">
        <v>131</v>
      </c>
      <c r="C51" s="98"/>
      <c r="D51" s="95">
        <v>57</v>
      </c>
      <c r="E51" s="96" t="s">
        <v>67</v>
      </c>
      <c r="F51" s="97" t="s">
        <v>107</v>
      </c>
      <c r="G51" s="97" t="s">
        <v>81</v>
      </c>
      <c r="H51" s="95" t="s">
        <v>24</v>
      </c>
      <c r="I51" s="99">
        <v>140</v>
      </c>
      <c r="J51" s="88">
        <v>30</v>
      </c>
      <c r="K51" s="35">
        <f t="shared" si="0"/>
        <v>25</v>
      </c>
      <c r="L51" s="36" t="str">
        <f t="shared" si="1"/>
        <v>OK</v>
      </c>
      <c r="M51" s="56">
        <v>5</v>
      </c>
      <c r="N51" s="141">
        <v>-5</v>
      </c>
      <c r="O51" s="56">
        <v>5</v>
      </c>
      <c r="P51" s="57"/>
    </row>
    <row r="52" spans="1:16" ht="26.25" x14ac:dyDescent="0.25">
      <c r="A52" s="170"/>
      <c r="B52" s="171"/>
      <c r="C52" s="98"/>
      <c r="D52" s="95">
        <v>58</v>
      </c>
      <c r="E52" s="96" t="s">
        <v>68</v>
      </c>
      <c r="F52" s="97" t="s">
        <v>108</v>
      </c>
      <c r="G52" s="97" t="s">
        <v>81</v>
      </c>
      <c r="H52" s="95" t="s">
        <v>24</v>
      </c>
      <c r="I52" s="99">
        <v>140</v>
      </c>
      <c r="J52" s="88">
        <v>10</v>
      </c>
      <c r="K52" s="35">
        <f t="shared" si="0"/>
        <v>7</v>
      </c>
      <c r="L52" s="36" t="str">
        <f t="shared" si="1"/>
        <v>OK</v>
      </c>
      <c r="M52" s="56">
        <v>2</v>
      </c>
      <c r="N52" s="141">
        <v>-2</v>
      </c>
      <c r="O52" s="56">
        <v>3</v>
      </c>
      <c r="P52" s="57"/>
    </row>
    <row r="53" spans="1:16" x14ac:dyDescent="0.25">
      <c r="A53" s="170"/>
      <c r="B53" s="171"/>
      <c r="C53" s="98"/>
      <c r="D53" s="95">
        <v>59</v>
      </c>
      <c r="E53" s="96" t="s">
        <v>69</v>
      </c>
      <c r="F53" s="97" t="s">
        <v>109</v>
      </c>
      <c r="G53" s="97" t="s">
        <v>81</v>
      </c>
      <c r="H53" s="95" t="s">
        <v>24</v>
      </c>
      <c r="I53" s="99">
        <v>140</v>
      </c>
      <c r="J53" s="88">
        <v>10</v>
      </c>
      <c r="K53" s="35">
        <f t="shared" si="0"/>
        <v>7</v>
      </c>
      <c r="L53" s="36" t="str">
        <f t="shared" si="1"/>
        <v>OK</v>
      </c>
      <c r="M53" s="56">
        <v>2</v>
      </c>
      <c r="N53" s="141">
        <v>-2</v>
      </c>
      <c r="O53" s="56">
        <v>3</v>
      </c>
      <c r="P53" s="57"/>
    </row>
    <row r="54" spans="1:16" ht="26.25" x14ac:dyDescent="0.25">
      <c r="A54" s="170"/>
      <c r="B54" s="171"/>
      <c r="C54" s="98"/>
      <c r="D54" s="95">
        <v>60</v>
      </c>
      <c r="E54" s="96" t="s">
        <v>132</v>
      </c>
      <c r="F54" s="97" t="s">
        <v>108</v>
      </c>
      <c r="G54" s="97" t="s">
        <v>81</v>
      </c>
      <c r="H54" s="95" t="s">
        <v>24</v>
      </c>
      <c r="I54" s="99">
        <v>10.85</v>
      </c>
      <c r="J54" s="88"/>
      <c r="K54" s="35">
        <f t="shared" si="0"/>
        <v>0</v>
      </c>
      <c r="L54" s="36" t="str">
        <f t="shared" si="1"/>
        <v>OK</v>
      </c>
      <c r="M54" s="56"/>
      <c r="N54" s="56"/>
      <c r="O54" s="56"/>
      <c r="P54" s="57"/>
    </row>
    <row r="55" spans="1:16" ht="26.25" x14ac:dyDescent="0.25">
      <c r="A55" s="170"/>
      <c r="B55" s="171"/>
      <c r="C55" s="98"/>
      <c r="D55" s="95">
        <v>61</v>
      </c>
      <c r="E55" s="96" t="s">
        <v>70</v>
      </c>
      <c r="F55" s="97" t="s">
        <v>110</v>
      </c>
      <c r="G55" s="97" t="s">
        <v>81</v>
      </c>
      <c r="H55" s="95" t="s">
        <v>24</v>
      </c>
      <c r="I55" s="99">
        <v>375</v>
      </c>
      <c r="J55" s="88">
        <v>5</v>
      </c>
      <c r="K55" s="35">
        <f t="shared" si="0"/>
        <v>4</v>
      </c>
      <c r="L55" s="36" t="str">
        <f t="shared" si="1"/>
        <v>OK</v>
      </c>
      <c r="M55" s="56"/>
      <c r="N55" s="56"/>
      <c r="O55" s="56">
        <v>1</v>
      </c>
      <c r="P55" s="57"/>
    </row>
    <row r="56" spans="1:16" ht="26.25" x14ac:dyDescent="0.25">
      <c r="A56" s="170"/>
      <c r="B56" s="171"/>
      <c r="C56" s="98"/>
      <c r="D56" s="95">
        <v>62</v>
      </c>
      <c r="E56" s="96" t="s">
        <v>71</v>
      </c>
      <c r="F56" s="97" t="s">
        <v>111</v>
      </c>
      <c r="G56" s="97" t="s">
        <v>81</v>
      </c>
      <c r="H56" s="95" t="s">
        <v>24</v>
      </c>
      <c r="I56" s="99">
        <v>60</v>
      </c>
      <c r="J56" s="88">
        <v>20</v>
      </c>
      <c r="K56" s="35">
        <f t="shared" si="0"/>
        <v>18</v>
      </c>
      <c r="L56" s="36" t="str">
        <f t="shared" si="1"/>
        <v>OK</v>
      </c>
      <c r="M56" s="56">
        <v>4</v>
      </c>
      <c r="N56" s="141">
        <v>-4</v>
      </c>
      <c r="O56" s="56">
        <v>2</v>
      </c>
      <c r="P56" s="57"/>
    </row>
    <row r="57" spans="1:16" ht="26.25" x14ac:dyDescent="0.25">
      <c r="A57" s="170"/>
      <c r="B57" s="171"/>
      <c r="C57" s="98"/>
      <c r="D57" s="95">
        <v>63</v>
      </c>
      <c r="E57" s="96" t="s">
        <v>72</v>
      </c>
      <c r="F57" s="97" t="s">
        <v>112</v>
      </c>
      <c r="G57" s="97" t="s">
        <v>81</v>
      </c>
      <c r="H57" s="95" t="s">
        <v>24</v>
      </c>
      <c r="I57" s="99">
        <v>30</v>
      </c>
      <c r="J57" s="88"/>
      <c r="K57" s="35">
        <f t="shared" si="0"/>
        <v>0</v>
      </c>
      <c r="L57" s="36" t="str">
        <f t="shared" si="1"/>
        <v>OK</v>
      </c>
      <c r="M57" s="56"/>
      <c r="N57" s="56"/>
      <c r="O57" s="56"/>
      <c r="P57" s="57"/>
    </row>
    <row r="58" spans="1:16" ht="26.25" x14ac:dyDescent="0.25">
      <c r="A58" s="170"/>
      <c r="B58" s="171"/>
      <c r="C58" s="98"/>
      <c r="D58" s="95">
        <v>64</v>
      </c>
      <c r="E58" s="96" t="s">
        <v>73</v>
      </c>
      <c r="F58" s="97" t="s">
        <v>113</v>
      </c>
      <c r="G58" s="97" t="s">
        <v>81</v>
      </c>
      <c r="H58" s="95" t="s">
        <v>24</v>
      </c>
      <c r="I58" s="99">
        <v>35</v>
      </c>
      <c r="J58" s="88"/>
      <c r="K58" s="35">
        <f t="shared" si="0"/>
        <v>0</v>
      </c>
      <c r="L58" s="36" t="str">
        <f t="shared" si="1"/>
        <v>OK</v>
      </c>
      <c r="M58" s="56"/>
      <c r="N58" s="56"/>
      <c r="O58" s="56"/>
      <c r="P58" s="57"/>
    </row>
    <row r="59" spans="1:16" ht="26.25" x14ac:dyDescent="0.25">
      <c r="A59" s="170"/>
      <c r="B59" s="171"/>
      <c r="C59" s="98"/>
      <c r="D59" s="95">
        <v>65</v>
      </c>
      <c r="E59" s="96" t="s">
        <v>74</v>
      </c>
      <c r="F59" s="97" t="s">
        <v>114</v>
      </c>
      <c r="G59" s="97" t="s">
        <v>81</v>
      </c>
      <c r="H59" s="95" t="s">
        <v>24</v>
      </c>
      <c r="I59" s="99">
        <v>45</v>
      </c>
      <c r="J59" s="88"/>
      <c r="K59" s="35">
        <f t="shared" si="0"/>
        <v>0</v>
      </c>
      <c r="L59" s="36" t="str">
        <f t="shared" si="1"/>
        <v>OK</v>
      </c>
      <c r="M59" s="56"/>
      <c r="N59" s="56"/>
      <c r="O59" s="56"/>
      <c r="P59" s="57"/>
    </row>
    <row r="60" spans="1:16" x14ac:dyDescent="0.25">
      <c r="M60" s="22"/>
    </row>
    <row r="61" spans="1:16" x14ac:dyDescent="0.25">
      <c r="E61" s="1" t="s">
        <v>133</v>
      </c>
      <c r="M61" s="22"/>
    </row>
    <row r="62" spans="1:16" x14ac:dyDescent="0.25">
      <c r="M62" s="22"/>
    </row>
    <row r="63" spans="1:16" x14ac:dyDescent="0.25">
      <c r="M63" s="22"/>
    </row>
    <row r="64" spans="1:16" ht="45" x14ac:dyDescent="0.25">
      <c r="E64" s="165" t="s">
        <v>197</v>
      </c>
      <c r="M64" s="22"/>
    </row>
    <row r="65" spans="13:13" x14ac:dyDescent="0.25">
      <c r="M65" s="22"/>
    </row>
    <row r="66" spans="13:13" x14ac:dyDescent="0.25">
      <c r="M66" s="22"/>
    </row>
    <row r="67" spans="13:13" x14ac:dyDescent="0.25">
      <c r="M67" s="22"/>
    </row>
    <row r="68" spans="13:13" x14ac:dyDescent="0.25">
      <c r="M68" s="22"/>
    </row>
    <row r="69" spans="13:13" x14ac:dyDescent="0.25">
      <c r="M69" s="22"/>
    </row>
    <row r="70" spans="13:13" x14ac:dyDescent="0.25">
      <c r="M70" s="22"/>
    </row>
    <row r="71" spans="13:13" x14ac:dyDescent="0.25">
      <c r="M71" s="22"/>
    </row>
    <row r="72" spans="13:13" x14ac:dyDescent="0.25">
      <c r="M72" s="22"/>
    </row>
    <row r="73" spans="13:13" x14ac:dyDescent="0.25">
      <c r="M73" s="22"/>
    </row>
    <row r="74" spans="13:13" x14ac:dyDescent="0.25">
      <c r="M74" s="22"/>
    </row>
    <row r="75" spans="13:13" x14ac:dyDescent="0.25">
      <c r="M75" s="22"/>
    </row>
    <row r="76" spans="13:13" x14ac:dyDescent="0.25">
      <c r="M76" s="22"/>
    </row>
    <row r="77" spans="13:13" x14ac:dyDescent="0.25">
      <c r="M77" s="22"/>
    </row>
    <row r="78" spans="13:13" x14ac:dyDescent="0.25">
      <c r="M78" s="22"/>
    </row>
    <row r="79" spans="13:13" x14ac:dyDescent="0.25">
      <c r="M79" s="22"/>
    </row>
    <row r="80" spans="13:13" x14ac:dyDescent="0.25">
      <c r="M80" s="22"/>
    </row>
    <row r="81" spans="13:13" x14ac:dyDescent="0.25">
      <c r="M81" s="22"/>
    </row>
    <row r="82" spans="13:13" x14ac:dyDescent="0.25">
      <c r="M82" s="22"/>
    </row>
    <row r="83" spans="13:13" x14ac:dyDescent="0.25">
      <c r="M83" s="22"/>
    </row>
    <row r="84" spans="13:13" x14ac:dyDescent="0.25">
      <c r="M84" s="22"/>
    </row>
    <row r="85" spans="13:13" x14ac:dyDescent="0.25">
      <c r="M85" s="22"/>
    </row>
    <row r="86" spans="13:13" x14ac:dyDescent="0.25">
      <c r="M86" s="22"/>
    </row>
    <row r="87" spans="13:13" x14ac:dyDescent="0.25">
      <c r="M87" s="22"/>
    </row>
    <row r="88" spans="13:13" x14ac:dyDescent="0.25">
      <c r="M88" s="22"/>
    </row>
    <row r="89" spans="13:13" x14ac:dyDescent="0.25">
      <c r="M89" s="22"/>
    </row>
    <row r="90" spans="13:13" x14ac:dyDescent="0.25">
      <c r="M90" s="22"/>
    </row>
    <row r="91" spans="13:13" x14ac:dyDescent="0.25">
      <c r="M91" s="22"/>
    </row>
    <row r="92" spans="13:13" x14ac:dyDescent="0.25">
      <c r="M92" s="22"/>
    </row>
    <row r="93" spans="13:13" x14ac:dyDescent="0.25">
      <c r="M93" s="22"/>
    </row>
    <row r="94" spans="13:13" x14ac:dyDescent="0.25">
      <c r="M94" s="22"/>
    </row>
    <row r="95" spans="13:13" x14ac:dyDescent="0.25">
      <c r="M95" s="22"/>
    </row>
    <row r="96" spans="13:13" x14ac:dyDescent="0.25">
      <c r="M96" s="22"/>
    </row>
    <row r="97" spans="13:13" x14ac:dyDescent="0.25">
      <c r="M97" s="22"/>
    </row>
    <row r="98" spans="13:13" x14ac:dyDescent="0.25">
      <c r="M98" s="22"/>
    </row>
    <row r="99" spans="13:13" x14ac:dyDescent="0.25">
      <c r="M99" s="22"/>
    </row>
    <row r="100" spans="13:13" x14ac:dyDescent="0.25">
      <c r="M100" s="22"/>
    </row>
    <row r="101" spans="13:13" x14ac:dyDescent="0.25">
      <c r="M101" s="22"/>
    </row>
    <row r="102" spans="13:13" x14ac:dyDescent="0.25">
      <c r="M102" s="22"/>
    </row>
    <row r="103" spans="13:13" x14ac:dyDescent="0.25">
      <c r="M103" s="22"/>
    </row>
    <row r="104" spans="13:13" x14ac:dyDescent="0.25">
      <c r="M104" s="22"/>
    </row>
    <row r="105" spans="13:13" x14ac:dyDescent="0.25">
      <c r="M105" s="22"/>
    </row>
    <row r="106" spans="13:13" x14ac:dyDescent="0.25">
      <c r="M106" s="22"/>
    </row>
    <row r="107" spans="13:13" x14ac:dyDescent="0.25">
      <c r="M107" s="22"/>
    </row>
    <row r="108" spans="13:13" x14ac:dyDescent="0.25">
      <c r="M108" s="22"/>
    </row>
    <row r="109" spans="13:13" x14ac:dyDescent="0.25">
      <c r="M109" s="22"/>
    </row>
    <row r="110" spans="13:13" x14ac:dyDescent="0.25">
      <c r="M110" s="22"/>
    </row>
    <row r="111" spans="13:13" x14ac:dyDescent="0.25">
      <c r="M111" s="22"/>
    </row>
    <row r="112" spans="13:13" x14ac:dyDescent="0.25">
      <c r="M112" s="22"/>
    </row>
    <row r="113" spans="13:13" x14ac:dyDescent="0.25">
      <c r="M113" s="22"/>
    </row>
    <row r="114" spans="13:13" x14ac:dyDescent="0.25">
      <c r="M114" s="22"/>
    </row>
    <row r="115" spans="13:13" x14ac:dyDescent="0.25">
      <c r="M115" s="22"/>
    </row>
    <row r="116" spans="13:13" x14ac:dyDescent="0.25">
      <c r="M116" s="22"/>
    </row>
    <row r="117" spans="13:13" x14ac:dyDescent="0.25">
      <c r="M117" s="22"/>
    </row>
    <row r="118" spans="13:13" x14ac:dyDescent="0.25">
      <c r="M118" s="22"/>
    </row>
    <row r="119" spans="13:13" x14ac:dyDescent="0.25">
      <c r="M119" s="22"/>
    </row>
    <row r="120" spans="13:13" x14ac:dyDescent="0.25">
      <c r="M120" s="22"/>
    </row>
    <row r="121" spans="13:13" x14ac:dyDescent="0.25">
      <c r="M121" s="22"/>
    </row>
    <row r="122" spans="13:13" x14ac:dyDescent="0.25">
      <c r="M122" s="22"/>
    </row>
    <row r="123" spans="13:13" x14ac:dyDescent="0.25">
      <c r="M123" s="22"/>
    </row>
    <row r="124" spans="13:13" x14ac:dyDescent="0.25">
      <c r="M124" s="22"/>
    </row>
    <row r="125" spans="13:13" x14ac:dyDescent="0.25">
      <c r="M125" s="22"/>
    </row>
    <row r="126" spans="13:13" x14ac:dyDescent="0.25">
      <c r="M126" s="22"/>
    </row>
    <row r="127" spans="13:13" x14ac:dyDescent="0.25">
      <c r="M127" s="22"/>
    </row>
    <row r="128" spans="13:13" x14ac:dyDescent="0.25">
      <c r="M128" s="22"/>
    </row>
    <row r="129" spans="13:13" x14ac:dyDescent="0.25">
      <c r="M129" s="22"/>
    </row>
    <row r="130" spans="13:13" x14ac:dyDescent="0.25">
      <c r="M130" s="22"/>
    </row>
    <row r="131" spans="13:13" x14ac:dyDescent="0.25">
      <c r="M131" s="22"/>
    </row>
    <row r="132" spans="13:13" x14ac:dyDescent="0.25">
      <c r="M132" s="22"/>
    </row>
    <row r="133" spans="13:13" x14ac:dyDescent="0.25">
      <c r="M133" s="22"/>
    </row>
    <row r="134" spans="13:13" x14ac:dyDescent="0.25">
      <c r="M134" s="22"/>
    </row>
    <row r="135" spans="13:13" x14ac:dyDescent="0.25">
      <c r="M135" s="22"/>
    </row>
    <row r="136" spans="13:13" x14ac:dyDescent="0.25">
      <c r="M136" s="22"/>
    </row>
    <row r="137" spans="13:13" x14ac:dyDescent="0.25">
      <c r="M137" s="22"/>
    </row>
    <row r="138" spans="13:13" x14ac:dyDescent="0.25">
      <c r="M138" s="22"/>
    </row>
    <row r="139" spans="13:13" x14ac:dyDescent="0.25">
      <c r="M139" s="22"/>
    </row>
    <row r="140" spans="13:13" x14ac:dyDescent="0.25">
      <c r="M140" s="22"/>
    </row>
    <row r="141" spans="13:13" x14ac:dyDescent="0.25">
      <c r="M141" s="22"/>
    </row>
    <row r="142" spans="13:13" x14ac:dyDescent="0.25">
      <c r="M142" s="22"/>
    </row>
    <row r="143" spans="13:13" x14ac:dyDescent="0.25">
      <c r="M143" s="22"/>
    </row>
    <row r="144" spans="13:13" x14ac:dyDescent="0.25">
      <c r="M144" s="22"/>
    </row>
    <row r="145" spans="13:13" x14ac:dyDescent="0.25">
      <c r="M145" s="22"/>
    </row>
    <row r="146" spans="13:13" x14ac:dyDescent="0.25">
      <c r="M146" s="22"/>
    </row>
    <row r="147" spans="13:13" x14ac:dyDescent="0.25">
      <c r="M147" s="22"/>
    </row>
    <row r="148" spans="13:13" x14ac:dyDescent="0.25">
      <c r="M148" s="22"/>
    </row>
    <row r="149" spans="13:13" x14ac:dyDescent="0.25">
      <c r="M149" s="22"/>
    </row>
    <row r="150" spans="13:13" x14ac:dyDescent="0.25">
      <c r="M150" s="22"/>
    </row>
    <row r="151" spans="13:13" x14ac:dyDescent="0.25">
      <c r="M151" s="22"/>
    </row>
    <row r="152" spans="13:13" x14ac:dyDescent="0.25">
      <c r="M152" s="22"/>
    </row>
    <row r="153" spans="13:13" x14ac:dyDescent="0.25">
      <c r="M153" s="22"/>
    </row>
    <row r="154" spans="13:13" x14ac:dyDescent="0.25">
      <c r="M154" s="22"/>
    </row>
    <row r="155" spans="13:13" x14ac:dyDescent="0.25">
      <c r="M155" s="22"/>
    </row>
    <row r="156" spans="13:13" x14ac:dyDescent="0.25">
      <c r="M156" s="22"/>
    </row>
    <row r="157" spans="13:13" x14ac:dyDescent="0.25">
      <c r="M157" s="22"/>
    </row>
    <row r="158" spans="13:13" x14ac:dyDescent="0.25">
      <c r="M158" s="22"/>
    </row>
    <row r="159" spans="13:13" x14ac:dyDescent="0.25">
      <c r="M159" s="22"/>
    </row>
    <row r="160" spans="13:13" x14ac:dyDescent="0.25">
      <c r="M160" s="22"/>
    </row>
    <row r="161" spans="13:13" x14ac:dyDescent="0.25">
      <c r="M161" s="22"/>
    </row>
    <row r="162" spans="13:13" x14ac:dyDescent="0.25">
      <c r="M162" s="22"/>
    </row>
    <row r="163" spans="13:13" x14ac:dyDescent="0.25">
      <c r="M163" s="22"/>
    </row>
    <row r="164" spans="13:13" x14ac:dyDescent="0.25">
      <c r="M164" s="22"/>
    </row>
    <row r="165" spans="13:13" x14ac:dyDescent="0.25">
      <c r="M165" s="22"/>
    </row>
    <row r="166" spans="13:13" x14ac:dyDescent="0.25">
      <c r="M166" s="22"/>
    </row>
    <row r="167" spans="13:13" x14ac:dyDescent="0.25">
      <c r="M167" s="22"/>
    </row>
    <row r="168" spans="13:13" x14ac:dyDescent="0.25">
      <c r="M168" s="22"/>
    </row>
    <row r="169" spans="13:13" x14ac:dyDescent="0.25">
      <c r="M169" s="22"/>
    </row>
    <row r="170" spans="13:13" x14ac:dyDescent="0.25">
      <c r="M170" s="22"/>
    </row>
    <row r="171" spans="13:13" x14ac:dyDescent="0.25">
      <c r="M171" s="22"/>
    </row>
    <row r="172" spans="13:13" x14ac:dyDescent="0.25">
      <c r="M172" s="22"/>
    </row>
    <row r="173" spans="13:13" x14ac:dyDescent="0.25">
      <c r="M173" s="22"/>
    </row>
    <row r="174" spans="13:13" x14ac:dyDescent="0.25">
      <c r="M174" s="22"/>
    </row>
    <row r="175" spans="13:13" x14ac:dyDescent="0.25">
      <c r="M175" s="22"/>
    </row>
    <row r="176" spans="13:13" x14ac:dyDescent="0.25">
      <c r="M176" s="22"/>
    </row>
    <row r="177" spans="13:13" x14ac:dyDescent="0.25">
      <c r="M177" s="22"/>
    </row>
    <row r="178" spans="13:13" x14ac:dyDescent="0.25">
      <c r="M178" s="22"/>
    </row>
    <row r="179" spans="13:13" x14ac:dyDescent="0.25">
      <c r="M179" s="22"/>
    </row>
    <row r="180" spans="13:13" x14ac:dyDescent="0.25">
      <c r="M180" s="22"/>
    </row>
    <row r="181" spans="13:13" x14ac:dyDescent="0.25">
      <c r="M181" s="22"/>
    </row>
    <row r="182" spans="13:13" x14ac:dyDescent="0.25">
      <c r="M182" s="22"/>
    </row>
    <row r="183" spans="13:13" x14ac:dyDescent="0.25">
      <c r="M183" s="22"/>
    </row>
    <row r="184" spans="13:13" x14ac:dyDescent="0.25">
      <c r="M184" s="22"/>
    </row>
    <row r="185" spans="13:13" x14ac:dyDescent="0.25">
      <c r="M185" s="22"/>
    </row>
    <row r="186" spans="13:13" x14ac:dyDescent="0.25">
      <c r="M186" s="22"/>
    </row>
    <row r="187" spans="13:13" x14ac:dyDescent="0.25">
      <c r="M187" s="22"/>
    </row>
    <row r="188" spans="13:13" x14ac:dyDescent="0.25">
      <c r="M188" s="22"/>
    </row>
    <row r="189" spans="13:13" x14ac:dyDescent="0.25">
      <c r="M189" s="22"/>
    </row>
    <row r="190" spans="13:13" x14ac:dyDescent="0.25">
      <c r="M190" s="22"/>
    </row>
    <row r="191" spans="13:13" x14ac:dyDescent="0.25">
      <c r="M191" s="22"/>
    </row>
    <row r="192" spans="13:13" x14ac:dyDescent="0.25">
      <c r="M192" s="22"/>
    </row>
    <row r="193" spans="13:13" x14ac:dyDescent="0.25">
      <c r="M193" s="22"/>
    </row>
    <row r="194" spans="13:13" x14ac:dyDescent="0.25">
      <c r="M194" s="22"/>
    </row>
    <row r="195" spans="13:13" x14ac:dyDescent="0.25">
      <c r="M195" s="22"/>
    </row>
    <row r="196" spans="13:13" x14ac:dyDescent="0.25">
      <c r="M196" s="22"/>
    </row>
    <row r="197" spans="13:13" x14ac:dyDescent="0.25">
      <c r="M197" s="22"/>
    </row>
    <row r="198" spans="13:13" x14ac:dyDescent="0.25">
      <c r="M198" s="22"/>
    </row>
    <row r="199" spans="13:13" x14ac:dyDescent="0.25">
      <c r="M199" s="22"/>
    </row>
    <row r="200" spans="13:13" x14ac:dyDescent="0.25">
      <c r="M200" s="22"/>
    </row>
    <row r="201" spans="13:13" x14ac:dyDescent="0.25">
      <c r="M201" s="22"/>
    </row>
    <row r="202" spans="13:13" x14ac:dyDescent="0.25">
      <c r="M202" s="22"/>
    </row>
    <row r="203" spans="13:13" x14ac:dyDescent="0.25">
      <c r="M203" s="22"/>
    </row>
    <row r="204" spans="13:13" x14ac:dyDescent="0.25">
      <c r="M204" s="22"/>
    </row>
    <row r="205" spans="13:13" x14ac:dyDescent="0.25">
      <c r="M205" s="22"/>
    </row>
    <row r="206" spans="13:13" x14ac:dyDescent="0.25">
      <c r="M206" s="22"/>
    </row>
    <row r="207" spans="13:13" x14ac:dyDescent="0.25">
      <c r="M207" s="22"/>
    </row>
    <row r="208" spans="13:13" x14ac:dyDescent="0.25">
      <c r="M208" s="22"/>
    </row>
    <row r="209" spans="13:13" x14ac:dyDescent="0.25">
      <c r="M209" s="22"/>
    </row>
    <row r="210" spans="13:13" x14ac:dyDescent="0.25">
      <c r="M210" s="22"/>
    </row>
    <row r="211" spans="13:13" x14ac:dyDescent="0.25">
      <c r="M211" s="22"/>
    </row>
    <row r="212" spans="13:13" x14ac:dyDescent="0.25">
      <c r="M212" s="22"/>
    </row>
    <row r="213" spans="13:13" x14ac:dyDescent="0.25">
      <c r="M213" s="22"/>
    </row>
    <row r="214" spans="13:13" x14ac:dyDescent="0.25">
      <c r="M214" s="22"/>
    </row>
    <row r="215" spans="13:13" x14ac:dyDescent="0.25">
      <c r="M215" s="22"/>
    </row>
    <row r="216" spans="13:13" x14ac:dyDescent="0.25">
      <c r="M216" s="22"/>
    </row>
    <row r="217" spans="13:13" x14ac:dyDescent="0.25">
      <c r="M217" s="22"/>
    </row>
    <row r="218" spans="13:13" x14ac:dyDescent="0.25">
      <c r="M218" s="22"/>
    </row>
    <row r="219" spans="13:13" x14ac:dyDescent="0.25">
      <c r="M219" s="22"/>
    </row>
    <row r="220" spans="13:13" x14ac:dyDescent="0.25">
      <c r="M220" s="22"/>
    </row>
    <row r="221" spans="13:13" x14ac:dyDescent="0.25">
      <c r="M221" s="22"/>
    </row>
    <row r="222" spans="13:13" x14ac:dyDescent="0.25">
      <c r="M222" s="22"/>
    </row>
    <row r="223" spans="13:13" x14ac:dyDescent="0.25">
      <c r="M223" s="22"/>
    </row>
    <row r="224" spans="13:13" x14ac:dyDescent="0.25">
      <c r="M224" s="22"/>
    </row>
    <row r="225" spans="13:13" x14ac:dyDescent="0.25">
      <c r="M225" s="22"/>
    </row>
    <row r="226" spans="13:13" x14ac:dyDescent="0.25">
      <c r="M226" s="22"/>
    </row>
    <row r="227" spans="13:13" x14ac:dyDescent="0.25">
      <c r="M227" s="22"/>
    </row>
    <row r="228" spans="13:13" x14ac:dyDescent="0.25">
      <c r="M228" s="22"/>
    </row>
    <row r="229" spans="13:13" x14ac:dyDescent="0.25">
      <c r="M229" s="22"/>
    </row>
    <row r="230" spans="13:13" x14ac:dyDescent="0.25">
      <c r="M230" s="22"/>
    </row>
    <row r="231" spans="13:13" x14ac:dyDescent="0.25">
      <c r="M231" s="22"/>
    </row>
    <row r="232" spans="13:13" x14ac:dyDescent="0.25">
      <c r="M232" s="22"/>
    </row>
    <row r="233" spans="13:13" x14ac:dyDescent="0.25">
      <c r="M233" s="22"/>
    </row>
    <row r="234" spans="13:13" x14ac:dyDescent="0.25">
      <c r="M234" s="22"/>
    </row>
    <row r="235" spans="13:13" x14ac:dyDescent="0.25">
      <c r="M235" s="22"/>
    </row>
    <row r="236" spans="13:13" x14ac:dyDescent="0.25">
      <c r="M236" s="22"/>
    </row>
    <row r="237" spans="13:13" x14ac:dyDescent="0.25">
      <c r="M237" s="22"/>
    </row>
    <row r="238" spans="13:13" x14ac:dyDescent="0.25">
      <c r="M238" s="22"/>
    </row>
    <row r="239" spans="13:13" x14ac:dyDescent="0.25">
      <c r="M239" s="22"/>
    </row>
    <row r="240" spans="13:13" x14ac:dyDescent="0.25">
      <c r="M240" s="22"/>
    </row>
    <row r="241" spans="13:13" x14ac:dyDescent="0.25">
      <c r="M241" s="22"/>
    </row>
    <row r="242" spans="13:13" x14ac:dyDescent="0.25">
      <c r="M242" s="22"/>
    </row>
    <row r="243" spans="13:13" x14ac:dyDescent="0.25">
      <c r="M243" s="22"/>
    </row>
    <row r="244" spans="13:13" x14ac:dyDescent="0.25">
      <c r="M244" s="22"/>
    </row>
    <row r="245" spans="13:13" x14ac:dyDescent="0.25">
      <c r="M245" s="22"/>
    </row>
    <row r="246" spans="13:13" x14ac:dyDescent="0.25">
      <c r="M246" s="22"/>
    </row>
    <row r="247" spans="13:13" x14ac:dyDescent="0.25">
      <c r="M247" s="22"/>
    </row>
    <row r="248" spans="13:13" x14ac:dyDescent="0.25">
      <c r="M248" s="22"/>
    </row>
    <row r="249" spans="13:13" x14ac:dyDescent="0.25">
      <c r="M249" s="22"/>
    </row>
    <row r="250" spans="13:13" x14ac:dyDescent="0.25">
      <c r="M250" s="22"/>
    </row>
    <row r="251" spans="13:13" x14ac:dyDescent="0.25">
      <c r="M251" s="22"/>
    </row>
    <row r="252" spans="13:13" x14ac:dyDescent="0.25">
      <c r="M252" s="22"/>
    </row>
    <row r="253" spans="13:13" x14ac:dyDescent="0.25">
      <c r="M253" s="22"/>
    </row>
    <row r="254" spans="13:13" x14ac:dyDescent="0.25">
      <c r="M254" s="22"/>
    </row>
    <row r="255" spans="13:13" x14ac:dyDescent="0.25">
      <c r="M255" s="22"/>
    </row>
    <row r="256" spans="13:13" x14ac:dyDescent="0.25">
      <c r="M256" s="22"/>
    </row>
    <row r="257" spans="13:13" x14ac:dyDescent="0.25">
      <c r="M257" s="22"/>
    </row>
    <row r="258" spans="13:13" x14ac:dyDescent="0.25">
      <c r="M258" s="22"/>
    </row>
    <row r="259" spans="13:13" x14ac:dyDescent="0.25">
      <c r="M259" s="22"/>
    </row>
    <row r="260" spans="13:13" x14ac:dyDescent="0.25">
      <c r="M260" s="22"/>
    </row>
    <row r="261" spans="13:13" x14ac:dyDescent="0.25">
      <c r="M261" s="22"/>
    </row>
    <row r="262" spans="13:13" x14ac:dyDescent="0.25">
      <c r="M262" s="22"/>
    </row>
    <row r="263" spans="13:13" x14ac:dyDescent="0.25">
      <c r="M263" s="22"/>
    </row>
    <row r="264" spans="13:13" x14ac:dyDescent="0.25">
      <c r="M264" s="22"/>
    </row>
    <row r="265" spans="13:13" x14ac:dyDescent="0.25">
      <c r="M265" s="22"/>
    </row>
    <row r="266" spans="13:13" x14ac:dyDescent="0.25">
      <c r="M266" s="22"/>
    </row>
    <row r="267" spans="13:13" x14ac:dyDescent="0.25">
      <c r="M267" s="22"/>
    </row>
    <row r="268" spans="13:13" x14ac:dyDescent="0.25">
      <c r="M268" s="22"/>
    </row>
    <row r="269" spans="13:13" x14ac:dyDescent="0.25">
      <c r="M269" s="22"/>
    </row>
    <row r="270" spans="13:13" x14ac:dyDescent="0.25">
      <c r="M270" s="22"/>
    </row>
    <row r="271" spans="13:13" x14ac:dyDescent="0.25">
      <c r="M271" s="22"/>
    </row>
    <row r="272" spans="13:13" x14ac:dyDescent="0.25">
      <c r="M272" s="22"/>
    </row>
    <row r="273" spans="13:13" x14ac:dyDescent="0.25">
      <c r="M273" s="22"/>
    </row>
    <row r="274" spans="13:13" x14ac:dyDescent="0.25">
      <c r="M274" s="22"/>
    </row>
    <row r="275" spans="13:13" x14ac:dyDescent="0.25">
      <c r="M275" s="22"/>
    </row>
    <row r="276" spans="13:13" x14ac:dyDescent="0.25">
      <c r="M276" s="22"/>
    </row>
    <row r="277" spans="13:13" x14ac:dyDescent="0.25">
      <c r="M277" s="22"/>
    </row>
    <row r="278" spans="13:13" x14ac:dyDescent="0.25">
      <c r="M278" s="22"/>
    </row>
    <row r="279" spans="13:13" x14ac:dyDescent="0.25">
      <c r="M279" s="22"/>
    </row>
    <row r="280" spans="13:13" x14ac:dyDescent="0.25">
      <c r="M280" s="22"/>
    </row>
    <row r="281" spans="13:13" x14ac:dyDescent="0.25">
      <c r="M281" s="22"/>
    </row>
    <row r="282" spans="13:13" x14ac:dyDescent="0.25">
      <c r="M282" s="22"/>
    </row>
    <row r="283" spans="13:13" x14ac:dyDescent="0.25">
      <c r="M283" s="22"/>
    </row>
    <row r="284" spans="13:13" x14ac:dyDescent="0.25">
      <c r="M284" s="22"/>
    </row>
    <row r="285" spans="13:13" x14ac:dyDescent="0.25">
      <c r="M285" s="22"/>
    </row>
    <row r="286" spans="13:13" x14ac:dyDescent="0.25">
      <c r="M286" s="22"/>
    </row>
    <row r="287" spans="13:13" x14ac:dyDescent="0.25">
      <c r="M287" s="22"/>
    </row>
    <row r="288" spans="13:13" x14ac:dyDescent="0.25">
      <c r="M288" s="22"/>
    </row>
    <row r="289" spans="13:13" x14ac:dyDescent="0.25">
      <c r="M289" s="22"/>
    </row>
    <row r="290" spans="13:13" x14ac:dyDescent="0.25">
      <c r="M290" s="22"/>
    </row>
    <row r="291" spans="13:13" x14ac:dyDescent="0.25">
      <c r="M291" s="22"/>
    </row>
    <row r="292" spans="13:13" x14ac:dyDescent="0.25">
      <c r="M292" s="22"/>
    </row>
    <row r="293" spans="13:13" x14ac:dyDescent="0.25">
      <c r="M293" s="22"/>
    </row>
    <row r="294" spans="13:13" x14ac:dyDescent="0.25">
      <c r="M294" s="22"/>
    </row>
    <row r="295" spans="13:13" x14ac:dyDescent="0.25">
      <c r="M295" s="22"/>
    </row>
    <row r="296" spans="13:13" x14ac:dyDescent="0.25">
      <c r="M296" s="22"/>
    </row>
    <row r="297" spans="13:13" x14ac:dyDescent="0.25">
      <c r="M297" s="22"/>
    </row>
    <row r="298" spans="13:13" x14ac:dyDescent="0.25">
      <c r="M298" s="22"/>
    </row>
    <row r="299" spans="13:13" x14ac:dyDescent="0.25">
      <c r="M299" s="22"/>
    </row>
    <row r="300" spans="13:13" x14ac:dyDescent="0.25">
      <c r="M300" s="22"/>
    </row>
    <row r="301" spans="13:13" x14ac:dyDescent="0.25">
      <c r="M301" s="22"/>
    </row>
    <row r="302" spans="13:13" x14ac:dyDescent="0.25">
      <c r="M302" s="22"/>
    </row>
    <row r="303" spans="13:13" x14ac:dyDescent="0.25">
      <c r="M303" s="22"/>
    </row>
    <row r="304" spans="13:13" x14ac:dyDescent="0.25">
      <c r="M304" s="22"/>
    </row>
    <row r="305" spans="13:13" x14ac:dyDescent="0.25">
      <c r="M305" s="22"/>
    </row>
    <row r="306" spans="13:13" x14ac:dyDescent="0.25">
      <c r="M306" s="22"/>
    </row>
    <row r="307" spans="13:13" x14ac:dyDescent="0.25">
      <c r="M307" s="22"/>
    </row>
    <row r="308" spans="13:13" x14ac:dyDescent="0.25">
      <c r="M308" s="22"/>
    </row>
    <row r="309" spans="13:13" x14ac:dyDescent="0.25">
      <c r="M309" s="22"/>
    </row>
    <row r="310" spans="13:13" x14ac:dyDescent="0.25">
      <c r="M310" s="22"/>
    </row>
    <row r="311" spans="13:13" x14ac:dyDescent="0.25">
      <c r="M311" s="22"/>
    </row>
    <row r="312" spans="13:13" x14ac:dyDescent="0.25">
      <c r="M312" s="22"/>
    </row>
    <row r="313" spans="13:13" x14ac:dyDescent="0.25">
      <c r="M313" s="22"/>
    </row>
    <row r="314" spans="13:13" x14ac:dyDescent="0.25">
      <c r="M314" s="22"/>
    </row>
    <row r="315" spans="13:13" x14ac:dyDescent="0.25">
      <c r="M315" s="22"/>
    </row>
    <row r="316" spans="13:13" x14ac:dyDescent="0.25">
      <c r="M316" s="22"/>
    </row>
    <row r="317" spans="13:13" x14ac:dyDescent="0.25">
      <c r="M317" s="22"/>
    </row>
    <row r="318" spans="13:13" x14ac:dyDescent="0.25">
      <c r="M318" s="22"/>
    </row>
    <row r="319" spans="13:13" x14ac:dyDescent="0.25">
      <c r="M319" s="22"/>
    </row>
    <row r="320" spans="13:13" x14ac:dyDescent="0.25">
      <c r="M320" s="22"/>
    </row>
    <row r="321" spans="13:13" x14ac:dyDescent="0.25">
      <c r="M321" s="22"/>
    </row>
    <row r="322" spans="13:13" x14ac:dyDescent="0.25">
      <c r="M322" s="22"/>
    </row>
    <row r="323" spans="13:13" x14ac:dyDescent="0.25">
      <c r="M323" s="22"/>
    </row>
    <row r="324" spans="13:13" x14ac:dyDescent="0.25">
      <c r="M324" s="22"/>
    </row>
    <row r="325" spans="13:13" x14ac:dyDescent="0.25">
      <c r="M325" s="22"/>
    </row>
    <row r="326" spans="13:13" x14ac:dyDescent="0.25">
      <c r="M326" s="22"/>
    </row>
    <row r="327" spans="13:13" x14ac:dyDescent="0.25">
      <c r="M327" s="22"/>
    </row>
    <row r="328" spans="13:13" x14ac:dyDescent="0.25">
      <c r="M328" s="22"/>
    </row>
    <row r="329" spans="13:13" x14ac:dyDescent="0.25">
      <c r="M329" s="22"/>
    </row>
    <row r="330" spans="13:13" x14ac:dyDescent="0.25">
      <c r="M330" s="22"/>
    </row>
    <row r="331" spans="13:13" x14ac:dyDescent="0.25">
      <c r="M331" s="22"/>
    </row>
    <row r="332" spans="13:13" x14ac:dyDescent="0.25">
      <c r="M332" s="22"/>
    </row>
    <row r="333" spans="13:13" x14ac:dyDescent="0.25">
      <c r="M333" s="22"/>
    </row>
    <row r="334" spans="13:13" x14ac:dyDescent="0.25">
      <c r="M334" s="22"/>
    </row>
    <row r="335" spans="13:13" x14ac:dyDescent="0.25">
      <c r="M335" s="22"/>
    </row>
    <row r="336" spans="13:13" x14ac:dyDescent="0.25">
      <c r="M336" s="22"/>
    </row>
    <row r="337" spans="13:13" x14ac:dyDescent="0.25">
      <c r="M337" s="22"/>
    </row>
    <row r="338" spans="13:13" x14ac:dyDescent="0.25">
      <c r="M338" s="22"/>
    </row>
    <row r="339" spans="13:13" x14ac:dyDescent="0.25">
      <c r="M339" s="22"/>
    </row>
    <row r="340" spans="13:13" x14ac:dyDescent="0.25">
      <c r="M340" s="22"/>
    </row>
    <row r="341" spans="13:13" x14ac:dyDescent="0.25">
      <c r="M341" s="22"/>
    </row>
    <row r="342" spans="13:13" x14ac:dyDescent="0.25">
      <c r="M342" s="22"/>
    </row>
    <row r="343" spans="13:13" x14ac:dyDescent="0.25">
      <c r="M343" s="22"/>
    </row>
    <row r="344" spans="13:13" x14ac:dyDescent="0.25">
      <c r="M344" s="22"/>
    </row>
    <row r="345" spans="13:13" x14ac:dyDescent="0.25">
      <c r="M345" s="22"/>
    </row>
    <row r="346" spans="13:13" x14ac:dyDescent="0.25">
      <c r="M346" s="22"/>
    </row>
    <row r="347" spans="13:13" x14ac:dyDescent="0.25">
      <c r="M347" s="22"/>
    </row>
    <row r="348" spans="13:13" x14ac:dyDescent="0.25">
      <c r="M348" s="22"/>
    </row>
    <row r="349" spans="13:13" x14ac:dyDescent="0.25">
      <c r="M349" s="22"/>
    </row>
    <row r="350" spans="13:13" x14ac:dyDescent="0.25">
      <c r="M350" s="22"/>
    </row>
    <row r="351" spans="13:13" x14ac:dyDescent="0.25">
      <c r="M351" s="22"/>
    </row>
    <row r="352" spans="13:13" x14ac:dyDescent="0.25">
      <c r="M352" s="22"/>
    </row>
    <row r="353" spans="13:13" x14ac:dyDescent="0.25">
      <c r="M353" s="22"/>
    </row>
    <row r="354" spans="13:13" x14ac:dyDescent="0.25">
      <c r="M354" s="22"/>
    </row>
    <row r="355" spans="13:13" x14ac:dyDescent="0.25">
      <c r="M355" s="22"/>
    </row>
    <row r="356" spans="13:13" x14ac:dyDescent="0.25">
      <c r="M356" s="22"/>
    </row>
    <row r="357" spans="13:13" x14ac:dyDescent="0.25">
      <c r="M357" s="22"/>
    </row>
    <row r="358" spans="13:13" x14ac:dyDescent="0.25">
      <c r="M358" s="22"/>
    </row>
    <row r="359" spans="13:13" x14ac:dyDescent="0.25">
      <c r="M359" s="22"/>
    </row>
    <row r="360" spans="13:13" x14ac:dyDescent="0.25">
      <c r="M360" s="22"/>
    </row>
    <row r="361" spans="13:13" x14ac:dyDescent="0.25">
      <c r="M361" s="22"/>
    </row>
    <row r="362" spans="13:13" x14ac:dyDescent="0.25">
      <c r="M362" s="22"/>
    </row>
    <row r="363" spans="13:13" x14ac:dyDescent="0.25">
      <c r="M363" s="22"/>
    </row>
    <row r="364" spans="13:13" x14ac:dyDescent="0.25">
      <c r="M364" s="22"/>
    </row>
    <row r="365" spans="13:13" x14ac:dyDescent="0.25">
      <c r="M365" s="22"/>
    </row>
    <row r="366" spans="13:13" x14ac:dyDescent="0.25">
      <c r="M366" s="22"/>
    </row>
    <row r="367" spans="13:13" x14ac:dyDescent="0.25">
      <c r="M367" s="22"/>
    </row>
  </sheetData>
  <mergeCells count="24">
    <mergeCell ref="V1:V2"/>
    <mergeCell ref="A2:L2"/>
    <mergeCell ref="A4:A26"/>
    <mergeCell ref="A27:A46"/>
    <mergeCell ref="A47:A48"/>
    <mergeCell ref="R1:R2"/>
    <mergeCell ref="S1:S2"/>
    <mergeCell ref="T1:T2"/>
    <mergeCell ref="U1:U2"/>
    <mergeCell ref="M1:M2"/>
    <mergeCell ref="N1:N2"/>
    <mergeCell ref="O1:O2"/>
    <mergeCell ref="P1:P2"/>
    <mergeCell ref="Q1:Q2"/>
    <mergeCell ref="A1:C1"/>
    <mergeCell ref="D1:I1"/>
    <mergeCell ref="A51:A59"/>
    <mergeCell ref="B51:B59"/>
    <mergeCell ref="J1:L1"/>
    <mergeCell ref="B4:B26"/>
    <mergeCell ref="B27:B46"/>
    <mergeCell ref="B47:B48"/>
    <mergeCell ref="A49:A50"/>
    <mergeCell ref="B49:B50"/>
  </mergeCells>
  <conditionalFormatting sqref="M4 M5:O47">
    <cfRule type="cellIs" dxfId="88" priority="8" stopIfTrue="1" operator="greaterThan">
      <formula>0</formula>
    </cfRule>
    <cfRule type="cellIs" dxfId="87" priority="9" stopIfTrue="1" operator="greaterThan">
      <formula>0</formula>
    </cfRule>
    <cfRule type="cellIs" dxfId="86" priority="10" stopIfTrue="1" operator="greaterThan">
      <formula>0</formula>
    </cfRule>
  </conditionalFormatting>
  <conditionalFormatting sqref="N4:O4">
    <cfRule type="cellIs" dxfId="85" priority="5" stopIfTrue="1" operator="greaterThan">
      <formula>0</formula>
    </cfRule>
    <cfRule type="cellIs" dxfId="84" priority="6" stopIfTrue="1" operator="greaterThan">
      <formula>0</formula>
    </cfRule>
    <cfRule type="cellIs" dxfId="83" priority="7" stopIfTrue="1" operator="greaterThan">
      <formula>0</formula>
    </cfRule>
  </conditionalFormatting>
  <conditionalFormatting sqref="M48:O59">
    <cfRule type="cellIs" dxfId="82" priority="2" stopIfTrue="1" operator="greaterThan">
      <formula>0</formula>
    </cfRule>
    <cfRule type="cellIs" dxfId="81" priority="3" stopIfTrue="1" operator="greaterThan">
      <formula>0</formula>
    </cfRule>
    <cfRule type="cellIs" dxfId="80" priority="4" stopIfTrue="1" operator="greaterThan">
      <formula>0</formula>
    </cfRule>
  </conditionalFormatting>
  <conditionalFormatting sqref="P4:P59">
    <cfRule type="notContainsBlanks" dxfId="79" priority="1">
      <formula>LEN(TRIM(P4))&gt;0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67"/>
  <sheetViews>
    <sheetView topLeftCell="I48" zoomScale="84" zoomScaleNormal="84" workbookViewId="0">
      <selection activeCell="K4" sqref="K4:K59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7" customWidth="1"/>
    <col min="4" max="4" width="5.7109375" style="1" customWidth="1"/>
    <col min="5" max="5" width="34.2851562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8" bestFit="1" customWidth="1"/>
    <col min="10" max="10" width="11.28515625" style="42" customWidth="1"/>
    <col min="11" max="11" width="13.28515625" style="38" customWidth="1"/>
    <col min="12" max="12" width="12.5703125" style="17" customWidth="1"/>
    <col min="13" max="13" width="14.7109375" style="18" customWidth="1"/>
    <col min="14" max="14" width="13.7109375" style="18" customWidth="1"/>
    <col min="15" max="15" width="14.7109375" style="18" customWidth="1"/>
    <col min="16" max="16" width="17" style="18" customWidth="1"/>
    <col min="17" max="21" width="14.7109375" style="15" customWidth="1"/>
    <col min="22" max="16384" width="9.7109375" style="15"/>
  </cols>
  <sheetData>
    <row r="1" spans="1:21" ht="33" customHeight="1" x14ac:dyDescent="0.25">
      <c r="A1" s="167" t="s">
        <v>134</v>
      </c>
      <c r="B1" s="167"/>
      <c r="C1" s="167"/>
      <c r="D1" s="167" t="s">
        <v>75</v>
      </c>
      <c r="E1" s="167"/>
      <c r="F1" s="167"/>
      <c r="G1" s="167"/>
      <c r="H1" s="167"/>
      <c r="I1" s="167"/>
      <c r="J1" s="167" t="s">
        <v>135</v>
      </c>
      <c r="K1" s="167"/>
      <c r="L1" s="167"/>
      <c r="M1" s="166" t="s">
        <v>180</v>
      </c>
      <c r="N1" s="166" t="s">
        <v>181</v>
      </c>
      <c r="O1" s="166" t="s">
        <v>182</v>
      </c>
      <c r="P1" s="166" t="s">
        <v>183</v>
      </c>
      <c r="Q1" s="166" t="s">
        <v>184</v>
      </c>
      <c r="R1" s="166" t="s">
        <v>185</v>
      </c>
      <c r="S1" s="166" t="s">
        <v>186</v>
      </c>
      <c r="T1" s="166" t="s">
        <v>187</v>
      </c>
      <c r="U1" s="166" t="s">
        <v>118</v>
      </c>
    </row>
    <row r="2" spans="1:21" ht="21.75" customHeight="1" x14ac:dyDescent="0.25">
      <c r="A2" s="167" t="s">
        <v>136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6"/>
      <c r="N2" s="166"/>
      <c r="O2" s="166"/>
      <c r="P2" s="166"/>
      <c r="Q2" s="166"/>
      <c r="R2" s="166"/>
      <c r="S2" s="166"/>
      <c r="T2" s="166"/>
      <c r="U2" s="166"/>
    </row>
    <row r="3" spans="1:21" s="16" customFormat="1" ht="45" x14ac:dyDescent="0.2">
      <c r="A3" s="30" t="s">
        <v>5</v>
      </c>
      <c r="B3" s="30" t="s">
        <v>120</v>
      </c>
      <c r="C3" s="31" t="s">
        <v>121</v>
      </c>
      <c r="D3" s="31" t="s">
        <v>3</v>
      </c>
      <c r="E3" s="31" t="s">
        <v>87</v>
      </c>
      <c r="F3" s="31" t="s">
        <v>88</v>
      </c>
      <c r="G3" s="31" t="s">
        <v>122</v>
      </c>
      <c r="H3" s="31" t="s">
        <v>4</v>
      </c>
      <c r="I3" s="47" t="s">
        <v>1</v>
      </c>
      <c r="J3" s="33" t="s">
        <v>23</v>
      </c>
      <c r="K3" s="34" t="s">
        <v>0</v>
      </c>
      <c r="L3" s="30" t="s">
        <v>2</v>
      </c>
      <c r="M3" s="29">
        <v>43140</v>
      </c>
      <c r="N3" s="29">
        <v>43165</v>
      </c>
      <c r="O3" s="29">
        <v>43199</v>
      </c>
      <c r="P3" s="29">
        <v>43224</v>
      </c>
      <c r="Q3" s="29">
        <v>43256</v>
      </c>
      <c r="R3" s="29">
        <v>43285</v>
      </c>
      <c r="S3" s="29">
        <v>43318</v>
      </c>
      <c r="T3" s="29">
        <v>43336</v>
      </c>
      <c r="U3" s="29" t="s">
        <v>119</v>
      </c>
    </row>
    <row r="4" spans="1:21" ht="30" customHeight="1" x14ac:dyDescent="0.25">
      <c r="A4" s="174" t="s">
        <v>123</v>
      </c>
      <c r="B4" s="172" t="s">
        <v>124</v>
      </c>
      <c r="C4" s="76" t="s">
        <v>125</v>
      </c>
      <c r="D4" s="77">
        <v>1</v>
      </c>
      <c r="E4" s="78" t="s">
        <v>27</v>
      </c>
      <c r="F4" s="77" t="s">
        <v>90</v>
      </c>
      <c r="G4" s="76" t="s">
        <v>78</v>
      </c>
      <c r="H4" s="76" t="s">
        <v>24</v>
      </c>
      <c r="I4" s="79">
        <v>25</v>
      </c>
      <c r="J4" s="85">
        <v>3</v>
      </c>
      <c r="K4" s="35">
        <f t="shared" ref="K4:K35" si="0">J4-(SUM(M4:U4))</f>
        <v>3</v>
      </c>
      <c r="L4" s="36" t="str">
        <f>IF(K4&lt;0,"ATENÇÃO","OK")</f>
        <v>OK</v>
      </c>
      <c r="M4" s="56"/>
      <c r="N4" s="56"/>
      <c r="O4" s="56"/>
      <c r="P4" s="56"/>
      <c r="Q4" s="57"/>
      <c r="R4" s="57"/>
      <c r="S4" s="41"/>
      <c r="T4" s="41"/>
      <c r="U4" s="41"/>
    </row>
    <row r="5" spans="1:21" ht="15" customHeight="1" x14ac:dyDescent="0.25">
      <c r="A5" s="174"/>
      <c r="B5" s="172"/>
      <c r="C5" s="76" t="s">
        <v>125</v>
      </c>
      <c r="D5" s="77">
        <v>2</v>
      </c>
      <c r="E5" s="78" t="s">
        <v>28</v>
      </c>
      <c r="F5" s="77" t="s">
        <v>91</v>
      </c>
      <c r="G5" s="76" t="s">
        <v>78</v>
      </c>
      <c r="H5" s="76" t="s">
        <v>24</v>
      </c>
      <c r="I5" s="79">
        <v>30</v>
      </c>
      <c r="J5" s="85">
        <v>20</v>
      </c>
      <c r="K5" s="35">
        <f t="shared" si="0"/>
        <v>4</v>
      </c>
      <c r="L5" s="36" t="str">
        <f t="shared" ref="L5:L59" si="1">IF(K5&lt;0,"ATENÇÃO","OK")</f>
        <v>OK</v>
      </c>
      <c r="M5" s="56">
        <v>1</v>
      </c>
      <c r="N5" s="56"/>
      <c r="O5" s="56">
        <v>1</v>
      </c>
      <c r="P5" s="56"/>
      <c r="Q5" s="153">
        <v>2</v>
      </c>
      <c r="R5" s="153">
        <v>7</v>
      </c>
      <c r="S5" s="41"/>
      <c r="T5" s="153">
        <v>5</v>
      </c>
      <c r="U5" s="41"/>
    </row>
    <row r="6" spans="1:21" ht="15" customHeight="1" x14ac:dyDescent="0.25">
      <c r="A6" s="174"/>
      <c r="B6" s="172"/>
      <c r="C6" s="76" t="s">
        <v>125</v>
      </c>
      <c r="D6" s="77">
        <v>3</v>
      </c>
      <c r="E6" s="78" t="s">
        <v>29</v>
      </c>
      <c r="F6" s="77" t="s">
        <v>92</v>
      </c>
      <c r="G6" s="76" t="s">
        <v>78</v>
      </c>
      <c r="H6" s="76" t="s">
        <v>24</v>
      </c>
      <c r="I6" s="79">
        <v>32</v>
      </c>
      <c r="J6" s="85">
        <v>20</v>
      </c>
      <c r="K6" s="35">
        <f t="shared" si="0"/>
        <v>0</v>
      </c>
      <c r="L6" s="36" t="str">
        <f t="shared" si="1"/>
        <v>OK</v>
      </c>
      <c r="M6" s="56">
        <v>4</v>
      </c>
      <c r="N6" s="56">
        <v>1</v>
      </c>
      <c r="O6" s="56">
        <v>5</v>
      </c>
      <c r="P6" s="56">
        <v>3</v>
      </c>
      <c r="Q6" s="153">
        <v>3</v>
      </c>
      <c r="R6" s="153">
        <v>4</v>
      </c>
      <c r="S6" s="41"/>
      <c r="T6" s="41"/>
      <c r="U6" s="41"/>
    </row>
    <row r="7" spans="1:21" ht="15" customHeight="1" x14ac:dyDescent="0.25">
      <c r="A7" s="174"/>
      <c r="B7" s="172"/>
      <c r="C7" s="76" t="s">
        <v>125</v>
      </c>
      <c r="D7" s="77">
        <v>4</v>
      </c>
      <c r="E7" s="78" t="s">
        <v>30</v>
      </c>
      <c r="F7" s="77" t="s">
        <v>93</v>
      </c>
      <c r="G7" s="76" t="s">
        <v>78</v>
      </c>
      <c r="H7" s="76" t="s">
        <v>24</v>
      </c>
      <c r="I7" s="79">
        <v>36</v>
      </c>
      <c r="J7" s="85">
        <v>10</v>
      </c>
      <c r="K7" s="35">
        <f t="shared" si="0"/>
        <v>4</v>
      </c>
      <c r="L7" s="36" t="str">
        <f t="shared" si="1"/>
        <v>OK</v>
      </c>
      <c r="M7" s="56">
        <v>1</v>
      </c>
      <c r="N7" s="56">
        <v>1</v>
      </c>
      <c r="O7" s="56">
        <v>1</v>
      </c>
      <c r="P7" s="56"/>
      <c r="Q7" s="57"/>
      <c r="R7" s="57"/>
      <c r="S7" s="159"/>
      <c r="T7" s="153">
        <v>3</v>
      </c>
      <c r="U7" s="41"/>
    </row>
    <row r="8" spans="1:21" ht="46.5" customHeight="1" x14ac:dyDescent="0.25">
      <c r="A8" s="174"/>
      <c r="B8" s="172"/>
      <c r="C8" s="76" t="s">
        <v>125</v>
      </c>
      <c r="D8" s="77">
        <v>5</v>
      </c>
      <c r="E8" s="78" t="s">
        <v>31</v>
      </c>
      <c r="F8" s="77" t="s">
        <v>94</v>
      </c>
      <c r="G8" s="76" t="s">
        <v>78</v>
      </c>
      <c r="H8" s="76" t="s">
        <v>24</v>
      </c>
      <c r="I8" s="79">
        <v>55</v>
      </c>
      <c r="J8" s="85">
        <v>5</v>
      </c>
      <c r="K8" s="35">
        <f t="shared" si="0"/>
        <v>0</v>
      </c>
      <c r="L8" s="36" t="str">
        <f t="shared" si="1"/>
        <v>OK</v>
      </c>
      <c r="M8" s="56">
        <v>1</v>
      </c>
      <c r="N8" s="56"/>
      <c r="O8" s="56">
        <v>2</v>
      </c>
      <c r="P8" s="56"/>
      <c r="Q8" s="57"/>
      <c r="R8" s="57"/>
      <c r="S8" s="153">
        <v>1</v>
      </c>
      <c r="T8" s="153">
        <v>1</v>
      </c>
      <c r="U8" s="41"/>
    </row>
    <row r="9" spans="1:21" ht="15" customHeight="1" x14ac:dyDescent="0.25">
      <c r="A9" s="174"/>
      <c r="B9" s="172"/>
      <c r="C9" s="76" t="s">
        <v>125</v>
      </c>
      <c r="D9" s="77">
        <v>6</v>
      </c>
      <c r="E9" s="78" t="s">
        <v>32</v>
      </c>
      <c r="F9" s="77" t="s">
        <v>95</v>
      </c>
      <c r="G9" s="76" t="s">
        <v>78</v>
      </c>
      <c r="H9" s="76" t="s">
        <v>24</v>
      </c>
      <c r="I9" s="79">
        <v>65</v>
      </c>
      <c r="J9" s="85">
        <v>5</v>
      </c>
      <c r="K9" s="35">
        <f t="shared" si="0"/>
        <v>5</v>
      </c>
      <c r="L9" s="36" t="str">
        <f t="shared" si="1"/>
        <v>OK</v>
      </c>
      <c r="M9" s="56"/>
      <c r="N9" s="56"/>
      <c r="O9" s="56"/>
      <c r="P9" s="56"/>
      <c r="Q9" s="57"/>
      <c r="R9" s="57"/>
      <c r="S9" s="41"/>
      <c r="T9" s="41"/>
      <c r="U9" s="41"/>
    </row>
    <row r="10" spans="1:21" ht="15" customHeight="1" x14ac:dyDescent="0.25">
      <c r="A10" s="174"/>
      <c r="B10" s="172"/>
      <c r="C10" s="76" t="s">
        <v>125</v>
      </c>
      <c r="D10" s="77">
        <v>7</v>
      </c>
      <c r="E10" s="78" t="s">
        <v>33</v>
      </c>
      <c r="F10" s="77" t="s">
        <v>96</v>
      </c>
      <c r="G10" s="76" t="s">
        <v>78</v>
      </c>
      <c r="H10" s="76" t="s">
        <v>24</v>
      </c>
      <c r="I10" s="79">
        <v>55</v>
      </c>
      <c r="J10" s="85">
        <v>10</v>
      </c>
      <c r="K10" s="35">
        <f t="shared" si="0"/>
        <v>6</v>
      </c>
      <c r="L10" s="36" t="str">
        <f t="shared" si="1"/>
        <v>OK</v>
      </c>
      <c r="M10" s="56"/>
      <c r="N10" s="56"/>
      <c r="O10" s="56">
        <v>2</v>
      </c>
      <c r="P10" s="56"/>
      <c r="Q10" s="57"/>
      <c r="R10" s="57"/>
      <c r="S10" s="41"/>
      <c r="T10" s="153">
        <v>2</v>
      </c>
      <c r="U10" s="41"/>
    </row>
    <row r="11" spans="1:21" ht="15" customHeight="1" x14ac:dyDescent="0.25">
      <c r="A11" s="174"/>
      <c r="B11" s="172"/>
      <c r="C11" s="76" t="s">
        <v>125</v>
      </c>
      <c r="D11" s="77">
        <v>8</v>
      </c>
      <c r="E11" s="80" t="s">
        <v>34</v>
      </c>
      <c r="F11" s="77" t="s">
        <v>97</v>
      </c>
      <c r="G11" s="81" t="s">
        <v>78</v>
      </c>
      <c r="H11" s="81" t="s">
        <v>76</v>
      </c>
      <c r="I11" s="79">
        <v>42</v>
      </c>
      <c r="J11" s="85"/>
      <c r="K11" s="35">
        <f t="shared" si="0"/>
        <v>0</v>
      </c>
      <c r="L11" s="36" t="str">
        <f t="shared" si="1"/>
        <v>OK</v>
      </c>
      <c r="M11" s="56"/>
      <c r="N11" s="56"/>
      <c r="O11" s="56"/>
      <c r="P11" s="56"/>
      <c r="Q11" s="57"/>
      <c r="R11" s="57"/>
      <c r="S11" s="41"/>
      <c r="T11" s="41"/>
      <c r="U11" s="41"/>
    </row>
    <row r="12" spans="1:21" ht="15" customHeight="1" x14ac:dyDescent="0.25">
      <c r="A12" s="174"/>
      <c r="B12" s="172"/>
      <c r="C12" s="76" t="s">
        <v>125</v>
      </c>
      <c r="D12" s="77">
        <v>9</v>
      </c>
      <c r="E12" s="80" t="s">
        <v>35</v>
      </c>
      <c r="F12" s="77" t="s">
        <v>98</v>
      </c>
      <c r="G12" s="81" t="s">
        <v>78</v>
      </c>
      <c r="H12" s="81" t="s">
        <v>76</v>
      </c>
      <c r="I12" s="79">
        <v>50</v>
      </c>
      <c r="J12" s="85"/>
      <c r="K12" s="35">
        <f t="shared" si="0"/>
        <v>0</v>
      </c>
      <c r="L12" s="36" t="str">
        <f t="shared" si="1"/>
        <v>OK</v>
      </c>
      <c r="M12" s="56"/>
      <c r="N12" s="56"/>
      <c r="O12" s="56"/>
      <c r="P12" s="56"/>
      <c r="Q12" s="57"/>
      <c r="R12" s="57"/>
      <c r="S12" s="41"/>
      <c r="T12" s="41"/>
      <c r="U12" s="41"/>
    </row>
    <row r="13" spans="1:21" ht="15" customHeight="1" x14ac:dyDescent="0.25">
      <c r="A13" s="174"/>
      <c r="B13" s="172"/>
      <c r="C13" s="76" t="s">
        <v>125</v>
      </c>
      <c r="D13" s="77">
        <v>10</v>
      </c>
      <c r="E13" s="80" t="s">
        <v>36</v>
      </c>
      <c r="F13" s="77" t="s">
        <v>98</v>
      </c>
      <c r="G13" s="81" t="s">
        <v>78</v>
      </c>
      <c r="H13" s="81" t="s">
        <v>24</v>
      </c>
      <c r="I13" s="79">
        <v>38</v>
      </c>
      <c r="J13" s="85"/>
      <c r="K13" s="35">
        <f t="shared" si="0"/>
        <v>0</v>
      </c>
      <c r="L13" s="36" t="str">
        <f t="shared" si="1"/>
        <v>OK</v>
      </c>
      <c r="M13" s="56"/>
      <c r="N13" s="56"/>
      <c r="O13" s="56"/>
      <c r="P13" s="56"/>
      <c r="Q13" s="57"/>
      <c r="R13" s="57"/>
      <c r="S13" s="41"/>
      <c r="T13" s="41"/>
      <c r="U13" s="41"/>
    </row>
    <row r="14" spans="1:21" ht="15" customHeight="1" x14ac:dyDescent="0.25">
      <c r="A14" s="174"/>
      <c r="B14" s="172"/>
      <c r="C14" s="76" t="s">
        <v>125</v>
      </c>
      <c r="D14" s="77">
        <v>11</v>
      </c>
      <c r="E14" s="82" t="s">
        <v>37</v>
      </c>
      <c r="F14" s="77" t="s">
        <v>99</v>
      </c>
      <c r="G14" s="76" t="s">
        <v>78</v>
      </c>
      <c r="H14" s="76" t="s">
        <v>24</v>
      </c>
      <c r="I14" s="79">
        <v>10</v>
      </c>
      <c r="J14" s="85">
        <v>5</v>
      </c>
      <c r="K14" s="35">
        <f t="shared" si="0"/>
        <v>4</v>
      </c>
      <c r="L14" s="36" t="str">
        <f t="shared" si="1"/>
        <v>OK</v>
      </c>
      <c r="M14" s="56"/>
      <c r="N14" s="56"/>
      <c r="O14" s="56"/>
      <c r="P14" s="56"/>
      <c r="Q14" s="57"/>
      <c r="R14" s="57"/>
      <c r="S14" s="153">
        <v>1</v>
      </c>
      <c r="T14" s="41"/>
      <c r="U14" s="41"/>
    </row>
    <row r="15" spans="1:21" ht="15" customHeight="1" x14ac:dyDescent="0.25">
      <c r="A15" s="174"/>
      <c r="B15" s="172"/>
      <c r="C15" s="76" t="s">
        <v>125</v>
      </c>
      <c r="D15" s="77">
        <v>12</v>
      </c>
      <c r="E15" s="82" t="s">
        <v>38</v>
      </c>
      <c r="F15" s="77" t="s">
        <v>99</v>
      </c>
      <c r="G15" s="76" t="s">
        <v>78</v>
      </c>
      <c r="H15" s="76" t="s">
        <v>24</v>
      </c>
      <c r="I15" s="79">
        <v>12</v>
      </c>
      <c r="J15" s="85">
        <v>10</v>
      </c>
      <c r="K15" s="35">
        <f t="shared" si="0"/>
        <v>7</v>
      </c>
      <c r="L15" s="36" t="str">
        <f t="shared" si="1"/>
        <v>OK</v>
      </c>
      <c r="M15" s="56"/>
      <c r="N15" s="56"/>
      <c r="O15" s="56"/>
      <c r="P15" s="56"/>
      <c r="Q15" s="57"/>
      <c r="R15" s="153">
        <v>1</v>
      </c>
      <c r="S15" s="159"/>
      <c r="T15" s="153">
        <v>2</v>
      </c>
      <c r="U15" s="41"/>
    </row>
    <row r="16" spans="1:21" ht="15" customHeight="1" x14ac:dyDescent="0.25">
      <c r="A16" s="174"/>
      <c r="B16" s="172"/>
      <c r="C16" s="76" t="s">
        <v>125</v>
      </c>
      <c r="D16" s="77">
        <v>13</v>
      </c>
      <c r="E16" s="82" t="s">
        <v>39</v>
      </c>
      <c r="F16" s="77" t="s">
        <v>99</v>
      </c>
      <c r="G16" s="76" t="s">
        <v>78</v>
      </c>
      <c r="H16" s="76" t="s">
        <v>24</v>
      </c>
      <c r="I16" s="79">
        <v>13</v>
      </c>
      <c r="J16" s="85">
        <v>10</v>
      </c>
      <c r="K16" s="35">
        <f t="shared" si="0"/>
        <v>7</v>
      </c>
      <c r="L16" s="36" t="str">
        <f t="shared" si="1"/>
        <v>OK</v>
      </c>
      <c r="M16" s="56"/>
      <c r="N16" s="56"/>
      <c r="O16" s="56">
        <v>1</v>
      </c>
      <c r="P16" s="56"/>
      <c r="Q16" s="57"/>
      <c r="R16" s="57"/>
      <c r="S16" s="41"/>
      <c r="T16" s="153">
        <v>2</v>
      </c>
      <c r="U16" s="41"/>
    </row>
    <row r="17" spans="1:21" ht="15" customHeight="1" x14ac:dyDescent="0.25">
      <c r="A17" s="174"/>
      <c r="B17" s="172"/>
      <c r="C17" s="76" t="s">
        <v>125</v>
      </c>
      <c r="D17" s="77">
        <v>14</v>
      </c>
      <c r="E17" s="82" t="s">
        <v>40</v>
      </c>
      <c r="F17" s="77" t="s">
        <v>99</v>
      </c>
      <c r="G17" s="76" t="s">
        <v>78</v>
      </c>
      <c r="H17" s="76" t="s">
        <v>24</v>
      </c>
      <c r="I17" s="79">
        <v>15</v>
      </c>
      <c r="J17" s="85">
        <v>10</v>
      </c>
      <c r="K17" s="35">
        <f t="shared" si="0"/>
        <v>7</v>
      </c>
      <c r="L17" s="36" t="str">
        <f t="shared" si="1"/>
        <v>OK</v>
      </c>
      <c r="M17" s="56"/>
      <c r="N17" s="56"/>
      <c r="O17" s="56">
        <v>1</v>
      </c>
      <c r="P17" s="56"/>
      <c r="Q17" s="57"/>
      <c r="R17" s="57"/>
      <c r="S17" s="41"/>
      <c r="T17" s="153">
        <v>2</v>
      </c>
      <c r="U17" s="41"/>
    </row>
    <row r="18" spans="1:21" ht="15" customHeight="1" x14ac:dyDescent="0.25">
      <c r="A18" s="174"/>
      <c r="B18" s="172"/>
      <c r="C18" s="76" t="s">
        <v>125</v>
      </c>
      <c r="D18" s="77">
        <v>15</v>
      </c>
      <c r="E18" s="82" t="s">
        <v>41</v>
      </c>
      <c r="F18" s="77" t="s">
        <v>99</v>
      </c>
      <c r="G18" s="76" t="s">
        <v>78</v>
      </c>
      <c r="H18" s="76" t="s">
        <v>24</v>
      </c>
      <c r="I18" s="79">
        <v>18</v>
      </c>
      <c r="J18" s="85">
        <v>10</v>
      </c>
      <c r="K18" s="35">
        <f t="shared" si="0"/>
        <v>10</v>
      </c>
      <c r="L18" s="36" t="str">
        <f t="shared" si="1"/>
        <v>OK</v>
      </c>
      <c r="M18" s="56"/>
      <c r="N18" s="56"/>
      <c r="O18" s="56"/>
      <c r="P18" s="56"/>
      <c r="Q18" s="57"/>
      <c r="R18" s="57"/>
      <c r="S18" s="41"/>
      <c r="T18" s="41"/>
      <c r="U18" s="41"/>
    </row>
    <row r="19" spans="1:21" ht="15" customHeight="1" x14ac:dyDescent="0.25">
      <c r="A19" s="174"/>
      <c r="B19" s="172"/>
      <c r="C19" s="76" t="s">
        <v>125</v>
      </c>
      <c r="D19" s="77">
        <v>16</v>
      </c>
      <c r="E19" s="82" t="s">
        <v>42</v>
      </c>
      <c r="F19" s="77" t="s">
        <v>99</v>
      </c>
      <c r="G19" s="76" t="s">
        <v>78</v>
      </c>
      <c r="H19" s="76" t="s">
        <v>24</v>
      </c>
      <c r="I19" s="79">
        <v>18</v>
      </c>
      <c r="J19" s="85">
        <v>15</v>
      </c>
      <c r="K19" s="35">
        <f t="shared" si="0"/>
        <v>15</v>
      </c>
      <c r="L19" s="36" t="str">
        <f t="shared" si="1"/>
        <v>OK</v>
      </c>
      <c r="M19" s="56"/>
      <c r="N19" s="56"/>
      <c r="O19" s="56"/>
      <c r="P19" s="56"/>
      <c r="Q19" s="57"/>
      <c r="R19" s="57"/>
      <c r="S19" s="41"/>
      <c r="T19" s="41"/>
      <c r="U19" s="41"/>
    </row>
    <row r="20" spans="1:21" ht="15" customHeight="1" x14ac:dyDescent="0.25">
      <c r="A20" s="174"/>
      <c r="B20" s="172"/>
      <c r="C20" s="76" t="s">
        <v>125</v>
      </c>
      <c r="D20" s="77">
        <v>17</v>
      </c>
      <c r="E20" s="82" t="s">
        <v>43</v>
      </c>
      <c r="F20" s="77" t="s">
        <v>99</v>
      </c>
      <c r="G20" s="76" t="s">
        <v>78</v>
      </c>
      <c r="H20" s="76" t="s">
        <v>24</v>
      </c>
      <c r="I20" s="79">
        <v>18</v>
      </c>
      <c r="J20" s="85">
        <v>15</v>
      </c>
      <c r="K20" s="35">
        <f t="shared" si="0"/>
        <v>15</v>
      </c>
      <c r="L20" s="36" t="str">
        <f t="shared" si="1"/>
        <v>OK</v>
      </c>
      <c r="M20" s="56"/>
      <c r="N20" s="56"/>
      <c r="O20" s="56"/>
      <c r="P20" s="56"/>
      <c r="Q20" s="57"/>
      <c r="R20" s="57"/>
      <c r="S20" s="41"/>
      <c r="T20" s="41"/>
      <c r="U20" s="41"/>
    </row>
    <row r="21" spans="1:21" ht="15" customHeight="1" x14ac:dyDescent="0.25">
      <c r="A21" s="174"/>
      <c r="B21" s="172"/>
      <c r="C21" s="76" t="s">
        <v>125</v>
      </c>
      <c r="D21" s="77">
        <v>18</v>
      </c>
      <c r="E21" s="83" t="s">
        <v>44</v>
      </c>
      <c r="F21" s="77" t="s">
        <v>99</v>
      </c>
      <c r="G21" s="76" t="s">
        <v>78</v>
      </c>
      <c r="H21" s="81" t="s">
        <v>24</v>
      </c>
      <c r="I21" s="79">
        <v>16</v>
      </c>
      <c r="J21" s="85"/>
      <c r="K21" s="35">
        <f t="shared" si="0"/>
        <v>0</v>
      </c>
      <c r="L21" s="36" t="str">
        <f t="shared" si="1"/>
        <v>OK</v>
      </c>
      <c r="M21" s="56"/>
      <c r="N21" s="56"/>
      <c r="O21" s="56"/>
      <c r="P21" s="56"/>
      <c r="Q21" s="57"/>
      <c r="R21" s="57"/>
      <c r="S21" s="41"/>
      <c r="T21" s="41"/>
      <c r="U21" s="41"/>
    </row>
    <row r="22" spans="1:21" ht="15" customHeight="1" x14ac:dyDescent="0.25">
      <c r="A22" s="174"/>
      <c r="B22" s="172"/>
      <c r="C22" s="76" t="s">
        <v>125</v>
      </c>
      <c r="D22" s="77">
        <v>19</v>
      </c>
      <c r="E22" s="78" t="s">
        <v>45</v>
      </c>
      <c r="F22" s="77" t="s">
        <v>99</v>
      </c>
      <c r="G22" s="76" t="s">
        <v>78</v>
      </c>
      <c r="H22" s="76" t="s">
        <v>24</v>
      </c>
      <c r="I22" s="79">
        <v>2.7</v>
      </c>
      <c r="J22" s="85">
        <v>50</v>
      </c>
      <c r="K22" s="35">
        <f t="shared" si="0"/>
        <v>31</v>
      </c>
      <c r="L22" s="36" t="str">
        <f t="shared" si="1"/>
        <v>OK</v>
      </c>
      <c r="M22" s="56"/>
      <c r="N22" s="56"/>
      <c r="O22" s="56"/>
      <c r="P22" s="56"/>
      <c r="Q22" s="57"/>
      <c r="R22" s="153">
        <v>9</v>
      </c>
      <c r="S22" s="41"/>
      <c r="T22" s="153">
        <v>10</v>
      </c>
      <c r="U22" s="41"/>
    </row>
    <row r="23" spans="1:21" ht="15" customHeight="1" x14ac:dyDescent="0.25">
      <c r="A23" s="174"/>
      <c r="B23" s="172"/>
      <c r="C23" s="76" t="s">
        <v>125</v>
      </c>
      <c r="D23" s="77">
        <v>20</v>
      </c>
      <c r="E23" s="78" t="s">
        <v>46</v>
      </c>
      <c r="F23" s="77" t="s">
        <v>100</v>
      </c>
      <c r="G23" s="76" t="s">
        <v>78</v>
      </c>
      <c r="H23" s="76" t="s">
        <v>24</v>
      </c>
      <c r="I23" s="79">
        <v>130</v>
      </c>
      <c r="J23" s="85">
        <v>10</v>
      </c>
      <c r="K23" s="35">
        <f t="shared" si="0"/>
        <v>10</v>
      </c>
      <c r="L23" s="36" t="str">
        <f t="shared" si="1"/>
        <v>OK</v>
      </c>
      <c r="M23" s="56"/>
      <c r="N23" s="56"/>
      <c r="O23" s="56"/>
      <c r="P23" s="56"/>
      <c r="Q23" s="57"/>
      <c r="R23" s="57"/>
      <c r="S23" s="41"/>
      <c r="T23" s="41"/>
      <c r="U23" s="41"/>
    </row>
    <row r="24" spans="1:21" ht="15" customHeight="1" x14ac:dyDescent="0.25">
      <c r="A24" s="174"/>
      <c r="B24" s="172"/>
      <c r="C24" s="76" t="s">
        <v>125</v>
      </c>
      <c r="D24" s="77">
        <v>21</v>
      </c>
      <c r="E24" s="78" t="s">
        <v>101</v>
      </c>
      <c r="F24" s="77" t="s">
        <v>102</v>
      </c>
      <c r="G24" s="76" t="s">
        <v>78</v>
      </c>
      <c r="H24" s="76" t="s">
        <v>24</v>
      </c>
      <c r="I24" s="79">
        <v>160</v>
      </c>
      <c r="J24" s="85">
        <v>10</v>
      </c>
      <c r="K24" s="35">
        <f t="shared" si="0"/>
        <v>10</v>
      </c>
      <c r="L24" s="36" t="str">
        <f t="shared" si="1"/>
        <v>OK</v>
      </c>
      <c r="M24" s="56"/>
      <c r="N24" s="56"/>
      <c r="O24" s="56"/>
      <c r="P24" s="56"/>
      <c r="Q24" s="57"/>
      <c r="R24" s="57"/>
      <c r="S24" s="41"/>
      <c r="T24" s="41"/>
      <c r="U24" s="41"/>
    </row>
    <row r="25" spans="1:21" ht="15" customHeight="1" x14ac:dyDescent="0.25">
      <c r="A25" s="174"/>
      <c r="B25" s="172"/>
      <c r="C25" s="76" t="s">
        <v>125</v>
      </c>
      <c r="D25" s="77">
        <v>22</v>
      </c>
      <c r="E25" s="78" t="s">
        <v>103</v>
      </c>
      <c r="F25" s="77" t="s">
        <v>102</v>
      </c>
      <c r="G25" s="76" t="s">
        <v>78</v>
      </c>
      <c r="H25" s="76" t="s">
        <v>24</v>
      </c>
      <c r="I25" s="79">
        <v>285</v>
      </c>
      <c r="J25" s="85"/>
      <c r="K25" s="35">
        <f t="shared" si="0"/>
        <v>0</v>
      </c>
      <c r="L25" s="36" t="str">
        <f t="shared" si="1"/>
        <v>OK</v>
      </c>
      <c r="M25" s="56"/>
      <c r="N25" s="56"/>
      <c r="O25" s="56"/>
      <c r="P25" s="56"/>
      <c r="Q25" s="57"/>
      <c r="R25" s="57"/>
      <c r="S25" s="41"/>
      <c r="T25" s="41"/>
      <c r="U25" s="41"/>
    </row>
    <row r="26" spans="1:21" ht="15" customHeight="1" x14ac:dyDescent="0.25">
      <c r="A26" s="174"/>
      <c r="B26" s="172"/>
      <c r="C26" s="76" t="s">
        <v>125</v>
      </c>
      <c r="D26" s="77">
        <v>23</v>
      </c>
      <c r="E26" s="78" t="s">
        <v>104</v>
      </c>
      <c r="F26" s="77" t="s">
        <v>105</v>
      </c>
      <c r="G26" s="84" t="s">
        <v>78</v>
      </c>
      <c r="H26" s="76" t="s">
        <v>24</v>
      </c>
      <c r="I26" s="79">
        <v>445</v>
      </c>
      <c r="J26" s="85"/>
      <c r="K26" s="35">
        <f t="shared" si="0"/>
        <v>0</v>
      </c>
      <c r="L26" s="36" t="str">
        <f t="shared" si="1"/>
        <v>OK</v>
      </c>
      <c r="M26" s="56"/>
      <c r="N26" s="56"/>
      <c r="O26" s="56"/>
      <c r="P26" s="56"/>
      <c r="Q26" s="57"/>
      <c r="R26" s="57"/>
      <c r="S26" s="41"/>
      <c r="T26" s="41"/>
      <c r="U26" s="41"/>
    </row>
    <row r="27" spans="1:21" ht="15" customHeight="1" x14ac:dyDescent="0.25">
      <c r="A27" s="175" t="s">
        <v>126</v>
      </c>
      <c r="B27" s="173" t="s">
        <v>124</v>
      </c>
      <c r="C27" s="100"/>
      <c r="D27" s="65">
        <v>24</v>
      </c>
      <c r="E27" s="66" t="s">
        <v>47</v>
      </c>
      <c r="F27" s="67" t="s">
        <v>106</v>
      </c>
      <c r="G27" s="67" t="s">
        <v>79</v>
      </c>
      <c r="H27" s="65" t="s">
        <v>77</v>
      </c>
      <c r="I27" s="68">
        <v>12.5</v>
      </c>
      <c r="J27" s="85">
        <v>50</v>
      </c>
      <c r="K27" s="35">
        <f t="shared" si="0"/>
        <v>0</v>
      </c>
      <c r="L27" s="36" t="str">
        <f t="shared" si="1"/>
        <v>OK</v>
      </c>
      <c r="M27" s="56"/>
      <c r="N27" s="56">
        <v>31</v>
      </c>
      <c r="O27" s="56">
        <v>4</v>
      </c>
      <c r="P27" s="56"/>
      <c r="Q27" s="153">
        <v>3</v>
      </c>
      <c r="R27" s="153">
        <v>4</v>
      </c>
      <c r="S27" s="153">
        <v>8</v>
      </c>
      <c r="T27" s="41"/>
      <c r="U27" s="41"/>
    </row>
    <row r="28" spans="1:21" ht="15" customHeight="1" x14ac:dyDescent="0.25">
      <c r="A28" s="175"/>
      <c r="B28" s="173"/>
      <c r="C28" s="100"/>
      <c r="D28" s="65">
        <v>25</v>
      </c>
      <c r="E28" s="66" t="s">
        <v>48</v>
      </c>
      <c r="F28" s="67" t="s">
        <v>106</v>
      </c>
      <c r="G28" s="67" t="s">
        <v>79</v>
      </c>
      <c r="H28" s="65" t="s">
        <v>77</v>
      </c>
      <c r="I28" s="68">
        <v>55</v>
      </c>
      <c r="J28" s="85"/>
      <c r="K28" s="35">
        <f t="shared" si="0"/>
        <v>0</v>
      </c>
      <c r="L28" s="36" t="str">
        <f t="shared" si="1"/>
        <v>OK</v>
      </c>
      <c r="M28" s="56"/>
      <c r="N28" s="56"/>
      <c r="O28" s="56"/>
      <c r="P28" s="56"/>
      <c r="Q28" s="57"/>
      <c r="R28" s="57"/>
      <c r="S28" s="41"/>
      <c r="T28" s="41"/>
      <c r="U28" s="41"/>
    </row>
    <row r="29" spans="1:21" ht="15" customHeight="1" x14ac:dyDescent="0.25">
      <c r="A29" s="175"/>
      <c r="B29" s="173"/>
      <c r="C29" s="100"/>
      <c r="D29" s="65">
        <v>26</v>
      </c>
      <c r="E29" s="66" t="s">
        <v>49</v>
      </c>
      <c r="F29" s="67" t="s">
        <v>106</v>
      </c>
      <c r="G29" s="67" t="s">
        <v>79</v>
      </c>
      <c r="H29" s="65" t="s">
        <v>77</v>
      </c>
      <c r="I29" s="68">
        <v>215</v>
      </c>
      <c r="J29" s="85"/>
      <c r="K29" s="35">
        <f t="shared" si="0"/>
        <v>0</v>
      </c>
      <c r="L29" s="36" t="str">
        <f t="shared" si="1"/>
        <v>OK</v>
      </c>
      <c r="M29" s="56"/>
      <c r="N29" s="56"/>
      <c r="O29" s="56"/>
      <c r="P29" s="56"/>
      <c r="Q29" s="57"/>
      <c r="R29" s="57"/>
      <c r="S29" s="41"/>
      <c r="T29" s="41"/>
      <c r="U29" s="41"/>
    </row>
    <row r="30" spans="1:21" ht="15" customHeight="1" x14ac:dyDescent="0.25">
      <c r="A30" s="175"/>
      <c r="B30" s="173"/>
      <c r="C30" s="100"/>
      <c r="D30" s="65">
        <v>27</v>
      </c>
      <c r="E30" s="66" t="s">
        <v>50</v>
      </c>
      <c r="F30" s="67" t="s">
        <v>106</v>
      </c>
      <c r="G30" s="67" t="s">
        <v>79</v>
      </c>
      <c r="H30" s="65" t="s">
        <v>77</v>
      </c>
      <c r="I30" s="68">
        <v>275</v>
      </c>
      <c r="J30" s="85"/>
      <c r="K30" s="35">
        <f t="shared" si="0"/>
        <v>0</v>
      </c>
      <c r="L30" s="36" t="str">
        <f t="shared" si="1"/>
        <v>OK</v>
      </c>
      <c r="M30" s="56"/>
      <c r="N30" s="56"/>
      <c r="O30" s="56"/>
      <c r="P30" s="56"/>
      <c r="Q30" s="57"/>
      <c r="R30" s="57"/>
      <c r="S30" s="41"/>
      <c r="T30" s="41"/>
      <c r="U30" s="41"/>
    </row>
    <row r="31" spans="1:21" ht="15" customHeight="1" x14ac:dyDescent="0.25">
      <c r="A31" s="175"/>
      <c r="B31" s="173"/>
      <c r="C31" s="100"/>
      <c r="D31" s="65">
        <v>28</v>
      </c>
      <c r="E31" s="66" t="s">
        <v>51</v>
      </c>
      <c r="F31" s="67"/>
      <c r="G31" s="67" t="s">
        <v>79</v>
      </c>
      <c r="H31" s="65" t="s">
        <v>77</v>
      </c>
      <c r="I31" s="68">
        <v>25</v>
      </c>
      <c r="J31" s="85">
        <v>25</v>
      </c>
      <c r="K31" s="35">
        <f t="shared" si="0"/>
        <v>10</v>
      </c>
      <c r="L31" s="36" t="str">
        <f t="shared" si="1"/>
        <v>OK</v>
      </c>
      <c r="M31" s="56"/>
      <c r="N31" s="56">
        <v>6</v>
      </c>
      <c r="O31" s="56">
        <v>2</v>
      </c>
      <c r="P31" s="56"/>
      <c r="Q31" s="57"/>
      <c r="R31" s="57"/>
      <c r="S31" s="153">
        <v>1</v>
      </c>
      <c r="T31" s="153">
        <v>6</v>
      </c>
      <c r="U31" s="41"/>
    </row>
    <row r="32" spans="1:21" ht="30" customHeight="1" x14ac:dyDescent="0.25">
      <c r="A32" s="175"/>
      <c r="B32" s="173"/>
      <c r="C32" s="100"/>
      <c r="D32" s="65">
        <v>29</v>
      </c>
      <c r="E32" s="66" t="s">
        <v>52</v>
      </c>
      <c r="F32" s="67" t="s">
        <v>106</v>
      </c>
      <c r="G32" s="67" t="s">
        <v>79</v>
      </c>
      <c r="H32" s="65" t="s">
        <v>77</v>
      </c>
      <c r="I32" s="68">
        <v>75</v>
      </c>
      <c r="J32" s="86">
        <v>10</v>
      </c>
      <c r="K32" s="35">
        <f t="shared" si="0"/>
        <v>10</v>
      </c>
      <c r="L32" s="36" t="str">
        <f t="shared" si="1"/>
        <v>OK</v>
      </c>
      <c r="M32" s="56"/>
      <c r="N32" s="56"/>
      <c r="O32" s="56"/>
      <c r="P32" s="56"/>
      <c r="Q32" s="57"/>
      <c r="R32" s="57"/>
      <c r="S32" s="41"/>
      <c r="T32" s="41"/>
      <c r="U32" s="41"/>
    </row>
    <row r="33" spans="1:21" ht="15" customHeight="1" x14ac:dyDescent="0.25">
      <c r="A33" s="175"/>
      <c r="B33" s="173"/>
      <c r="C33" s="100"/>
      <c r="D33" s="65">
        <v>30</v>
      </c>
      <c r="E33" s="66" t="s">
        <v>53</v>
      </c>
      <c r="F33" s="67" t="s">
        <v>106</v>
      </c>
      <c r="G33" s="67" t="s">
        <v>79</v>
      </c>
      <c r="H33" s="65" t="s">
        <v>77</v>
      </c>
      <c r="I33" s="68">
        <v>75</v>
      </c>
      <c r="J33" s="86">
        <v>20</v>
      </c>
      <c r="K33" s="35">
        <f t="shared" si="0"/>
        <v>13</v>
      </c>
      <c r="L33" s="36" t="str">
        <f t="shared" si="1"/>
        <v>OK</v>
      </c>
      <c r="M33" s="56"/>
      <c r="N33" s="56">
        <v>4</v>
      </c>
      <c r="O33" s="56">
        <v>1</v>
      </c>
      <c r="P33" s="56"/>
      <c r="Q33" s="57"/>
      <c r="R33" s="57"/>
      <c r="S33" s="41"/>
      <c r="T33" s="153">
        <v>2</v>
      </c>
      <c r="U33" s="41"/>
    </row>
    <row r="34" spans="1:21" ht="15" customHeight="1" x14ac:dyDescent="0.25">
      <c r="A34" s="175"/>
      <c r="B34" s="173"/>
      <c r="C34" s="100"/>
      <c r="D34" s="65">
        <v>31</v>
      </c>
      <c r="E34" s="66" t="s">
        <v>54</v>
      </c>
      <c r="F34" s="67" t="s">
        <v>106</v>
      </c>
      <c r="G34" s="67" t="s">
        <v>79</v>
      </c>
      <c r="H34" s="65" t="s">
        <v>77</v>
      </c>
      <c r="I34" s="68">
        <v>100</v>
      </c>
      <c r="J34" s="86">
        <v>10</v>
      </c>
      <c r="K34" s="35">
        <f t="shared" si="0"/>
        <v>10</v>
      </c>
      <c r="L34" s="36" t="str">
        <f t="shared" si="1"/>
        <v>OK</v>
      </c>
      <c r="M34" s="56"/>
      <c r="N34" s="56"/>
      <c r="O34" s="56"/>
      <c r="P34" s="56"/>
      <c r="Q34" s="57"/>
      <c r="R34" s="57"/>
      <c r="S34" s="41"/>
      <c r="T34" s="41"/>
      <c r="U34" s="41"/>
    </row>
    <row r="35" spans="1:21" ht="15" customHeight="1" x14ac:dyDescent="0.25">
      <c r="A35" s="175"/>
      <c r="B35" s="173"/>
      <c r="C35" s="100"/>
      <c r="D35" s="65">
        <v>32</v>
      </c>
      <c r="E35" s="66" t="s">
        <v>55</v>
      </c>
      <c r="F35" s="67" t="s">
        <v>106</v>
      </c>
      <c r="G35" s="67" t="s">
        <v>79</v>
      </c>
      <c r="H35" s="65" t="s">
        <v>77</v>
      </c>
      <c r="I35" s="68">
        <v>65</v>
      </c>
      <c r="J35" s="86">
        <v>8</v>
      </c>
      <c r="K35" s="35">
        <f t="shared" si="0"/>
        <v>7</v>
      </c>
      <c r="L35" s="36" t="str">
        <f t="shared" si="1"/>
        <v>OK</v>
      </c>
      <c r="M35" s="56"/>
      <c r="N35" s="56"/>
      <c r="O35" s="56"/>
      <c r="P35" s="56">
        <v>1</v>
      </c>
      <c r="Q35" s="57"/>
      <c r="R35" s="57"/>
      <c r="S35" s="41"/>
      <c r="T35" s="41"/>
      <c r="U35" s="41"/>
    </row>
    <row r="36" spans="1:21" ht="15" customHeight="1" x14ac:dyDescent="0.25">
      <c r="A36" s="175"/>
      <c r="B36" s="173"/>
      <c r="C36" s="100"/>
      <c r="D36" s="65">
        <v>33</v>
      </c>
      <c r="E36" s="66" t="s">
        <v>56</v>
      </c>
      <c r="F36" s="67" t="s">
        <v>106</v>
      </c>
      <c r="G36" s="67" t="s">
        <v>79</v>
      </c>
      <c r="H36" s="65" t="s">
        <v>77</v>
      </c>
      <c r="I36" s="68">
        <v>80</v>
      </c>
      <c r="J36" s="86">
        <v>8</v>
      </c>
      <c r="K36" s="35">
        <f t="shared" ref="K36:K59" si="2">J36-(SUM(M36:U36))</f>
        <v>8</v>
      </c>
      <c r="L36" s="36" t="str">
        <f t="shared" si="1"/>
        <v>OK</v>
      </c>
      <c r="M36" s="56"/>
      <c r="N36" s="56"/>
      <c r="O36" s="56"/>
      <c r="P36" s="56"/>
      <c r="Q36" s="57"/>
      <c r="R36" s="57"/>
      <c r="S36" s="41"/>
      <c r="T36" s="41"/>
      <c r="U36" s="41"/>
    </row>
    <row r="37" spans="1:21" ht="15" customHeight="1" x14ac:dyDescent="0.25">
      <c r="A37" s="175"/>
      <c r="B37" s="173"/>
      <c r="C37" s="100"/>
      <c r="D37" s="65">
        <v>34</v>
      </c>
      <c r="E37" s="69" t="s">
        <v>57</v>
      </c>
      <c r="F37" s="67" t="s">
        <v>106</v>
      </c>
      <c r="G37" s="67" t="s">
        <v>79</v>
      </c>
      <c r="H37" s="65" t="s">
        <v>77</v>
      </c>
      <c r="I37" s="68">
        <v>70</v>
      </c>
      <c r="J37" s="86">
        <v>5</v>
      </c>
      <c r="K37" s="35">
        <f t="shared" si="2"/>
        <v>3</v>
      </c>
      <c r="L37" s="36" t="str">
        <f t="shared" si="1"/>
        <v>OK</v>
      </c>
      <c r="M37" s="56"/>
      <c r="N37" s="56">
        <v>1</v>
      </c>
      <c r="O37" s="56">
        <v>1</v>
      </c>
      <c r="P37" s="56"/>
      <c r="Q37" s="57"/>
      <c r="R37" s="57"/>
      <c r="S37" s="41"/>
      <c r="T37" s="41"/>
      <c r="U37" s="41"/>
    </row>
    <row r="38" spans="1:21" ht="15" customHeight="1" x14ac:dyDescent="0.25">
      <c r="A38" s="175"/>
      <c r="B38" s="173"/>
      <c r="C38" s="100"/>
      <c r="D38" s="65">
        <v>35</v>
      </c>
      <c r="E38" s="69" t="s">
        <v>58</v>
      </c>
      <c r="F38" s="67" t="s">
        <v>106</v>
      </c>
      <c r="G38" s="67" t="s">
        <v>79</v>
      </c>
      <c r="H38" s="65" t="s">
        <v>77</v>
      </c>
      <c r="I38" s="68">
        <v>270</v>
      </c>
      <c r="J38" s="86"/>
      <c r="K38" s="35">
        <f t="shared" si="2"/>
        <v>0</v>
      </c>
      <c r="L38" s="36" t="str">
        <f t="shared" si="1"/>
        <v>OK</v>
      </c>
      <c r="M38" s="56"/>
      <c r="N38" s="56"/>
      <c r="O38" s="56"/>
      <c r="P38" s="56"/>
      <c r="Q38" s="57"/>
      <c r="R38" s="57"/>
      <c r="S38" s="41"/>
      <c r="T38" s="41"/>
      <c r="U38" s="41"/>
    </row>
    <row r="39" spans="1:21" ht="15" customHeight="1" x14ac:dyDescent="0.25">
      <c r="A39" s="175"/>
      <c r="B39" s="173"/>
      <c r="C39" s="100"/>
      <c r="D39" s="65">
        <v>36</v>
      </c>
      <c r="E39" s="69" t="s">
        <v>59</v>
      </c>
      <c r="F39" s="67" t="s">
        <v>106</v>
      </c>
      <c r="G39" s="67" t="s">
        <v>79</v>
      </c>
      <c r="H39" s="65" t="s">
        <v>77</v>
      </c>
      <c r="I39" s="68">
        <v>280</v>
      </c>
      <c r="J39" s="86"/>
      <c r="K39" s="35">
        <f t="shared" si="2"/>
        <v>0</v>
      </c>
      <c r="L39" s="36" t="str">
        <f t="shared" si="1"/>
        <v>OK</v>
      </c>
      <c r="M39" s="56"/>
      <c r="N39" s="56"/>
      <c r="O39" s="56"/>
      <c r="P39" s="56"/>
      <c r="Q39" s="57"/>
      <c r="R39" s="57"/>
      <c r="S39" s="41"/>
      <c r="T39" s="41"/>
      <c r="U39" s="41"/>
    </row>
    <row r="40" spans="1:21" ht="15" customHeight="1" x14ac:dyDescent="0.25">
      <c r="A40" s="175"/>
      <c r="B40" s="173"/>
      <c r="C40" s="100"/>
      <c r="D40" s="65">
        <v>37</v>
      </c>
      <c r="E40" s="70" t="s">
        <v>60</v>
      </c>
      <c r="F40" s="71" t="s">
        <v>106</v>
      </c>
      <c r="G40" s="71" t="s">
        <v>80</v>
      </c>
      <c r="H40" s="65" t="s">
        <v>77</v>
      </c>
      <c r="I40" s="68">
        <v>75</v>
      </c>
      <c r="J40" s="86"/>
      <c r="K40" s="35">
        <f t="shared" si="2"/>
        <v>0</v>
      </c>
      <c r="L40" s="36" t="str">
        <f t="shared" si="1"/>
        <v>OK</v>
      </c>
      <c r="M40" s="56"/>
      <c r="N40" s="56"/>
      <c r="O40" s="56"/>
      <c r="P40" s="56"/>
      <c r="Q40" s="57"/>
      <c r="R40" s="57"/>
      <c r="S40" s="41"/>
      <c r="T40" s="41"/>
      <c r="U40" s="41"/>
    </row>
    <row r="41" spans="1:21" ht="15" customHeight="1" x14ac:dyDescent="0.25">
      <c r="A41" s="175"/>
      <c r="B41" s="173"/>
      <c r="C41" s="100"/>
      <c r="D41" s="65">
        <v>38</v>
      </c>
      <c r="E41" s="70" t="s">
        <v>61</v>
      </c>
      <c r="F41" s="71" t="s">
        <v>106</v>
      </c>
      <c r="G41" s="71" t="s">
        <v>80</v>
      </c>
      <c r="H41" s="65" t="s">
        <v>77</v>
      </c>
      <c r="I41" s="68">
        <v>180</v>
      </c>
      <c r="J41" s="86">
        <v>25</v>
      </c>
      <c r="K41" s="35">
        <f t="shared" si="2"/>
        <v>23</v>
      </c>
      <c r="L41" s="36" t="str">
        <f t="shared" si="1"/>
        <v>OK</v>
      </c>
      <c r="M41" s="56"/>
      <c r="N41" s="56">
        <v>1</v>
      </c>
      <c r="O41" s="56"/>
      <c r="P41" s="56"/>
      <c r="Q41" s="57"/>
      <c r="R41" s="57"/>
      <c r="S41" s="41"/>
      <c r="T41" s="153">
        <v>1</v>
      </c>
      <c r="U41" s="41"/>
    </row>
    <row r="42" spans="1:21" ht="15" customHeight="1" x14ac:dyDescent="0.25">
      <c r="A42" s="175"/>
      <c r="B42" s="173"/>
      <c r="C42" s="100"/>
      <c r="D42" s="65">
        <v>39</v>
      </c>
      <c r="E42" s="70" t="s">
        <v>62</v>
      </c>
      <c r="F42" s="71" t="s">
        <v>106</v>
      </c>
      <c r="G42" s="71" t="s">
        <v>80</v>
      </c>
      <c r="H42" s="65" t="s">
        <v>77</v>
      </c>
      <c r="I42" s="68">
        <v>70</v>
      </c>
      <c r="J42" s="87">
        <v>20</v>
      </c>
      <c r="K42" s="35">
        <f t="shared" si="2"/>
        <v>20</v>
      </c>
      <c r="L42" s="36" t="str">
        <f t="shared" si="1"/>
        <v>OK</v>
      </c>
      <c r="M42" s="56"/>
      <c r="N42" s="56"/>
      <c r="O42" s="56"/>
      <c r="P42" s="56"/>
      <c r="Q42" s="57"/>
      <c r="R42" s="57"/>
      <c r="S42" s="41"/>
      <c r="T42" s="41"/>
      <c r="U42" s="41"/>
    </row>
    <row r="43" spans="1:21" ht="15" customHeight="1" x14ac:dyDescent="0.25">
      <c r="A43" s="175"/>
      <c r="B43" s="173"/>
      <c r="C43" s="100"/>
      <c r="D43" s="65">
        <v>40</v>
      </c>
      <c r="E43" s="70" t="s">
        <v>63</v>
      </c>
      <c r="F43" s="71" t="s">
        <v>106</v>
      </c>
      <c r="G43" s="71" t="s">
        <v>80</v>
      </c>
      <c r="H43" s="65" t="s">
        <v>77</v>
      </c>
      <c r="I43" s="68">
        <v>70</v>
      </c>
      <c r="J43" s="86">
        <v>20</v>
      </c>
      <c r="K43" s="35">
        <f t="shared" si="2"/>
        <v>20</v>
      </c>
      <c r="L43" s="36" t="str">
        <f t="shared" si="1"/>
        <v>OK</v>
      </c>
      <c r="M43" s="56"/>
      <c r="N43" s="56"/>
      <c r="O43" s="56"/>
      <c r="P43" s="56"/>
      <c r="Q43" s="57"/>
      <c r="R43" s="57"/>
      <c r="S43" s="41"/>
      <c r="T43" s="41"/>
      <c r="U43" s="41"/>
    </row>
    <row r="44" spans="1:21" ht="15" customHeight="1" x14ac:dyDescent="0.25">
      <c r="A44" s="175"/>
      <c r="B44" s="173"/>
      <c r="C44" s="100"/>
      <c r="D44" s="65">
        <v>41</v>
      </c>
      <c r="E44" s="70" t="s">
        <v>64</v>
      </c>
      <c r="F44" s="71" t="s">
        <v>106</v>
      </c>
      <c r="G44" s="71" t="s">
        <v>80</v>
      </c>
      <c r="H44" s="65" t="s">
        <v>77</v>
      </c>
      <c r="I44" s="68">
        <v>85</v>
      </c>
      <c r="J44" s="86"/>
      <c r="K44" s="35">
        <f t="shared" si="2"/>
        <v>0</v>
      </c>
      <c r="L44" s="36" t="str">
        <f t="shared" si="1"/>
        <v>OK</v>
      </c>
      <c r="M44" s="56"/>
      <c r="N44" s="56"/>
      <c r="O44" s="56"/>
      <c r="P44" s="56"/>
      <c r="Q44" s="57"/>
      <c r="R44" s="57"/>
      <c r="S44" s="41"/>
      <c r="T44" s="41"/>
      <c r="U44" s="41"/>
    </row>
    <row r="45" spans="1:21" ht="15" customHeight="1" x14ac:dyDescent="0.25">
      <c r="A45" s="175"/>
      <c r="B45" s="173"/>
      <c r="C45" s="100"/>
      <c r="D45" s="65">
        <v>42</v>
      </c>
      <c r="E45" s="70" t="s">
        <v>65</v>
      </c>
      <c r="F45" s="71" t="s">
        <v>106</v>
      </c>
      <c r="G45" s="71" t="s">
        <v>80</v>
      </c>
      <c r="H45" s="65" t="s">
        <v>77</v>
      </c>
      <c r="I45" s="68">
        <v>55</v>
      </c>
      <c r="J45" s="88">
        <v>10</v>
      </c>
      <c r="K45" s="35">
        <f t="shared" si="2"/>
        <v>7</v>
      </c>
      <c r="L45" s="36" t="str">
        <f t="shared" si="1"/>
        <v>OK</v>
      </c>
      <c r="M45" s="56"/>
      <c r="N45" s="56"/>
      <c r="O45" s="56"/>
      <c r="P45" s="56">
        <v>1</v>
      </c>
      <c r="Q45" s="57"/>
      <c r="R45" s="153">
        <v>2</v>
      </c>
      <c r="S45" s="41"/>
      <c r="T45" s="41"/>
      <c r="U45" s="41"/>
    </row>
    <row r="46" spans="1:21" ht="15" customHeight="1" x14ac:dyDescent="0.25">
      <c r="A46" s="175"/>
      <c r="B46" s="173"/>
      <c r="C46" s="100"/>
      <c r="D46" s="65">
        <v>43</v>
      </c>
      <c r="E46" s="70" t="s">
        <v>66</v>
      </c>
      <c r="F46" s="71" t="s">
        <v>106</v>
      </c>
      <c r="G46" s="71" t="s">
        <v>80</v>
      </c>
      <c r="H46" s="65" t="s">
        <v>77</v>
      </c>
      <c r="I46" s="68">
        <v>180</v>
      </c>
      <c r="J46" s="88">
        <v>20</v>
      </c>
      <c r="K46" s="35">
        <f t="shared" si="2"/>
        <v>16</v>
      </c>
      <c r="L46" s="36" t="str">
        <f t="shared" si="1"/>
        <v>OK</v>
      </c>
      <c r="M46" s="56"/>
      <c r="N46" s="56">
        <v>1</v>
      </c>
      <c r="O46" s="56"/>
      <c r="P46" s="56"/>
      <c r="Q46" s="57"/>
      <c r="R46" s="153">
        <v>2</v>
      </c>
      <c r="S46" s="41"/>
      <c r="T46" s="153">
        <v>1</v>
      </c>
      <c r="U46" s="41"/>
    </row>
    <row r="47" spans="1:21" ht="15" customHeight="1" x14ac:dyDescent="0.25">
      <c r="A47" s="176" t="s">
        <v>127</v>
      </c>
      <c r="B47" s="177" t="s">
        <v>124</v>
      </c>
      <c r="C47" s="101"/>
      <c r="D47" s="59">
        <v>53</v>
      </c>
      <c r="E47" s="60" t="s">
        <v>47</v>
      </c>
      <c r="F47" s="61" t="s">
        <v>106</v>
      </c>
      <c r="G47" s="61" t="s">
        <v>79</v>
      </c>
      <c r="H47" s="59" t="s">
        <v>77</v>
      </c>
      <c r="I47" s="62">
        <v>12.5</v>
      </c>
      <c r="J47" s="88"/>
      <c r="K47" s="35">
        <f t="shared" si="2"/>
        <v>0</v>
      </c>
      <c r="L47" s="36" t="str">
        <f t="shared" si="1"/>
        <v>OK</v>
      </c>
      <c r="M47" s="56"/>
      <c r="N47" s="56"/>
      <c r="O47" s="56"/>
      <c r="P47" s="56"/>
      <c r="Q47" s="57"/>
      <c r="R47" s="57"/>
      <c r="S47" s="41"/>
      <c r="T47" s="41"/>
      <c r="U47" s="41"/>
    </row>
    <row r="48" spans="1:21" ht="45" x14ac:dyDescent="0.25">
      <c r="A48" s="176"/>
      <c r="B48" s="177"/>
      <c r="C48" s="101"/>
      <c r="D48" s="59">
        <v>54</v>
      </c>
      <c r="E48" s="60" t="s">
        <v>51</v>
      </c>
      <c r="F48" s="61" t="s">
        <v>106</v>
      </c>
      <c r="G48" s="61" t="s">
        <v>79</v>
      </c>
      <c r="H48" s="59" t="s">
        <v>77</v>
      </c>
      <c r="I48" s="102">
        <v>25</v>
      </c>
      <c r="J48" s="88"/>
      <c r="K48" s="35">
        <f t="shared" si="2"/>
        <v>0</v>
      </c>
      <c r="L48" s="36" t="str">
        <f t="shared" si="1"/>
        <v>OK</v>
      </c>
      <c r="M48" s="143"/>
      <c r="N48" s="143"/>
      <c r="O48" s="41"/>
      <c r="P48" s="41"/>
      <c r="Q48" s="41"/>
      <c r="R48" s="41"/>
      <c r="S48" s="41"/>
      <c r="T48" s="41"/>
    </row>
    <row r="49" spans="1:20" ht="45" x14ac:dyDescent="0.25">
      <c r="A49" s="168" t="s">
        <v>128</v>
      </c>
      <c r="B49" s="169" t="s">
        <v>129</v>
      </c>
      <c r="C49" s="103"/>
      <c r="D49" s="90">
        <v>55</v>
      </c>
      <c r="E49" s="91" t="s">
        <v>47</v>
      </c>
      <c r="F49" s="92" t="s">
        <v>106</v>
      </c>
      <c r="G49" s="92" t="s">
        <v>79</v>
      </c>
      <c r="H49" s="90" t="s">
        <v>77</v>
      </c>
      <c r="I49" s="104">
        <v>12.5</v>
      </c>
      <c r="J49" s="88"/>
      <c r="K49" s="35">
        <f t="shared" si="2"/>
        <v>0</v>
      </c>
      <c r="L49" s="36" t="str">
        <f t="shared" si="1"/>
        <v>OK</v>
      </c>
      <c r="M49" s="144"/>
      <c r="N49" s="157"/>
      <c r="O49" s="157"/>
      <c r="P49" s="157"/>
      <c r="Q49" s="41"/>
      <c r="R49" s="41"/>
      <c r="S49" s="41"/>
      <c r="T49" s="41"/>
    </row>
    <row r="50" spans="1:20" ht="45" x14ac:dyDescent="0.25">
      <c r="A50" s="168"/>
      <c r="B50" s="169"/>
      <c r="C50" s="103"/>
      <c r="D50" s="90">
        <v>56</v>
      </c>
      <c r="E50" s="91" t="s">
        <v>51</v>
      </c>
      <c r="F50" s="92" t="s">
        <v>106</v>
      </c>
      <c r="G50" s="92" t="s">
        <v>79</v>
      </c>
      <c r="H50" s="90" t="s">
        <v>77</v>
      </c>
      <c r="I50" s="104">
        <v>25</v>
      </c>
      <c r="J50" s="88"/>
      <c r="K50" s="35">
        <f t="shared" si="2"/>
        <v>0</v>
      </c>
      <c r="L50" s="36" t="str">
        <f t="shared" si="1"/>
        <v>OK</v>
      </c>
      <c r="M50" s="146"/>
      <c r="N50" s="147"/>
      <c r="O50" s="157"/>
      <c r="P50" s="157"/>
      <c r="Q50" s="41"/>
      <c r="R50" s="41"/>
      <c r="S50" s="41"/>
      <c r="T50" s="41"/>
    </row>
    <row r="51" spans="1:20" ht="26.25" x14ac:dyDescent="0.25">
      <c r="A51" s="170" t="s">
        <v>130</v>
      </c>
      <c r="B51" s="171" t="s">
        <v>131</v>
      </c>
      <c r="C51" s="98"/>
      <c r="D51" s="95">
        <v>57</v>
      </c>
      <c r="E51" s="96" t="s">
        <v>67</v>
      </c>
      <c r="F51" s="97" t="s">
        <v>107</v>
      </c>
      <c r="G51" s="97" t="s">
        <v>81</v>
      </c>
      <c r="H51" s="95" t="s">
        <v>24</v>
      </c>
      <c r="I51" s="99">
        <v>140</v>
      </c>
      <c r="J51" s="88">
        <v>10</v>
      </c>
      <c r="K51" s="35">
        <f t="shared" si="2"/>
        <v>10</v>
      </c>
      <c r="L51" s="36" t="str">
        <f t="shared" si="1"/>
        <v>OK</v>
      </c>
      <c r="M51" s="158"/>
      <c r="N51" s="157"/>
      <c r="O51" s="157"/>
      <c r="P51" s="157"/>
      <c r="Q51" s="41"/>
      <c r="R51" s="41"/>
      <c r="S51" s="41"/>
      <c r="T51" s="41"/>
    </row>
    <row r="52" spans="1:20" ht="26.25" x14ac:dyDescent="0.25">
      <c r="A52" s="170"/>
      <c r="B52" s="171"/>
      <c r="C52" s="98"/>
      <c r="D52" s="95">
        <v>58</v>
      </c>
      <c r="E52" s="96" t="s">
        <v>68</v>
      </c>
      <c r="F52" s="97" t="s">
        <v>108</v>
      </c>
      <c r="G52" s="97" t="s">
        <v>81</v>
      </c>
      <c r="H52" s="95" t="s">
        <v>24</v>
      </c>
      <c r="I52" s="99">
        <v>140</v>
      </c>
      <c r="J52" s="88">
        <v>10</v>
      </c>
      <c r="K52" s="35">
        <f t="shared" si="2"/>
        <v>10</v>
      </c>
      <c r="L52" s="36" t="str">
        <f t="shared" si="1"/>
        <v>OK</v>
      </c>
      <c r="M52" s="158"/>
      <c r="N52" s="157"/>
      <c r="O52" s="157"/>
      <c r="P52" s="157"/>
      <c r="Q52" s="41"/>
      <c r="R52" s="41"/>
      <c r="S52" s="41"/>
      <c r="T52" s="41"/>
    </row>
    <row r="53" spans="1:20" x14ac:dyDescent="0.25">
      <c r="A53" s="170"/>
      <c r="B53" s="171"/>
      <c r="C53" s="98"/>
      <c r="D53" s="95">
        <v>59</v>
      </c>
      <c r="E53" s="96" t="s">
        <v>69</v>
      </c>
      <c r="F53" s="97" t="s">
        <v>109</v>
      </c>
      <c r="G53" s="97" t="s">
        <v>81</v>
      </c>
      <c r="H53" s="95" t="s">
        <v>24</v>
      </c>
      <c r="I53" s="99">
        <v>140</v>
      </c>
      <c r="J53" s="88">
        <v>10</v>
      </c>
      <c r="K53" s="35">
        <f t="shared" si="2"/>
        <v>10</v>
      </c>
      <c r="L53" s="36" t="str">
        <f t="shared" si="1"/>
        <v>OK</v>
      </c>
      <c r="M53" s="158"/>
      <c r="N53" s="157"/>
      <c r="O53" s="157"/>
      <c r="P53" s="157"/>
      <c r="Q53" s="41"/>
      <c r="R53" s="41"/>
      <c r="S53" s="41"/>
      <c r="T53" s="41"/>
    </row>
    <row r="54" spans="1:20" ht="26.25" x14ac:dyDescent="0.25">
      <c r="A54" s="170"/>
      <c r="B54" s="171"/>
      <c r="C54" s="98"/>
      <c r="D54" s="95">
        <v>60</v>
      </c>
      <c r="E54" s="96" t="s">
        <v>132</v>
      </c>
      <c r="F54" s="97" t="s">
        <v>108</v>
      </c>
      <c r="G54" s="97" t="s">
        <v>81</v>
      </c>
      <c r="H54" s="95" t="s">
        <v>24</v>
      </c>
      <c r="I54" s="99">
        <v>10.85</v>
      </c>
      <c r="J54" s="88"/>
      <c r="K54" s="35">
        <f t="shared" si="2"/>
        <v>0</v>
      </c>
      <c r="L54" s="36" t="str">
        <f t="shared" si="1"/>
        <v>OK</v>
      </c>
      <c r="M54" s="158"/>
      <c r="N54" s="157"/>
      <c r="O54" s="157"/>
      <c r="P54" s="157"/>
      <c r="Q54" s="41"/>
      <c r="R54" s="41"/>
      <c r="S54" s="41"/>
      <c r="T54" s="41"/>
    </row>
    <row r="55" spans="1:20" ht="26.25" x14ac:dyDescent="0.25">
      <c r="A55" s="170"/>
      <c r="B55" s="171"/>
      <c r="C55" s="98"/>
      <c r="D55" s="95">
        <v>61</v>
      </c>
      <c r="E55" s="96" t="s">
        <v>70</v>
      </c>
      <c r="F55" s="97" t="s">
        <v>110</v>
      </c>
      <c r="G55" s="97" t="s">
        <v>81</v>
      </c>
      <c r="H55" s="95" t="s">
        <v>24</v>
      </c>
      <c r="I55" s="99">
        <v>375</v>
      </c>
      <c r="J55" s="88">
        <v>10</v>
      </c>
      <c r="K55" s="35">
        <f t="shared" si="2"/>
        <v>10</v>
      </c>
      <c r="L55" s="36" t="str">
        <f t="shared" si="1"/>
        <v>OK</v>
      </c>
      <c r="M55" s="158"/>
      <c r="N55" s="157"/>
      <c r="O55" s="157"/>
      <c r="P55" s="157"/>
      <c r="Q55" s="41"/>
      <c r="R55" s="41"/>
      <c r="S55" s="41"/>
      <c r="T55" s="41"/>
    </row>
    <row r="56" spans="1:20" ht="26.25" x14ac:dyDescent="0.25">
      <c r="A56" s="170"/>
      <c r="B56" s="171"/>
      <c r="C56" s="98"/>
      <c r="D56" s="95">
        <v>62</v>
      </c>
      <c r="E56" s="96" t="s">
        <v>71</v>
      </c>
      <c r="F56" s="97" t="s">
        <v>111</v>
      </c>
      <c r="G56" s="97" t="s">
        <v>81</v>
      </c>
      <c r="H56" s="95" t="s">
        <v>24</v>
      </c>
      <c r="I56" s="99">
        <v>60</v>
      </c>
      <c r="J56" s="88">
        <v>10</v>
      </c>
      <c r="K56" s="35">
        <f t="shared" si="2"/>
        <v>10</v>
      </c>
      <c r="L56" s="36" t="str">
        <f t="shared" si="1"/>
        <v>OK</v>
      </c>
      <c r="M56" s="158"/>
      <c r="N56" s="157"/>
      <c r="O56" s="157"/>
      <c r="P56" s="157"/>
      <c r="Q56" s="41"/>
      <c r="R56" s="41"/>
      <c r="S56" s="41"/>
      <c r="T56" s="41"/>
    </row>
    <row r="57" spans="1:20" ht="26.25" x14ac:dyDescent="0.25">
      <c r="A57" s="170"/>
      <c r="B57" s="171"/>
      <c r="C57" s="98"/>
      <c r="D57" s="95">
        <v>63</v>
      </c>
      <c r="E57" s="96" t="s">
        <v>72</v>
      </c>
      <c r="F57" s="97" t="s">
        <v>112</v>
      </c>
      <c r="G57" s="97" t="s">
        <v>81</v>
      </c>
      <c r="H57" s="95" t="s">
        <v>24</v>
      </c>
      <c r="I57" s="99">
        <v>30</v>
      </c>
      <c r="J57" s="88">
        <v>15</v>
      </c>
      <c r="K57" s="35">
        <f t="shared" si="2"/>
        <v>15</v>
      </c>
      <c r="L57" s="36" t="str">
        <f t="shared" si="1"/>
        <v>OK</v>
      </c>
      <c r="M57" s="158"/>
      <c r="N57" s="157"/>
      <c r="O57" s="157"/>
      <c r="P57" s="157"/>
      <c r="Q57" s="41"/>
      <c r="R57" s="41"/>
      <c r="S57" s="41"/>
      <c r="T57" s="41"/>
    </row>
    <row r="58" spans="1:20" ht="26.25" x14ac:dyDescent="0.25">
      <c r="A58" s="170"/>
      <c r="B58" s="171"/>
      <c r="C58" s="98"/>
      <c r="D58" s="95">
        <v>64</v>
      </c>
      <c r="E58" s="96" t="s">
        <v>73</v>
      </c>
      <c r="F58" s="97" t="s">
        <v>113</v>
      </c>
      <c r="G58" s="97" t="s">
        <v>81</v>
      </c>
      <c r="H58" s="95" t="s">
        <v>24</v>
      </c>
      <c r="I58" s="99">
        <v>35</v>
      </c>
      <c r="J58" s="88">
        <f>15-1</f>
        <v>14</v>
      </c>
      <c r="K58" s="35">
        <f t="shared" si="2"/>
        <v>13</v>
      </c>
      <c r="L58" s="36" t="str">
        <f t="shared" si="1"/>
        <v>OK</v>
      </c>
      <c r="M58" s="158"/>
      <c r="N58" s="157"/>
      <c r="O58" s="157"/>
      <c r="P58" s="157"/>
      <c r="Q58" s="41"/>
      <c r="R58" s="41"/>
      <c r="S58" s="41"/>
      <c r="T58" s="153">
        <v>1</v>
      </c>
    </row>
    <row r="59" spans="1:20" ht="26.25" x14ac:dyDescent="0.25">
      <c r="A59" s="170"/>
      <c r="B59" s="171"/>
      <c r="C59" s="98"/>
      <c r="D59" s="95">
        <v>65</v>
      </c>
      <c r="E59" s="96" t="s">
        <v>74</v>
      </c>
      <c r="F59" s="97" t="s">
        <v>114</v>
      </c>
      <c r="G59" s="97" t="s">
        <v>81</v>
      </c>
      <c r="H59" s="95" t="s">
        <v>24</v>
      </c>
      <c r="I59" s="99">
        <v>45</v>
      </c>
      <c r="J59" s="88">
        <f>15-2</f>
        <v>13</v>
      </c>
      <c r="K59" s="35">
        <f t="shared" si="2"/>
        <v>12</v>
      </c>
      <c r="L59" s="36" t="str">
        <f t="shared" si="1"/>
        <v>OK</v>
      </c>
      <c r="M59" s="158"/>
      <c r="N59" s="157"/>
      <c r="O59" s="157"/>
      <c r="P59" s="157"/>
      <c r="Q59" s="41"/>
      <c r="R59" s="41"/>
      <c r="S59" s="41"/>
      <c r="T59" s="153">
        <v>1</v>
      </c>
    </row>
    <row r="60" spans="1:20" x14ac:dyDescent="0.25">
      <c r="M60" s="22"/>
    </row>
    <row r="61" spans="1:20" x14ac:dyDescent="0.25">
      <c r="E61" s="1" t="s">
        <v>133</v>
      </c>
      <c r="M61" s="22"/>
    </row>
    <row r="62" spans="1:20" x14ac:dyDescent="0.25">
      <c r="M62" s="22"/>
    </row>
    <row r="63" spans="1:20" x14ac:dyDescent="0.25">
      <c r="M63" s="22"/>
    </row>
    <row r="64" spans="1:20" x14ac:dyDescent="0.25">
      <c r="M64" s="22"/>
    </row>
    <row r="65" spans="13:13" x14ac:dyDescent="0.25">
      <c r="M65" s="22"/>
    </row>
    <row r="66" spans="13:13" x14ac:dyDescent="0.25">
      <c r="M66" s="22"/>
    </row>
    <row r="67" spans="13:13" x14ac:dyDescent="0.25">
      <c r="M67" s="22"/>
    </row>
    <row r="68" spans="13:13" x14ac:dyDescent="0.25">
      <c r="M68" s="22"/>
    </row>
    <row r="69" spans="13:13" x14ac:dyDescent="0.25">
      <c r="M69" s="22"/>
    </row>
    <row r="70" spans="13:13" x14ac:dyDescent="0.25">
      <c r="M70" s="22"/>
    </row>
    <row r="71" spans="13:13" x14ac:dyDescent="0.25">
      <c r="M71" s="22"/>
    </row>
    <row r="72" spans="13:13" x14ac:dyDescent="0.25">
      <c r="M72" s="22"/>
    </row>
    <row r="73" spans="13:13" x14ac:dyDescent="0.25">
      <c r="M73" s="22"/>
    </row>
    <row r="74" spans="13:13" x14ac:dyDescent="0.25">
      <c r="M74" s="22"/>
    </row>
    <row r="75" spans="13:13" x14ac:dyDescent="0.25">
      <c r="M75" s="22"/>
    </row>
    <row r="76" spans="13:13" x14ac:dyDescent="0.25">
      <c r="M76" s="22"/>
    </row>
    <row r="77" spans="13:13" x14ac:dyDescent="0.25">
      <c r="M77" s="22"/>
    </row>
    <row r="78" spans="13:13" x14ac:dyDescent="0.25">
      <c r="M78" s="22"/>
    </row>
    <row r="79" spans="13:13" x14ac:dyDescent="0.25">
      <c r="M79" s="22"/>
    </row>
    <row r="80" spans="13:13" x14ac:dyDescent="0.25">
      <c r="M80" s="22"/>
    </row>
    <row r="81" spans="13:13" x14ac:dyDescent="0.25">
      <c r="M81" s="22"/>
    </row>
    <row r="82" spans="13:13" x14ac:dyDescent="0.25">
      <c r="M82" s="22"/>
    </row>
    <row r="83" spans="13:13" x14ac:dyDescent="0.25">
      <c r="M83" s="22"/>
    </row>
    <row r="84" spans="13:13" x14ac:dyDescent="0.25">
      <c r="M84" s="22"/>
    </row>
    <row r="85" spans="13:13" x14ac:dyDescent="0.25">
      <c r="M85" s="22"/>
    </row>
    <row r="86" spans="13:13" x14ac:dyDescent="0.25">
      <c r="M86" s="22"/>
    </row>
    <row r="87" spans="13:13" x14ac:dyDescent="0.25">
      <c r="M87" s="22"/>
    </row>
    <row r="88" spans="13:13" x14ac:dyDescent="0.25">
      <c r="M88" s="22"/>
    </row>
    <row r="89" spans="13:13" x14ac:dyDescent="0.25">
      <c r="M89" s="22"/>
    </row>
    <row r="90" spans="13:13" x14ac:dyDescent="0.25">
      <c r="M90" s="22"/>
    </row>
    <row r="91" spans="13:13" x14ac:dyDescent="0.25">
      <c r="M91" s="22"/>
    </row>
    <row r="92" spans="13:13" x14ac:dyDescent="0.25">
      <c r="M92" s="22"/>
    </row>
    <row r="93" spans="13:13" x14ac:dyDescent="0.25">
      <c r="M93" s="22"/>
    </row>
    <row r="94" spans="13:13" x14ac:dyDescent="0.25">
      <c r="M94" s="22"/>
    </row>
    <row r="95" spans="13:13" x14ac:dyDescent="0.25">
      <c r="M95" s="22"/>
    </row>
    <row r="96" spans="13:13" x14ac:dyDescent="0.25">
      <c r="M96" s="22"/>
    </row>
    <row r="97" spans="13:13" x14ac:dyDescent="0.25">
      <c r="M97" s="22"/>
    </row>
    <row r="98" spans="13:13" x14ac:dyDescent="0.25">
      <c r="M98" s="22"/>
    </row>
    <row r="99" spans="13:13" x14ac:dyDescent="0.25">
      <c r="M99" s="22"/>
    </row>
    <row r="100" spans="13:13" x14ac:dyDescent="0.25">
      <c r="M100" s="22"/>
    </row>
    <row r="101" spans="13:13" x14ac:dyDescent="0.25">
      <c r="M101" s="22"/>
    </row>
    <row r="102" spans="13:13" x14ac:dyDescent="0.25">
      <c r="M102" s="22"/>
    </row>
    <row r="103" spans="13:13" x14ac:dyDescent="0.25">
      <c r="M103" s="22"/>
    </row>
    <row r="104" spans="13:13" x14ac:dyDescent="0.25">
      <c r="M104" s="22"/>
    </row>
    <row r="105" spans="13:13" x14ac:dyDescent="0.25">
      <c r="M105" s="22"/>
    </row>
    <row r="106" spans="13:13" x14ac:dyDescent="0.25">
      <c r="M106" s="22"/>
    </row>
    <row r="107" spans="13:13" x14ac:dyDescent="0.25">
      <c r="M107" s="22"/>
    </row>
    <row r="108" spans="13:13" x14ac:dyDescent="0.25">
      <c r="M108" s="22"/>
    </row>
    <row r="109" spans="13:13" x14ac:dyDescent="0.25">
      <c r="M109" s="22"/>
    </row>
    <row r="110" spans="13:13" x14ac:dyDescent="0.25">
      <c r="M110" s="22"/>
    </row>
    <row r="111" spans="13:13" x14ac:dyDescent="0.25">
      <c r="M111" s="22"/>
    </row>
    <row r="112" spans="13:13" x14ac:dyDescent="0.25">
      <c r="M112" s="22"/>
    </row>
    <row r="113" spans="13:13" x14ac:dyDescent="0.25">
      <c r="M113" s="22"/>
    </row>
    <row r="114" spans="13:13" x14ac:dyDescent="0.25">
      <c r="M114" s="22"/>
    </row>
    <row r="115" spans="13:13" x14ac:dyDescent="0.25">
      <c r="M115" s="22"/>
    </row>
    <row r="116" spans="13:13" x14ac:dyDescent="0.25">
      <c r="M116" s="22"/>
    </row>
    <row r="117" spans="13:13" x14ac:dyDescent="0.25">
      <c r="M117" s="22"/>
    </row>
    <row r="118" spans="13:13" x14ac:dyDescent="0.25">
      <c r="M118" s="22"/>
    </row>
    <row r="119" spans="13:13" x14ac:dyDescent="0.25">
      <c r="M119" s="22"/>
    </row>
    <row r="120" spans="13:13" x14ac:dyDescent="0.25">
      <c r="M120" s="22"/>
    </row>
    <row r="121" spans="13:13" x14ac:dyDescent="0.25">
      <c r="M121" s="22"/>
    </row>
    <row r="122" spans="13:13" x14ac:dyDescent="0.25">
      <c r="M122" s="22"/>
    </row>
    <row r="123" spans="13:13" x14ac:dyDescent="0.25">
      <c r="M123" s="22"/>
    </row>
    <row r="124" spans="13:13" x14ac:dyDescent="0.25">
      <c r="M124" s="22"/>
    </row>
    <row r="125" spans="13:13" x14ac:dyDescent="0.25">
      <c r="M125" s="22"/>
    </row>
    <row r="126" spans="13:13" x14ac:dyDescent="0.25">
      <c r="M126" s="22"/>
    </row>
    <row r="127" spans="13:13" x14ac:dyDescent="0.25">
      <c r="M127" s="22"/>
    </row>
    <row r="128" spans="13:13" x14ac:dyDescent="0.25">
      <c r="M128" s="22"/>
    </row>
    <row r="129" spans="13:13" x14ac:dyDescent="0.25">
      <c r="M129" s="22"/>
    </row>
    <row r="130" spans="13:13" x14ac:dyDescent="0.25">
      <c r="M130" s="22"/>
    </row>
    <row r="131" spans="13:13" x14ac:dyDescent="0.25">
      <c r="M131" s="22"/>
    </row>
    <row r="132" spans="13:13" x14ac:dyDescent="0.25">
      <c r="M132" s="22"/>
    </row>
    <row r="133" spans="13:13" x14ac:dyDescent="0.25">
      <c r="M133" s="22"/>
    </row>
    <row r="134" spans="13:13" x14ac:dyDescent="0.25">
      <c r="M134" s="22"/>
    </row>
    <row r="135" spans="13:13" x14ac:dyDescent="0.25">
      <c r="M135" s="22"/>
    </row>
    <row r="136" spans="13:13" x14ac:dyDescent="0.25">
      <c r="M136" s="22"/>
    </row>
    <row r="137" spans="13:13" x14ac:dyDescent="0.25">
      <c r="M137" s="22"/>
    </row>
    <row r="138" spans="13:13" x14ac:dyDescent="0.25">
      <c r="M138" s="22"/>
    </row>
    <row r="139" spans="13:13" x14ac:dyDescent="0.25">
      <c r="M139" s="22"/>
    </row>
    <row r="140" spans="13:13" x14ac:dyDescent="0.25">
      <c r="M140" s="22"/>
    </row>
    <row r="141" spans="13:13" x14ac:dyDescent="0.25">
      <c r="M141" s="22"/>
    </row>
    <row r="142" spans="13:13" x14ac:dyDescent="0.25">
      <c r="M142" s="22"/>
    </row>
    <row r="143" spans="13:13" x14ac:dyDescent="0.25">
      <c r="M143" s="22"/>
    </row>
    <row r="144" spans="13:13" x14ac:dyDescent="0.25">
      <c r="M144" s="22"/>
    </row>
    <row r="145" spans="13:13" x14ac:dyDescent="0.25">
      <c r="M145" s="22"/>
    </row>
    <row r="146" spans="13:13" x14ac:dyDescent="0.25">
      <c r="M146" s="22"/>
    </row>
    <row r="147" spans="13:13" x14ac:dyDescent="0.25">
      <c r="M147" s="22"/>
    </row>
    <row r="148" spans="13:13" x14ac:dyDescent="0.25">
      <c r="M148" s="22"/>
    </row>
    <row r="149" spans="13:13" x14ac:dyDescent="0.25">
      <c r="M149" s="22"/>
    </row>
    <row r="150" spans="13:13" x14ac:dyDescent="0.25">
      <c r="M150" s="22"/>
    </row>
    <row r="151" spans="13:13" x14ac:dyDescent="0.25">
      <c r="M151" s="22"/>
    </row>
    <row r="152" spans="13:13" x14ac:dyDescent="0.25">
      <c r="M152" s="22"/>
    </row>
    <row r="153" spans="13:13" x14ac:dyDescent="0.25">
      <c r="M153" s="22"/>
    </row>
    <row r="154" spans="13:13" x14ac:dyDescent="0.25">
      <c r="M154" s="22"/>
    </row>
    <row r="155" spans="13:13" x14ac:dyDescent="0.25">
      <c r="M155" s="22"/>
    </row>
    <row r="156" spans="13:13" x14ac:dyDescent="0.25">
      <c r="M156" s="22"/>
    </row>
    <row r="157" spans="13:13" x14ac:dyDescent="0.25">
      <c r="M157" s="22"/>
    </row>
    <row r="158" spans="13:13" x14ac:dyDescent="0.25">
      <c r="M158" s="22"/>
    </row>
    <row r="159" spans="13:13" x14ac:dyDescent="0.25">
      <c r="M159" s="22"/>
    </row>
    <row r="160" spans="13:13" x14ac:dyDescent="0.25">
      <c r="M160" s="22"/>
    </row>
    <row r="161" spans="13:13" x14ac:dyDescent="0.25">
      <c r="M161" s="22"/>
    </row>
    <row r="162" spans="13:13" x14ac:dyDescent="0.25">
      <c r="M162" s="22"/>
    </row>
    <row r="163" spans="13:13" x14ac:dyDescent="0.25">
      <c r="M163" s="22"/>
    </row>
    <row r="164" spans="13:13" x14ac:dyDescent="0.25">
      <c r="M164" s="22"/>
    </row>
    <row r="165" spans="13:13" x14ac:dyDescent="0.25">
      <c r="M165" s="22"/>
    </row>
    <row r="166" spans="13:13" x14ac:dyDescent="0.25">
      <c r="M166" s="22"/>
    </row>
    <row r="167" spans="13:13" x14ac:dyDescent="0.25">
      <c r="M167" s="22"/>
    </row>
    <row r="168" spans="13:13" x14ac:dyDescent="0.25">
      <c r="M168" s="22"/>
    </row>
    <row r="169" spans="13:13" x14ac:dyDescent="0.25">
      <c r="M169" s="22"/>
    </row>
    <row r="170" spans="13:13" x14ac:dyDescent="0.25">
      <c r="M170" s="22"/>
    </row>
    <row r="171" spans="13:13" x14ac:dyDescent="0.25">
      <c r="M171" s="22"/>
    </row>
    <row r="172" spans="13:13" x14ac:dyDescent="0.25">
      <c r="M172" s="22"/>
    </row>
    <row r="173" spans="13:13" x14ac:dyDescent="0.25">
      <c r="M173" s="22"/>
    </row>
    <row r="174" spans="13:13" x14ac:dyDescent="0.25">
      <c r="M174" s="22"/>
    </row>
    <row r="175" spans="13:13" x14ac:dyDescent="0.25">
      <c r="M175" s="22"/>
    </row>
    <row r="176" spans="13:13" x14ac:dyDescent="0.25">
      <c r="M176" s="22"/>
    </row>
    <row r="177" spans="13:13" x14ac:dyDescent="0.25">
      <c r="M177" s="22"/>
    </row>
    <row r="178" spans="13:13" x14ac:dyDescent="0.25">
      <c r="M178" s="22"/>
    </row>
    <row r="179" spans="13:13" x14ac:dyDescent="0.25">
      <c r="M179" s="22"/>
    </row>
    <row r="180" spans="13:13" x14ac:dyDescent="0.25">
      <c r="M180" s="22"/>
    </row>
    <row r="181" spans="13:13" x14ac:dyDescent="0.25">
      <c r="M181" s="22"/>
    </row>
    <row r="182" spans="13:13" x14ac:dyDescent="0.25">
      <c r="M182" s="22"/>
    </row>
    <row r="183" spans="13:13" x14ac:dyDescent="0.25">
      <c r="M183" s="22"/>
    </row>
    <row r="184" spans="13:13" x14ac:dyDescent="0.25">
      <c r="M184" s="22"/>
    </row>
    <row r="185" spans="13:13" x14ac:dyDescent="0.25">
      <c r="M185" s="22"/>
    </row>
    <row r="186" spans="13:13" x14ac:dyDescent="0.25">
      <c r="M186" s="22"/>
    </row>
    <row r="187" spans="13:13" x14ac:dyDescent="0.25">
      <c r="M187" s="22"/>
    </row>
    <row r="188" spans="13:13" x14ac:dyDescent="0.25">
      <c r="M188" s="22"/>
    </row>
    <row r="189" spans="13:13" x14ac:dyDescent="0.25">
      <c r="M189" s="22"/>
    </row>
    <row r="190" spans="13:13" x14ac:dyDescent="0.25">
      <c r="M190" s="22"/>
    </row>
    <row r="191" spans="13:13" x14ac:dyDescent="0.25">
      <c r="M191" s="22"/>
    </row>
    <row r="192" spans="13:13" x14ac:dyDescent="0.25">
      <c r="M192" s="22"/>
    </row>
    <row r="193" spans="13:13" x14ac:dyDescent="0.25">
      <c r="M193" s="22"/>
    </row>
    <row r="194" spans="13:13" x14ac:dyDescent="0.25">
      <c r="M194" s="22"/>
    </row>
    <row r="195" spans="13:13" x14ac:dyDescent="0.25">
      <c r="M195" s="22"/>
    </row>
    <row r="196" spans="13:13" x14ac:dyDescent="0.25">
      <c r="M196" s="22"/>
    </row>
    <row r="197" spans="13:13" x14ac:dyDescent="0.25">
      <c r="M197" s="22"/>
    </row>
    <row r="198" spans="13:13" x14ac:dyDescent="0.25">
      <c r="M198" s="22"/>
    </row>
    <row r="199" spans="13:13" x14ac:dyDescent="0.25">
      <c r="M199" s="22"/>
    </row>
    <row r="200" spans="13:13" x14ac:dyDescent="0.25">
      <c r="M200" s="22"/>
    </row>
    <row r="201" spans="13:13" x14ac:dyDescent="0.25">
      <c r="M201" s="22"/>
    </row>
    <row r="202" spans="13:13" x14ac:dyDescent="0.25">
      <c r="M202" s="22"/>
    </row>
    <row r="203" spans="13:13" x14ac:dyDescent="0.25">
      <c r="M203" s="22"/>
    </row>
    <row r="204" spans="13:13" x14ac:dyDescent="0.25">
      <c r="M204" s="22"/>
    </row>
    <row r="205" spans="13:13" x14ac:dyDescent="0.25">
      <c r="M205" s="22"/>
    </row>
    <row r="206" spans="13:13" x14ac:dyDescent="0.25">
      <c r="M206" s="22"/>
    </row>
    <row r="207" spans="13:13" x14ac:dyDescent="0.25">
      <c r="M207" s="22"/>
    </row>
    <row r="208" spans="13:13" x14ac:dyDescent="0.25">
      <c r="M208" s="22"/>
    </row>
    <row r="209" spans="13:13" x14ac:dyDescent="0.25">
      <c r="M209" s="22"/>
    </row>
    <row r="210" spans="13:13" x14ac:dyDescent="0.25">
      <c r="M210" s="22"/>
    </row>
    <row r="211" spans="13:13" x14ac:dyDescent="0.25">
      <c r="M211" s="22"/>
    </row>
    <row r="212" spans="13:13" x14ac:dyDescent="0.25">
      <c r="M212" s="22"/>
    </row>
    <row r="213" spans="13:13" x14ac:dyDescent="0.25">
      <c r="M213" s="22"/>
    </row>
    <row r="214" spans="13:13" x14ac:dyDescent="0.25">
      <c r="M214" s="22"/>
    </row>
    <row r="215" spans="13:13" x14ac:dyDescent="0.25">
      <c r="M215" s="22"/>
    </row>
    <row r="216" spans="13:13" x14ac:dyDescent="0.25">
      <c r="M216" s="22"/>
    </row>
    <row r="217" spans="13:13" x14ac:dyDescent="0.25">
      <c r="M217" s="22"/>
    </row>
    <row r="218" spans="13:13" x14ac:dyDescent="0.25">
      <c r="M218" s="22"/>
    </row>
    <row r="219" spans="13:13" x14ac:dyDescent="0.25">
      <c r="M219" s="22"/>
    </row>
    <row r="220" spans="13:13" x14ac:dyDescent="0.25">
      <c r="M220" s="22"/>
    </row>
    <row r="221" spans="13:13" x14ac:dyDescent="0.25">
      <c r="M221" s="22"/>
    </row>
    <row r="222" spans="13:13" x14ac:dyDescent="0.25">
      <c r="M222" s="22"/>
    </row>
    <row r="223" spans="13:13" x14ac:dyDescent="0.25">
      <c r="M223" s="22"/>
    </row>
    <row r="224" spans="13:13" x14ac:dyDescent="0.25">
      <c r="M224" s="22"/>
    </row>
    <row r="225" spans="13:13" x14ac:dyDescent="0.25">
      <c r="M225" s="22"/>
    </row>
    <row r="226" spans="13:13" x14ac:dyDescent="0.25">
      <c r="M226" s="22"/>
    </row>
    <row r="227" spans="13:13" x14ac:dyDescent="0.25">
      <c r="M227" s="22"/>
    </row>
    <row r="228" spans="13:13" x14ac:dyDescent="0.25">
      <c r="M228" s="22"/>
    </row>
    <row r="229" spans="13:13" x14ac:dyDescent="0.25">
      <c r="M229" s="22"/>
    </row>
    <row r="230" spans="13:13" x14ac:dyDescent="0.25">
      <c r="M230" s="22"/>
    </row>
    <row r="231" spans="13:13" x14ac:dyDescent="0.25">
      <c r="M231" s="22"/>
    </row>
    <row r="232" spans="13:13" x14ac:dyDescent="0.25">
      <c r="M232" s="22"/>
    </row>
    <row r="233" spans="13:13" x14ac:dyDescent="0.25">
      <c r="M233" s="22"/>
    </row>
    <row r="234" spans="13:13" x14ac:dyDescent="0.25">
      <c r="M234" s="22"/>
    </row>
    <row r="235" spans="13:13" x14ac:dyDescent="0.25">
      <c r="M235" s="22"/>
    </row>
    <row r="236" spans="13:13" x14ac:dyDescent="0.25">
      <c r="M236" s="22"/>
    </row>
    <row r="237" spans="13:13" x14ac:dyDescent="0.25">
      <c r="M237" s="22"/>
    </row>
    <row r="238" spans="13:13" x14ac:dyDescent="0.25">
      <c r="M238" s="22"/>
    </row>
    <row r="239" spans="13:13" x14ac:dyDescent="0.25">
      <c r="M239" s="22"/>
    </row>
    <row r="240" spans="13:13" x14ac:dyDescent="0.25">
      <c r="M240" s="22"/>
    </row>
    <row r="241" spans="13:13" x14ac:dyDescent="0.25">
      <c r="M241" s="22"/>
    </row>
    <row r="242" spans="13:13" x14ac:dyDescent="0.25">
      <c r="M242" s="22"/>
    </row>
    <row r="243" spans="13:13" x14ac:dyDescent="0.25">
      <c r="M243" s="22"/>
    </row>
    <row r="244" spans="13:13" x14ac:dyDescent="0.25">
      <c r="M244" s="22"/>
    </row>
    <row r="245" spans="13:13" x14ac:dyDescent="0.25">
      <c r="M245" s="22"/>
    </row>
    <row r="246" spans="13:13" x14ac:dyDescent="0.25">
      <c r="M246" s="22"/>
    </row>
    <row r="247" spans="13:13" x14ac:dyDescent="0.25">
      <c r="M247" s="22"/>
    </row>
    <row r="248" spans="13:13" x14ac:dyDescent="0.25">
      <c r="M248" s="22"/>
    </row>
    <row r="249" spans="13:13" x14ac:dyDescent="0.25">
      <c r="M249" s="22"/>
    </row>
    <row r="250" spans="13:13" x14ac:dyDescent="0.25">
      <c r="M250" s="22"/>
    </row>
    <row r="251" spans="13:13" x14ac:dyDescent="0.25">
      <c r="M251" s="22"/>
    </row>
    <row r="252" spans="13:13" x14ac:dyDescent="0.25">
      <c r="M252" s="22"/>
    </row>
    <row r="253" spans="13:13" x14ac:dyDescent="0.25">
      <c r="M253" s="22"/>
    </row>
    <row r="254" spans="13:13" x14ac:dyDescent="0.25">
      <c r="M254" s="22"/>
    </row>
    <row r="255" spans="13:13" x14ac:dyDescent="0.25">
      <c r="M255" s="22"/>
    </row>
    <row r="256" spans="13:13" x14ac:dyDescent="0.25">
      <c r="M256" s="22"/>
    </row>
    <row r="257" spans="13:13" x14ac:dyDescent="0.25">
      <c r="M257" s="22"/>
    </row>
    <row r="258" spans="13:13" x14ac:dyDescent="0.25">
      <c r="M258" s="22"/>
    </row>
    <row r="259" spans="13:13" x14ac:dyDescent="0.25">
      <c r="M259" s="22"/>
    </row>
    <row r="260" spans="13:13" x14ac:dyDescent="0.25">
      <c r="M260" s="22"/>
    </row>
    <row r="261" spans="13:13" x14ac:dyDescent="0.25">
      <c r="M261" s="22"/>
    </row>
    <row r="262" spans="13:13" x14ac:dyDescent="0.25">
      <c r="M262" s="22"/>
    </row>
    <row r="263" spans="13:13" x14ac:dyDescent="0.25">
      <c r="M263" s="22"/>
    </row>
    <row r="264" spans="13:13" x14ac:dyDescent="0.25">
      <c r="M264" s="22"/>
    </row>
    <row r="265" spans="13:13" x14ac:dyDescent="0.25">
      <c r="M265" s="22"/>
    </row>
    <row r="266" spans="13:13" x14ac:dyDescent="0.25">
      <c r="M266" s="22"/>
    </row>
    <row r="267" spans="13:13" x14ac:dyDescent="0.25">
      <c r="M267" s="22"/>
    </row>
    <row r="268" spans="13:13" x14ac:dyDescent="0.25">
      <c r="M268" s="22"/>
    </row>
    <row r="269" spans="13:13" x14ac:dyDescent="0.25">
      <c r="M269" s="22"/>
    </row>
    <row r="270" spans="13:13" x14ac:dyDescent="0.25">
      <c r="M270" s="22"/>
    </row>
    <row r="271" spans="13:13" x14ac:dyDescent="0.25">
      <c r="M271" s="22"/>
    </row>
    <row r="272" spans="13:13" x14ac:dyDescent="0.25">
      <c r="M272" s="22"/>
    </row>
    <row r="273" spans="13:13" x14ac:dyDescent="0.25">
      <c r="M273" s="22"/>
    </row>
    <row r="274" spans="13:13" x14ac:dyDescent="0.25">
      <c r="M274" s="22"/>
    </row>
    <row r="275" spans="13:13" x14ac:dyDescent="0.25">
      <c r="M275" s="22"/>
    </row>
    <row r="276" spans="13:13" x14ac:dyDescent="0.25">
      <c r="M276" s="22"/>
    </row>
    <row r="277" spans="13:13" x14ac:dyDescent="0.25">
      <c r="M277" s="22"/>
    </row>
    <row r="278" spans="13:13" x14ac:dyDescent="0.25">
      <c r="M278" s="22"/>
    </row>
    <row r="279" spans="13:13" x14ac:dyDescent="0.25">
      <c r="M279" s="22"/>
    </row>
    <row r="280" spans="13:13" x14ac:dyDescent="0.25">
      <c r="M280" s="22"/>
    </row>
    <row r="281" spans="13:13" x14ac:dyDescent="0.25">
      <c r="M281" s="22"/>
    </row>
    <row r="282" spans="13:13" x14ac:dyDescent="0.25">
      <c r="M282" s="22"/>
    </row>
    <row r="283" spans="13:13" x14ac:dyDescent="0.25">
      <c r="M283" s="22"/>
    </row>
    <row r="284" spans="13:13" x14ac:dyDescent="0.25">
      <c r="M284" s="22"/>
    </row>
    <row r="285" spans="13:13" x14ac:dyDescent="0.25">
      <c r="M285" s="22"/>
    </row>
    <row r="286" spans="13:13" x14ac:dyDescent="0.25">
      <c r="M286" s="22"/>
    </row>
    <row r="287" spans="13:13" x14ac:dyDescent="0.25">
      <c r="M287" s="22"/>
    </row>
    <row r="288" spans="13:13" x14ac:dyDescent="0.25">
      <c r="M288" s="22"/>
    </row>
    <row r="289" spans="13:13" x14ac:dyDescent="0.25">
      <c r="M289" s="22"/>
    </row>
    <row r="290" spans="13:13" x14ac:dyDescent="0.25">
      <c r="M290" s="22"/>
    </row>
    <row r="291" spans="13:13" x14ac:dyDescent="0.25">
      <c r="M291" s="22"/>
    </row>
    <row r="292" spans="13:13" x14ac:dyDescent="0.25">
      <c r="M292" s="22"/>
    </row>
    <row r="293" spans="13:13" x14ac:dyDescent="0.25">
      <c r="M293" s="22"/>
    </row>
    <row r="294" spans="13:13" x14ac:dyDescent="0.25">
      <c r="M294" s="22"/>
    </row>
    <row r="295" spans="13:13" x14ac:dyDescent="0.25">
      <c r="M295" s="22"/>
    </row>
    <row r="296" spans="13:13" x14ac:dyDescent="0.25">
      <c r="M296" s="22"/>
    </row>
    <row r="297" spans="13:13" x14ac:dyDescent="0.25">
      <c r="M297" s="22"/>
    </row>
    <row r="298" spans="13:13" x14ac:dyDescent="0.25">
      <c r="M298" s="22"/>
    </row>
    <row r="299" spans="13:13" x14ac:dyDescent="0.25">
      <c r="M299" s="22"/>
    </row>
    <row r="300" spans="13:13" x14ac:dyDescent="0.25">
      <c r="M300" s="22"/>
    </row>
    <row r="301" spans="13:13" x14ac:dyDescent="0.25">
      <c r="M301" s="22"/>
    </row>
    <row r="302" spans="13:13" x14ac:dyDescent="0.25">
      <c r="M302" s="22"/>
    </row>
    <row r="303" spans="13:13" x14ac:dyDescent="0.25">
      <c r="M303" s="22"/>
    </row>
    <row r="304" spans="13:13" x14ac:dyDescent="0.25">
      <c r="M304" s="22"/>
    </row>
    <row r="305" spans="13:13" x14ac:dyDescent="0.25">
      <c r="M305" s="22"/>
    </row>
    <row r="306" spans="13:13" x14ac:dyDescent="0.25">
      <c r="M306" s="22"/>
    </row>
    <row r="307" spans="13:13" x14ac:dyDescent="0.25">
      <c r="M307" s="22"/>
    </row>
    <row r="308" spans="13:13" x14ac:dyDescent="0.25">
      <c r="M308" s="22"/>
    </row>
    <row r="309" spans="13:13" x14ac:dyDescent="0.25">
      <c r="M309" s="22"/>
    </row>
    <row r="310" spans="13:13" x14ac:dyDescent="0.25">
      <c r="M310" s="22"/>
    </row>
    <row r="311" spans="13:13" x14ac:dyDescent="0.25">
      <c r="M311" s="22"/>
    </row>
    <row r="312" spans="13:13" x14ac:dyDescent="0.25">
      <c r="M312" s="22"/>
    </row>
    <row r="313" spans="13:13" x14ac:dyDescent="0.25">
      <c r="M313" s="22"/>
    </row>
    <row r="314" spans="13:13" x14ac:dyDescent="0.25">
      <c r="M314" s="22"/>
    </row>
    <row r="315" spans="13:13" x14ac:dyDescent="0.25">
      <c r="M315" s="22"/>
    </row>
    <row r="316" spans="13:13" x14ac:dyDescent="0.25">
      <c r="M316" s="22"/>
    </row>
    <row r="317" spans="13:13" x14ac:dyDescent="0.25">
      <c r="M317" s="22"/>
    </row>
    <row r="318" spans="13:13" x14ac:dyDescent="0.25">
      <c r="M318" s="22"/>
    </row>
    <row r="319" spans="13:13" x14ac:dyDescent="0.25">
      <c r="M319" s="22"/>
    </row>
    <row r="320" spans="13:13" x14ac:dyDescent="0.25">
      <c r="M320" s="22"/>
    </row>
    <row r="321" spans="13:13" x14ac:dyDescent="0.25">
      <c r="M321" s="22"/>
    </row>
    <row r="322" spans="13:13" x14ac:dyDescent="0.25">
      <c r="M322" s="22"/>
    </row>
    <row r="323" spans="13:13" x14ac:dyDescent="0.25">
      <c r="M323" s="22"/>
    </row>
    <row r="324" spans="13:13" x14ac:dyDescent="0.25">
      <c r="M324" s="22"/>
    </row>
    <row r="325" spans="13:13" x14ac:dyDescent="0.25">
      <c r="M325" s="22"/>
    </row>
    <row r="326" spans="13:13" x14ac:dyDescent="0.25">
      <c r="M326" s="22"/>
    </row>
    <row r="327" spans="13:13" x14ac:dyDescent="0.25">
      <c r="M327" s="22"/>
    </row>
    <row r="328" spans="13:13" x14ac:dyDescent="0.25">
      <c r="M328" s="22"/>
    </row>
    <row r="329" spans="13:13" x14ac:dyDescent="0.25">
      <c r="M329" s="22"/>
    </row>
    <row r="330" spans="13:13" x14ac:dyDescent="0.25">
      <c r="M330" s="22"/>
    </row>
    <row r="331" spans="13:13" x14ac:dyDescent="0.25">
      <c r="M331" s="22"/>
    </row>
    <row r="332" spans="13:13" x14ac:dyDescent="0.25">
      <c r="M332" s="22"/>
    </row>
    <row r="333" spans="13:13" x14ac:dyDescent="0.25">
      <c r="M333" s="22"/>
    </row>
    <row r="334" spans="13:13" x14ac:dyDescent="0.25">
      <c r="M334" s="22"/>
    </row>
    <row r="335" spans="13:13" x14ac:dyDescent="0.25">
      <c r="M335" s="22"/>
    </row>
    <row r="336" spans="13:13" x14ac:dyDescent="0.25">
      <c r="M336" s="22"/>
    </row>
    <row r="337" spans="13:13" x14ac:dyDescent="0.25">
      <c r="M337" s="22"/>
    </row>
    <row r="338" spans="13:13" x14ac:dyDescent="0.25">
      <c r="M338" s="22"/>
    </row>
    <row r="339" spans="13:13" x14ac:dyDescent="0.25">
      <c r="M339" s="22"/>
    </row>
    <row r="340" spans="13:13" x14ac:dyDescent="0.25">
      <c r="M340" s="22"/>
    </row>
    <row r="341" spans="13:13" x14ac:dyDescent="0.25">
      <c r="M341" s="22"/>
    </row>
    <row r="342" spans="13:13" x14ac:dyDescent="0.25">
      <c r="M342" s="22"/>
    </row>
    <row r="343" spans="13:13" x14ac:dyDescent="0.25">
      <c r="M343" s="22"/>
    </row>
    <row r="344" spans="13:13" x14ac:dyDescent="0.25">
      <c r="M344" s="22"/>
    </row>
    <row r="345" spans="13:13" x14ac:dyDescent="0.25">
      <c r="M345" s="22"/>
    </row>
    <row r="346" spans="13:13" x14ac:dyDescent="0.25">
      <c r="M346" s="22"/>
    </row>
    <row r="347" spans="13:13" x14ac:dyDescent="0.25">
      <c r="M347" s="22"/>
    </row>
    <row r="348" spans="13:13" x14ac:dyDescent="0.25">
      <c r="M348" s="22"/>
    </row>
    <row r="349" spans="13:13" x14ac:dyDescent="0.25">
      <c r="M349" s="22"/>
    </row>
    <row r="350" spans="13:13" x14ac:dyDescent="0.25">
      <c r="M350" s="22"/>
    </row>
    <row r="351" spans="13:13" x14ac:dyDescent="0.25">
      <c r="M351" s="22"/>
    </row>
    <row r="352" spans="13:13" x14ac:dyDescent="0.25">
      <c r="M352" s="22"/>
    </row>
    <row r="353" spans="13:13" x14ac:dyDescent="0.25">
      <c r="M353" s="22"/>
    </row>
    <row r="354" spans="13:13" x14ac:dyDescent="0.25">
      <c r="M354" s="22"/>
    </row>
    <row r="355" spans="13:13" x14ac:dyDescent="0.25">
      <c r="M355" s="22"/>
    </row>
    <row r="356" spans="13:13" x14ac:dyDescent="0.25">
      <c r="M356" s="22"/>
    </row>
    <row r="357" spans="13:13" x14ac:dyDescent="0.25">
      <c r="M357" s="22"/>
    </row>
    <row r="358" spans="13:13" x14ac:dyDescent="0.25">
      <c r="M358" s="22"/>
    </row>
    <row r="359" spans="13:13" x14ac:dyDescent="0.25">
      <c r="M359" s="22"/>
    </row>
    <row r="360" spans="13:13" x14ac:dyDescent="0.25">
      <c r="M360" s="22"/>
    </row>
    <row r="361" spans="13:13" x14ac:dyDescent="0.25">
      <c r="M361" s="22"/>
    </row>
    <row r="362" spans="13:13" x14ac:dyDescent="0.25">
      <c r="M362" s="22"/>
    </row>
    <row r="363" spans="13:13" x14ac:dyDescent="0.25">
      <c r="M363" s="22"/>
    </row>
    <row r="364" spans="13:13" x14ac:dyDescent="0.25">
      <c r="M364" s="22"/>
    </row>
    <row r="365" spans="13:13" x14ac:dyDescent="0.25">
      <c r="M365" s="22"/>
    </row>
    <row r="366" spans="13:13" x14ac:dyDescent="0.25">
      <c r="M366" s="22"/>
    </row>
    <row r="367" spans="13:13" x14ac:dyDescent="0.25">
      <c r="M367" s="22"/>
    </row>
  </sheetData>
  <mergeCells count="23">
    <mergeCell ref="U1:U2"/>
    <mergeCell ref="B4:B26"/>
    <mergeCell ref="B27:B46"/>
    <mergeCell ref="A47:A48"/>
    <mergeCell ref="A49:A50"/>
    <mergeCell ref="B49:B50"/>
    <mergeCell ref="S1:S2"/>
    <mergeCell ref="T1:T2"/>
    <mergeCell ref="O1:O2"/>
    <mergeCell ref="P1:P2"/>
    <mergeCell ref="Q1:Q2"/>
    <mergeCell ref="R1:R2"/>
    <mergeCell ref="D1:I1"/>
    <mergeCell ref="J1:L1"/>
    <mergeCell ref="A2:L2"/>
    <mergeCell ref="A51:A59"/>
    <mergeCell ref="B51:B59"/>
    <mergeCell ref="M1:M2"/>
    <mergeCell ref="A1:C1"/>
    <mergeCell ref="N1:N2"/>
    <mergeCell ref="B47:B48"/>
    <mergeCell ref="A4:A26"/>
    <mergeCell ref="A27:A46"/>
  </mergeCells>
  <conditionalFormatting sqref="M4 M5:P47">
    <cfRule type="cellIs" dxfId="78" priority="4" stopIfTrue="1" operator="greaterThan">
      <formula>0</formula>
    </cfRule>
    <cfRule type="cellIs" dxfId="77" priority="5" stopIfTrue="1" operator="greaterThan">
      <formula>0</formula>
    </cfRule>
    <cfRule type="cellIs" dxfId="76" priority="6" stopIfTrue="1" operator="greaterThan">
      <formula>0</formula>
    </cfRule>
  </conditionalFormatting>
  <conditionalFormatting sqref="N4:P4">
    <cfRule type="cellIs" dxfId="75" priority="1" stopIfTrue="1" operator="greaterThan">
      <formula>0</formula>
    </cfRule>
    <cfRule type="cellIs" dxfId="74" priority="2" stopIfTrue="1" operator="greaterThan">
      <formula>0</formula>
    </cfRule>
    <cfRule type="cellIs" dxfId="73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7"/>
  <sheetViews>
    <sheetView topLeftCell="E45" zoomScale="84" zoomScaleNormal="84" workbookViewId="0">
      <selection activeCell="K4" sqref="K4:K59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7" customWidth="1"/>
    <col min="4" max="4" width="5.7109375" style="1" customWidth="1"/>
    <col min="5" max="5" width="34.2851562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8" bestFit="1" customWidth="1"/>
    <col min="10" max="10" width="11.28515625" style="42" customWidth="1"/>
    <col min="11" max="11" width="13.28515625" style="38" customWidth="1"/>
    <col min="12" max="12" width="12.5703125" style="17" customWidth="1"/>
    <col min="13" max="13" width="14.7109375" style="18" customWidth="1"/>
    <col min="14" max="14" width="13.7109375" style="18" customWidth="1"/>
    <col min="15" max="15" width="14.7109375" style="18" customWidth="1"/>
    <col min="16" max="16" width="17" style="18" customWidth="1"/>
    <col min="17" max="22" width="14.7109375" style="15" customWidth="1"/>
    <col min="23" max="16384" width="9.7109375" style="15"/>
  </cols>
  <sheetData>
    <row r="1" spans="1:22" ht="33" customHeight="1" x14ac:dyDescent="0.25">
      <c r="A1" s="167" t="s">
        <v>134</v>
      </c>
      <c r="B1" s="167"/>
      <c r="C1" s="167"/>
      <c r="D1" s="167" t="s">
        <v>75</v>
      </c>
      <c r="E1" s="167"/>
      <c r="F1" s="167"/>
      <c r="G1" s="167"/>
      <c r="H1" s="167"/>
      <c r="I1" s="167"/>
      <c r="J1" s="167" t="s">
        <v>135</v>
      </c>
      <c r="K1" s="167"/>
      <c r="L1" s="167"/>
      <c r="M1" s="166" t="s">
        <v>157</v>
      </c>
      <c r="N1" s="166" t="s">
        <v>158</v>
      </c>
      <c r="O1" s="166" t="s">
        <v>159</v>
      </c>
      <c r="P1" s="166" t="s">
        <v>118</v>
      </c>
      <c r="Q1" s="166" t="s">
        <v>118</v>
      </c>
      <c r="R1" s="166" t="s">
        <v>118</v>
      </c>
      <c r="S1" s="166" t="s">
        <v>118</v>
      </c>
      <c r="T1" s="166" t="s">
        <v>118</v>
      </c>
      <c r="U1" s="166" t="s">
        <v>118</v>
      </c>
      <c r="V1" s="166" t="s">
        <v>118</v>
      </c>
    </row>
    <row r="2" spans="1:22" ht="21.75" customHeight="1" x14ac:dyDescent="0.25">
      <c r="A2" s="167" t="s">
        <v>136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6"/>
      <c r="N2" s="166"/>
      <c r="O2" s="166"/>
      <c r="P2" s="166"/>
      <c r="Q2" s="166"/>
      <c r="R2" s="166"/>
      <c r="S2" s="166"/>
      <c r="T2" s="166"/>
      <c r="U2" s="166"/>
      <c r="V2" s="166"/>
    </row>
    <row r="3" spans="1:22" s="16" customFormat="1" ht="45" x14ac:dyDescent="0.2">
      <c r="A3" s="30" t="s">
        <v>5</v>
      </c>
      <c r="B3" s="30" t="s">
        <v>120</v>
      </c>
      <c r="C3" s="31" t="s">
        <v>121</v>
      </c>
      <c r="D3" s="31" t="s">
        <v>3</v>
      </c>
      <c r="E3" s="31" t="s">
        <v>87</v>
      </c>
      <c r="F3" s="31" t="s">
        <v>88</v>
      </c>
      <c r="G3" s="31" t="s">
        <v>122</v>
      </c>
      <c r="H3" s="31" t="s">
        <v>4</v>
      </c>
      <c r="I3" s="47" t="s">
        <v>1</v>
      </c>
      <c r="J3" s="33" t="s">
        <v>23</v>
      </c>
      <c r="K3" s="34" t="s">
        <v>0</v>
      </c>
      <c r="L3" s="30" t="s">
        <v>2</v>
      </c>
      <c r="M3" s="29">
        <v>43286</v>
      </c>
      <c r="N3" s="29">
        <v>43290</v>
      </c>
      <c r="O3" s="29">
        <v>43308</v>
      </c>
      <c r="P3" s="29" t="s">
        <v>119</v>
      </c>
      <c r="Q3" s="29" t="s">
        <v>119</v>
      </c>
      <c r="R3" s="29" t="s">
        <v>119</v>
      </c>
      <c r="S3" s="29" t="s">
        <v>119</v>
      </c>
      <c r="T3" s="29" t="s">
        <v>119</v>
      </c>
      <c r="U3" s="29" t="s">
        <v>119</v>
      </c>
      <c r="V3" s="29" t="s">
        <v>119</v>
      </c>
    </row>
    <row r="4" spans="1:22" ht="30" customHeight="1" x14ac:dyDescent="0.25">
      <c r="A4" s="174" t="s">
        <v>123</v>
      </c>
      <c r="B4" s="172" t="s">
        <v>124</v>
      </c>
      <c r="C4" s="76" t="s">
        <v>125</v>
      </c>
      <c r="D4" s="77">
        <v>1</v>
      </c>
      <c r="E4" s="78" t="s">
        <v>27</v>
      </c>
      <c r="F4" s="77" t="s">
        <v>90</v>
      </c>
      <c r="G4" s="76" t="s">
        <v>78</v>
      </c>
      <c r="H4" s="76" t="s">
        <v>24</v>
      </c>
      <c r="I4" s="79">
        <v>25</v>
      </c>
      <c r="J4" s="85">
        <v>5</v>
      </c>
      <c r="K4" s="35">
        <f>J4-(SUM(M4:V4))</f>
        <v>5</v>
      </c>
      <c r="L4" s="36" t="str">
        <f>IF(K4&lt;0,"ATENÇÃO","OK")</f>
        <v>OK</v>
      </c>
      <c r="M4" s="56"/>
      <c r="N4" s="56"/>
      <c r="O4" s="56"/>
      <c r="P4" s="56"/>
      <c r="Q4" s="57"/>
      <c r="R4" s="57"/>
      <c r="S4" s="41"/>
      <c r="T4" s="41"/>
      <c r="U4" s="41"/>
      <c r="V4" s="41"/>
    </row>
    <row r="5" spans="1:22" ht="15" customHeight="1" x14ac:dyDescent="0.25">
      <c r="A5" s="174"/>
      <c r="B5" s="172"/>
      <c r="C5" s="76" t="s">
        <v>125</v>
      </c>
      <c r="D5" s="77">
        <v>2</v>
      </c>
      <c r="E5" s="78" t="s">
        <v>28</v>
      </c>
      <c r="F5" s="77" t="s">
        <v>91</v>
      </c>
      <c r="G5" s="76" t="s">
        <v>78</v>
      </c>
      <c r="H5" s="76" t="s">
        <v>24</v>
      </c>
      <c r="I5" s="79">
        <v>30</v>
      </c>
      <c r="J5" s="85">
        <v>20</v>
      </c>
      <c r="K5" s="35">
        <f t="shared" ref="K5:K59" si="0">J5-(SUM(M5:V5))</f>
        <v>16</v>
      </c>
      <c r="L5" s="36" t="str">
        <f t="shared" ref="L5:L59" si="1">IF(K5&lt;0,"ATENÇÃO","OK")</f>
        <v>OK</v>
      </c>
      <c r="M5" s="56">
        <v>2</v>
      </c>
      <c r="N5" s="56">
        <v>2</v>
      </c>
      <c r="O5" s="56"/>
      <c r="P5" s="56"/>
      <c r="Q5" s="57"/>
      <c r="R5" s="57"/>
      <c r="S5" s="41"/>
      <c r="T5" s="41"/>
      <c r="U5" s="41"/>
      <c r="V5" s="41"/>
    </row>
    <row r="6" spans="1:22" ht="15" customHeight="1" x14ac:dyDescent="0.25">
      <c r="A6" s="174"/>
      <c r="B6" s="172"/>
      <c r="C6" s="76" t="s">
        <v>125</v>
      </c>
      <c r="D6" s="77">
        <v>3</v>
      </c>
      <c r="E6" s="78" t="s">
        <v>29</v>
      </c>
      <c r="F6" s="77" t="s">
        <v>92</v>
      </c>
      <c r="G6" s="76" t="s">
        <v>78</v>
      </c>
      <c r="H6" s="76" t="s">
        <v>24</v>
      </c>
      <c r="I6" s="79">
        <v>32</v>
      </c>
      <c r="J6" s="85">
        <v>20</v>
      </c>
      <c r="K6" s="35">
        <f t="shared" si="0"/>
        <v>18</v>
      </c>
      <c r="L6" s="36" t="str">
        <f t="shared" si="1"/>
        <v>OK</v>
      </c>
      <c r="M6" s="56">
        <v>2</v>
      </c>
      <c r="N6" s="56"/>
      <c r="O6" s="56"/>
      <c r="P6" s="56"/>
      <c r="Q6" s="57"/>
      <c r="R6" s="57"/>
      <c r="S6" s="41"/>
      <c r="T6" s="41"/>
      <c r="U6" s="41"/>
      <c r="V6" s="41"/>
    </row>
    <row r="7" spans="1:22" ht="15" customHeight="1" x14ac:dyDescent="0.25">
      <c r="A7" s="174"/>
      <c r="B7" s="172"/>
      <c r="C7" s="76" t="s">
        <v>125</v>
      </c>
      <c r="D7" s="77">
        <v>4</v>
      </c>
      <c r="E7" s="78" t="s">
        <v>30</v>
      </c>
      <c r="F7" s="77" t="s">
        <v>93</v>
      </c>
      <c r="G7" s="76" t="s">
        <v>78</v>
      </c>
      <c r="H7" s="76" t="s">
        <v>24</v>
      </c>
      <c r="I7" s="79">
        <v>36</v>
      </c>
      <c r="J7" s="85">
        <v>5</v>
      </c>
      <c r="K7" s="35">
        <f t="shared" si="0"/>
        <v>4</v>
      </c>
      <c r="L7" s="36" t="str">
        <f t="shared" si="1"/>
        <v>OK</v>
      </c>
      <c r="M7" s="56">
        <v>1</v>
      </c>
      <c r="N7" s="56"/>
      <c r="O7" s="56"/>
      <c r="P7" s="56"/>
      <c r="Q7" s="57"/>
      <c r="R7" s="57"/>
      <c r="S7" s="41"/>
      <c r="T7" s="41"/>
      <c r="U7" s="41"/>
      <c r="V7" s="41"/>
    </row>
    <row r="8" spans="1:22" ht="46.5" customHeight="1" x14ac:dyDescent="0.25">
      <c r="A8" s="174"/>
      <c r="B8" s="172"/>
      <c r="C8" s="76" t="s">
        <v>125</v>
      </c>
      <c r="D8" s="77">
        <v>5</v>
      </c>
      <c r="E8" s="78" t="s">
        <v>31</v>
      </c>
      <c r="F8" s="77" t="s">
        <v>94</v>
      </c>
      <c r="G8" s="76" t="s">
        <v>78</v>
      </c>
      <c r="H8" s="76" t="s">
        <v>24</v>
      </c>
      <c r="I8" s="79">
        <v>55</v>
      </c>
      <c r="J8" s="85">
        <v>5</v>
      </c>
      <c r="K8" s="35">
        <f t="shared" si="0"/>
        <v>5</v>
      </c>
      <c r="L8" s="36" t="str">
        <f t="shared" si="1"/>
        <v>OK</v>
      </c>
      <c r="M8" s="56"/>
      <c r="N8" s="56"/>
      <c r="O8" s="56"/>
      <c r="P8" s="56"/>
      <c r="Q8" s="57"/>
      <c r="R8" s="57"/>
      <c r="S8" s="41"/>
      <c r="T8" s="41"/>
      <c r="U8" s="41"/>
      <c r="V8" s="41"/>
    </row>
    <row r="9" spans="1:22" ht="15" customHeight="1" x14ac:dyDescent="0.25">
      <c r="A9" s="174"/>
      <c r="B9" s="172"/>
      <c r="C9" s="76" t="s">
        <v>125</v>
      </c>
      <c r="D9" s="77">
        <v>6</v>
      </c>
      <c r="E9" s="78" t="s">
        <v>32</v>
      </c>
      <c r="F9" s="77" t="s">
        <v>95</v>
      </c>
      <c r="G9" s="76" t="s">
        <v>78</v>
      </c>
      <c r="H9" s="76" t="s">
        <v>24</v>
      </c>
      <c r="I9" s="79">
        <v>65</v>
      </c>
      <c r="J9" s="85">
        <v>5</v>
      </c>
      <c r="K9" s="35">
        <f t="shared" si="0"/>
        <v>4</v>
      </c>
      <c r="L9" s="36" t="str">
        <f t="shared" si="1"/>
        <v>OK</v>
      </c>
      <c r="M9" s="56">
        <v>1</v>
      </c>
      <c r="N9" s="56"/>
      <c r="O9" s="56"/>
      <c r="P9" s="56"/>
      <c r="Q9" s="57"/>
      <c r="R9" s="57"/>
      <c r="S9" s="41"/>
      <c r="T9" s="41"/>
      <c r="U9" s="41"/>
      <c r="V9" s="41"/>
    </row>
    <row r="10" spans="1:22" ht="15" customHeight="1" x14ac:dyDescent="0.25">
      <c r="A10" s="174"/>
      <c r="B10" s="172"/>
      <c r="C10" s="76" t="s">
        <v>125</v>
      </c>
      <c r="D10" s="77">
        <v>7</v>
      </c>
      <c r="E10" s="78" t="s">
        <v>33</v>
      </c>
      <c r="F10" s="77" t="s">
        <v>96</v>
      </c>
      <c r="G10" s="76" t="s">
        <v>78</v>
      </c>
      <c r="H10" s="76" t="s">
        <v>24</v>
      </c>
      <c r="I10" s="79">
        <v>55</v>
      </c>
      <c r="J10" s="85">
        <v>5</v>
      </c>
      <c r="K10" s="35">
        <f t="shared" si="0"/>
        <v>5</v>
      </c>
      <c r="L10" s="36" t="str">
        <f t="shared" si="1"/>
        <v>OK</v>
      </c>
      <c r="M10" s="56"/>
      <c r="N10" s="56"/>
      <c r="O10" s="56"/>
      <c r="P10" s="56"/>
      <c r="Q10" s="57"/>
      <c r="R10" s="57"/>
      <c r="S10" s="41"/>
      <c r="T10" s="41"/>
      <c r="U10" s="41"/>
      <c r="V10" s="41"/>
    </row>
    <row r="11" spans="1:22" ht="15" customHeight="1" x14ac:dyDescent="0.25">
      <c r="A11" s="174"/>
      <c r="B11" s="172"/>
      <c r="C11" s="76" t="s">
        <v>125</v>
      </c>
      <c r="D11" s="77">
        <v>8</v>
      </c>
      <c r="E11" s="80" t="s">
        <v>34</v>
      </c>
      <c r="F11" s="77" t="s">
        <v>97</v>
      </c>
      <c r="G11" s="81" t="s">
        <v>78</v>
      </c>
      <c r="H11" s="81" t="s">
        <v>76</v>
      </c>
      <c r="I11" s="79">
        <v>42</v>
      </c>
      <c r="J11" s="85">
        <v>5</v>
      </c>
      <c r="K11" s="35">
        <f t="shared" si="0"/>
        <v>3</v>
      </c>
      <c r="L11" s="36" t="str">
        <f t="shared" si="1"/>
        <v>OK</v>
      </c>
      <c r="M11" s="56">
        <v>2</v>
      </c>
      <c r="N11" s="56"/>
      <c r="O11" s="56"/>
      <c r="P11" s="56"/>
      <c r="Q11" s="57"/>
      <c r="R11" s="57"/>
      <c r="S11" s="41"/>
      <c r="T11" s="41"/>
      <c r="U11" s="41"/>
      <c r="V11" s="41"/>
    </row>
    <row r="12" spans="1:22" ht="15" customHeight="1" x14ac:dyDescent="0.25">
      <c r="A12" s="174"/>
      <c r="B12" s="172"/>
      <c r="C12" s="76" t="s">
        <v>125</v>
      </c>
      <c r="D12" s="77">
        <v>9</v>
      </c>
      <c r="E12" s="80" t="s">
        <v>35</v>
      </c>
      <c r="F12" s="77" t="s">
        <v>98</v>
      </c>
      <c r="G12" s="81" t="s">
        <v>78</v>
      </c>
      <c r="H12" s="81" t="s">
        <v>76</v>
      </c>
      <c r="I12" s="79">
        <v>50</v>
      </c>
      <c r="J12" s="85">
        <v>5</v>
      </c>
      <c r="K12" s="35">
        <f t="shared" si="0"/>
        <v>5</v>
      </c>
      <c r="L12" s="36" t="str">
        <f t="shared" si="1"/>
        <v>OK</v>
      </c>
      <c r="M12" s="56"/>
      <c r="N12" s="56"/>
      <c r="O12" s="56"/>
      <c r="P12" s="56"/>
      <c r="Q12" s="57"/>
      <c r="R12" s="57"/>
      <c r="S12" s="41"/>
      <c r="T12" s="41"/>
      <c r="U12" s="41"/>
      <c r="V12" s="41"/>
    </row>
    <row r="13" spans="1:22" ht="15" customHeight="1" x14ac:dyDescent="0.25">
      <c r="A13" s="174"/>
      <c r="B13" s="172"/>
      <c r="C13" s="76" t="s">
        <v>125</v>
      </c>
      <c r="D13" s="77">
        <v>10</v>
      </c>
      <c r="E13" s="80" t="s">
        <v>36</v>
      </c>
      <c r="F13" s="77" t="s">
        <v>98</v>
      </c>
      <c r="G13" s="81" t="s">
        <v>78</v>
      </c>
      <c r="H13" s="81" t="s">
        <v>24</v>
      </c>
      <c r="I13" s="79">
        <v>38</v>
      </c>
      <c r="J13" s="85">
        <v>5</v>
      </c>
      <c r="K13" s="35">
        <f t="shared" si="0"/>
        <v>5</v>
      </c>
      <c r="L13" s="36" t="str">
        <f t="shared" si="1"/>
        <v>OK</v>
      </c>
      <c r="M13" s="56"/>
      <c r="N13" s="56"/>
      <c r="O13" s="56"/>
      <c r="P13" s="56"/>
      <c r="Q13" s="57"/>
      <c r="R13" s="57"/>
      <c r="S13" s="41"/>
      <c r="T13" s="41"/>
      <c r="U13" s="41"/>
      <c r="V13" s="41"/>
    </row>
    <row r="14" spans="1:22" ht="15" customHeight="1" x14ac:dyDescent="0.25">
      <c r="A14" s="174"/>
      <c r="B14" s="172"/>
      <c r="C14" s="76" t="s">
        <v>125</v>
      </c>
      <c r="D14" s="77">
        <v>11</v>
      </c>
      <c r="E14" s="82" t="s">
        <v>37</v>
      </c>
      <c r="F14" s="77" t="s">
        <v>99</v>
      </c>
      <c r="G14" s="76" t="s">
        <v>78</v>
      </c>
      <c r="H14" s="76" t="s">
        <v>24</v>
      </c>
      <c r="I14" s="79">
        <v>10</v>
      </c>
      <c r="J14" s="85">
        <v>5</v>
      </c>
      <c r="K14" s="35">
        <f t="shared" si="0"/>
        <v>5</v>
      </c>
      <c r="L14" s="36" t="str">
        <f t="shared" si="1"/>
        <v>OK</v>
      </c>
      <c r="M14" s="56"/>
      <c r="N14" s="56"/>
      <c r="O14" s="56"/>
      <c r="P14" s="56"/>
      <c r="Q14" s="57"/>
      <c r="R14" s="57"/>
      <c r="S14" s="41"/>
      <c r="T14" s="41"/>
      <c r="U14" s="41"/>
      <c r="V14" s="41"/>
    </row>
    <row r="15" spans="1:22" ht="15" customHeight="1" x14ac:dyDescent="0.25">
      <c r="A15" s="174"/>
      <c r="B15" s="172"/>
      <c r="C15" s="76" t="s">
        <v>125</v>
      </c>
      <c r="D15" s="77">
        <v>12</v>
      </c>
      <c r="E15" s="82" t="s">
        <v>38</v>
      </c>
      <c r="F15" s="77" t="s">
        <v>99</v>
      </c>
      <c r="G15" s="76" t="s">
        <v>78</v>
      </c>
      <c r="H15" s="76" t="s">
        <v>24</v>
      </c>
      <c r="I15" s="79">
        <v>12</v>
      </c>
      <c r="J15" s="85">
        <v>2</v>
      </c>
      <c r="K15" s="35">
        <f t="shared" si="0"/>
        <v>1</v>
      </c>
      <c r="L15" s="36" t="str">
        <f t="shared" si="1"/>
        <v>OK</v>
      </c>
      <c r="M15" s="56">
        <v>1</v>
      </c>
      <c r="N15" s="56"/>
      <c r="O15" s="56"/>
      <c r="P15" s="56"/>
      <c r="Q15" s="57"/>
      <c r="R15" s="57"/>
      <c r="S15" s="41"/>
      <c r="T15" s="41"/>
      <c r="U15" s="41"/>
      <c r="V15" s="41"/>
    </row>
    <row r="16" spans="1:22" ht="15" customHeight="1" x14ac:dyDescent="0.25">
      <c r="A16" s="174"/>
      <c r="B16" s="172"/>
      <c r="C16" s="76" t="s">
        <v>125</v>
      </c>
      <c r="D16" s="77">
        <v>13</v>
      </c>
      <c r="E16" s="82" t="s">
        <v>39</v>
      </c>
      <c r="F16" s="77" t="s">
        <v>99</v>
      </c>
      <c r="G16" s="76" t="s">
        <v>78</v>
      </c>
      <c r="H16" s="76" t="s">
        <v>24</v>
      </c>
      <c r="I16" s="79">
        <v>13</v>
      </c>
      <c r="J16" s="85">
        <v>5</v>
      </c>
      <c r="K16" s="35">
        <f t="shared" si="0"/>
        <v>2</v>
      </c>
      <c r="L16" s="36" t="str">
        <f t="shared" si="1"/>
        <v>OK</v>
      </c>
      <c r="M16" s="56">
        <v>3</v>
      </c>
      <c r="N16" s="56"/>
      <c r="O16" s="56"/>
      <c r="P16" s="56"/>
      <c r="Q16" s="57"/>
      <c r="R16" s="57"/>
      <c r="S16" s="41"/>
      <c r="T16" s="41"/>
      <c r="U16" s="41"/>
      <c r="V16" s="41"/>
    </row>
    <row r="17" spans="1:22" ht="15" customHeight="1" x14ac:dyDescent="0.25">
      <c r="A17" s="174"/>
      <c r="B17" s="172"/>
      <c r="C17" s="76" t="s">
        <v>125</v>
      </c>
      <c r="D17" s="77">
        <v>14</v>
      </c>
      <c r="E17" s="82" t="s">
        <v>40</v>
      </c>
      <c r="F17" s="77" t="s">
        <v>99</v>
      </c>
      <c r="G17" s="76" t="s">
        <v>78</v>
      </c>
      <c r="H17" s="76" t="s">
        <v>24</v>
      </c>
      <c r="I17" s="79">
        <v>15</v>
      </c>
      <c r="J17" s="85">
        <v>5</v>
      </c>
      <c r="K17" s="35">
        <f t="shared" si="0"/>
        <v>4</v>
      </c>
      <c r="L17" s="36" t="str">
        <f t="shared" si="1"/>
        <v>OK</v>
      </c>
      <c r="M17" s="56">
        <v>1</v>
      </c>
      <c r="N17" s="56"/>
      <c r="O17" s="56"/>
      <c r="P17" s="56"/>
      <c r="Q17" s="57"/>
      <c r="R17" s="57"/>
      <c r="S17" s="41"/>
      <c r="T17" s="41"/>
      <c r="U17" s="41"/>
      <c r="V17" s="41"/>
    </row>
    <row r="18" spans="1:22" ht="15" customHeight="1" x14ac:dyDescent="0.25">
      <c r="A18" s="174"/>
      <c r="B18" s="172"/>
      <c r="C18" s="76" t="s">
        <v>125</v>
      </c>
      <c r="D18" s="77">
        <v>15</v>
      </c>
      <c r="E18" s="82" t="s">
        <v>41</v>
      </c>
      <c r="F18" s="77" t="s">
        <v>99</v>
      </c>
      <c r="G18" s="76" t="s">
        <v>78</v>
      </c>
      <c r="H18" s="76" t="s">
        <v>24</v>
      </c>
      <c r="I18" s="79">
        <v>18</v>
      </c>
      <c r="J18" s="85">
        <v>2</v>
      </c>
      <c r="K18" s="35">
        <f t="shared" si="0"/>
        <v>2</v>
      </c>
      <c r="L18" s="36" t="str">
        <f t="shared" si="1"/>
        <v>OK</v>
      </c>
      <c r="M18" s="56"/>
      <c r="N18" s="56"/>
      <c r="O18" s="56"/>
      <c r="P18" s="56"/>
      <c r="Q18" s="57"/>
      <c r="R18" s="57"/>
      <c r="S18" s="41"/>
      <c r="T18" s="41"/>
      <c r="U18" s="41"/>
      <c r="V18" s="41"/>
    </row>
    <row r="19" spans="1:22" ht="15" customHeight="1" x14ac:dyDescent="0.25">
      <c r="A19" s="174"/>
      <c r="B19" s="172"/>
      <c r="C19" s="76" t="s">
        <v>125</v>
      </c>
      <c r="D19" s="77">
        <v>16</v>
      </c>
      <c r="E19" s="82" t="s">
        <v>42</v>
      </c>
      <c r="F19" s="77" t="s">
        <v>99</v>
      </c>
      <c r="G19" s="76" t="s">
        <v>78</v>
      </c>
      <c r="H19" s="76" t="s">
        <v>24</v>
      </c>
      <c r="I19" s="79">
        <v>18</v>
      </c>
      <c r="J19" s="85">
        <v>3</v>
      </c>
      <c r="K19" s="35">
        <f t="shared" si="0"/>
        <v>3</v>
      </c>
      <c r="L19" s="36" t="str">
        <f t="shared" si="1"/>
        <v>OK</v>
      </c>
      <c r="M19" s="56"/>
      <c r="N19" s="56"/>
      <c r="O19" s="56"/>
      <c r="P19" s="56"/>
      <c r="Q19" s="57"/>
      <c r="R19" s="57"/>
      <c r="S19" s="41"/>
      <c r="T19" s="41"/>
      <c r="U19" s="41"/>
      <c r="V19" s="41"/>
    </row>
    <row r="20" spans="1:22" ht="15" customHeight="1" x14ac:dyDescent="0.25">
      <c r="A20" s="174"/>
      <c r="B20" s="172"/>
      <c r="C20" s="76" t="s">
        <v>125</v>
      </c>
      <c r="D20" s="77">
        <v>17</v>
      </c>
      <c r="E20" s="82" t="s">
        <v>43</v>
      </c>
      <c r="F20" s="77" t="s">
        <v>99</v>
      </c>
      <c r="G20" s="76" t="s">
        <v>78</v>
      </c>
      <c r="H20" s="76" t="s">
        <v>24</v>
      </c>
      <c r="I20" s="79">
        <v>18</v>
      </c>
      <c r="J20" s="85">
        <v>3</v>
      </c>
      <c r="K20" s="35">
        <f t="shared" si="0"/>
        <v>3</v>
      </c>
      <c r="L20" s="36" t="str">
        <f t="shared" si="1"/>
        <v>OK</v>
      </c>
      <c r="M20" s="56"/>
      <c r="N20" s="56"/>
      <c r="O20" s="56"/>
      <c r="P20" s="56"/>
      <c r="Q20" s="57"/>
      <c r="R20" s="57"/>
      <c r="S20" s="41"/>
      <c r="T20" s="41"/>
      <c r="U20" s="41"/>
      <c r="V20" s="41"/>
    </row>
    <row r="21" spans="1:22" ht="15" customHeight="1" x14ac:dyDescent="0.25">
      <c r="A21" s="174"/>
      <c r="B21" s="172"/>
      <c r="C21" s="76" t="s">
        <v>125</v>
      </c>
      <c r="D21" s="77">
        <v>18</v>
      </c>
      <c r="E21" s="83" t="s">
        <v>44</v>
      </c>
      <c r="F21" s="77" t="s">
        <v>99</v>
      </c>
      <c r="G21" s="76" t="s">
        <v>78</v>
      </c>
      <c r="H21" s="81" t="s">
        <v>24</v>
      </c>
      <c r="I21" s="79">
        <v>16</v>
      </c>
      <c r="J21" s="85">
        <v>3</v>
      </c>
      <c r="K21" s="35">
        <f t="shared" si="0"/>
        <v>3</v>
      </c>
      <c r="L21" s="36" t="str">
        <f t="shared" si="1"/>
        <v>OK</v>
      </c>
      <c r="M21" s="56"/>
      <c r="N21" s="56"/>
      <c r="O21" s="56"/>
      <c r="P21" s="56"/>
      <c r="Q21" s="57"/>
      <c r="R21" s="57"/>
      <c r="S21" s="41"/>
      <c r="T21" s="41"/>
      <c r="U21" s="41"/>
      <c r="V21" s="41"/>
    </row>
    <row r="22" spans="1:22" ht="15" customHeight="1" x14ac:dyDescent="0.25">
      <c r="A22" s="174"/>
      <c r="B22" s="172"/>
      <c r="C22" s="76" t="s">
        <v>125</v>
      </c>
      <c r="D22" s="77">
        <v>19</v>
      </c>
      <c r="E22" s="78" t="s">
        <v>45</v>
      </c>
      <c r="F22" s="77" t="s">
        <v>99</v>
      </c>
      <c r="G22" s="76" t="s">
        <v>78</v>
      </c>
      <c r="H22" s="76" t="s">
        <v>24</v>
      </c>
      <c r="I22" s="79">
        <v>2.7</v>
      </c>
      <c r="J22" s="85">
        <v>50</v>
      </c>
      <c r="K22" s="35">
        <f t="shared" si="0"/>
        <v>50</v>
      </c>
      <c r="L22" s="36" t="str">
        <f t="shared" si="1"/>
        <v>OK</v>
      </c>
      <c r="M22" s="56"/>
      <c r="N22" s="56"/>
      <c r="O22" s="56"/>
      <c r="P22" s="56"/>
      <c r="Q22" s="57"/>
      <c r="R22" s="57"/>
      <c r="S22" s="41"/>
      <c r="T22" s="41"/>
      <c r="U22" s="41"/>
      <c r="V22" s="41"/>
    </row>
    <row r="23" spans="1:22" ht="15" customHeight="1" x14ac:dyDescent="0.25">
      <c r="A23" s="174"/>
      <c r="B23" s="172"/>
      <c r="C23" s="76" t="s">
        <v>125</v>
      </c>
      <c r="D23" s="77">
        <v>20</v>
      </c>
      <c r="E23" s="78" t="s">
        <v>46</v>
      </c>
      <c r="F23" s="77" t="s">
        <v>100</v>
      </c>
      <c r="G23" s="76" t="s">
        <v>78</v>
      </c>
      <c r="H23" s="76" t="s">
        <v>24</v>
      </c>
      <c r="I23" s="79">
        <v>130</v>
      </c>
      <c r="J23" s="85">
        <v>3</v>
      </c>
      <c r="K23" s="35">
        <f t="shared" si="0"/>
        <v>3</v>
      </c>
      <c r="L23" s="36" t="str">
        <f t="shared" si="1"/>
        <v>OK</v>
      </c>
      <c r="M23" s="56"/>
      <c r="N23" s="56"/>
      <c r="O23" s="56"/>
      <c r="P23" s="56"/>
      <c r="Q23" s="57"/>
      <c r="R23" s="57"/>
      <c r="S23" s="41"/>
      <c r="T23" s="41"/>
      <c r="U23" s="41"/>
      <c r="V23" s="41"/>
    </row>
    <row r="24" spans="1:22" ht="15" customHeight="1" x14ac:dyDescent="0.25">
      <c r="A24" s="174"/>
      <c r="B24" s="172"/>
      <c r="C24" s="76" t="s">
        <v>125</v>
      </c>
      <c r="D24" s="77">
        <v>21</v>
      </c>
      <c r="E24" s="78" t="s">
        <v>101</v>
      </c>
      <c r="F24" s="77" t="s">
        <v>102</v>
      </c>
      <c r="G24" s="76" t="s">
        <v>78</v>
      </c>
      <c r="H24" s="76" t="s">
        <v>24</v>
      </c>
      <c r="I24" s="79">
        <v>160</v>
      </c>
      <c r="J24" s="85">
        <v>3</v>
      </c>
      <c r="K24" s="35">
        <f t="shared" si="0"/>
        <v>3</v>
      </c>
      <c r="L24" s="36" t="str">
        <f t="shared" si="1"/>
        <v>OK</v>
      </c>
      <c r="M24" s="56"/>
      <c r="N24" s="56"/>
      <c r="O24" s="56"/>
      <c r="P24" s="56"/>
      <c r="Q24" s="57"/>
      <c r="R24" s="57"/>
      <c r="S24" s="41"/>
      <c r="T24" s="41"/>
      <c r="U24" s="41"/>
      <c r="V24" s="41"/>
    </row>
    <row r="25" spans="1:22" ht="15" customHeight="1" x14ac:dyDescent="0.25">
      <c r="A25" s="174"/>
      <c r="B25" s="172"/>
      <c r="C25" s="76" t="s">
        <v>125</v>
      </c>
      <c r="D25" s="77">
        <v>22</v>
      </c>
      <c r="E25" s="78" t="s">
        <v>103</v>
      </c>
      <c r="F25" s="77" t="s">
        <v>102</v>
      </c>
      <c r="G25" s="76" t="s">
        <v>78</v>
      </c>
      <c r="H25" s="76" t="s">
        <v>24</v>
      </c>
      <c r="I25" s="79">
        <v>285</v>
      </c>
      <c r="J25" s="85">
        <v>3</v>
      </c>
      <c r="K25" s="35">
        <f t="shared" si="0"/>
        <v>3</v>
      </c>
      <c r="L25" s="36" t="str">
        <f t="shared" si="1"/>
        <v>OK</v>
      </c>
      <c r="M25" s="56"/>
      <c r="N25" s="56"/>
      <c r="O25" s="56"/>
      <c r="P25" s="56"/>
      <c r="Q25" s="57"/>
      <c r="R25" s="57"/>
      <c r="S25" s="41"/>
      <c r="T25" s="41"/>
      <c r="U25" s="41"/>
      <c r="V25" s="41"/>
    </row>
    <row r="26" spans="1:22" ht="15" customHeight="1" x14ac:dyDescent="0.25">
      <c r="A26" s="174"/>
      <c r="B26" s="172"/>
      <c r="C26" s="76" t="s">
        <v>125</v>
      </c>
      <c r="D26" s="77">
        <v>23</v>
      </c>
      <c r="E26" s="78" t="s">
        <v>104</v>
      </c>
      <c r="F26" s="77" t="s">
        <v>105</v>
      </c>
      <c r="G26" s="84" t="s">
        <v>78</v>
      </c>
      <c r="H26" s="76" t="s">
        <v>24</v>
      </c>
      <c r="I26" s="79">
        <v>445</v>
      </c>
      <c r="J26" s="85"/>
      <c r="K26" s="35">
        <f t="shared" si="0"/>
        <v>0</v>
      </c>
      <c r="L26" s="36" t="str">
        <f t="shared" si="1"/>
        <v>OK</v>
      </c>
      <c r="M26" s="56"/>
      <c r="N26" s="56"/>
      <c r="O26" s="56"/>
      <c r="P26" s="56"/>
      <c r="Q26" s="57"/>
      <c r="R26" s="57"/>
      <c r="S26" s="41"/>
      <c r="T26" s="41"/>
      <c r="U26" s="41"/>
      <c r="V26" s="41"/>
    </row>
    <row r="27" spans="1:22" ht="15" customHeight="1" x14ac:dyDescent="0.25">
      <c r="A27" s="175" t="s">
        <v>126</v>
      </c>
      <c r="B27" s="173" t="s">
        <v>124</v>
      </c>
      <c r="C27" s="100"/>
      <c r="D27" s="65">
        <v>24</v>
      </c>
      <c r="E27" s="66" t="s">
        <v>47</v>
      </c>
      <c r="F27" s="67" t="s">
        <v>106</v>
      </c>
      <c r="G27" s="67" t="s">
        <v>79</v>
      </c>
      <c r="H27" s="65" t="s">
        <v>77</v>
      </c>
      <c r="I27" s="68">
        <v>12.5</v>
      </c>
      <c r="J27" s="85"/>
      <c r="K27" s="35">
        <f t="shared" si="0"/>
        <v>0</v>
      </c>
      <c r="L27" s="36" t="str">
        <f t="shared" si="1"/>
        <v>OK</v>
      </c>
      <c r="M27" s="56"/>
      <c r="N27" s="56"/>
      <c r="O27" s="56"/>
      <c r="P27" s="56"/>
      <c r="Q27" s="57"/>
      <c r="R27" s="57"/>
      <c r="S27" s="41"/>
      <c r="T27" s="41"/>
      <c r="U27" s="41"/>
      <c r="V27" s="41"/>
    </row>
    <row r="28" spans="1:22" ht="15" customHeight="1" x14ac:dyDescent="0.25">
      <c r="A28" s="175"/>
      <c r="B28" s="173"/>
      <c r="C28" s="100"/>
      <c r="D28" s="65">
        <v>25</v>
      </c>
      <c r="E28" s="66" t="s">
        <v>48</v>
      </c>
      <c r="F28" s="67" t="s">
        <v>106</v>
      </c>
      <c r="G28" s="67" t="s">
        <v>79</v>
      </c>
      <c r="H28" s="65" t="s">
        <v>77</v>
      </c>
      <c r="I28" s="68">
        <v>55</v>
      </c>
      <c r="J28" s="85"/>
      <c r="K28" s="35">
        <f t="shared" si="0"/>
        <v>0</v>
      </c>
      <c r="L28" s="36" t="str">
        <f t="shared" si="1"/>
        <v>OK</v>
      </c>
      <c r="M28" s="56"/>
      <c r="N28" s="56"/>
      <c r="O28" s="56"/>
      <c r="P28" s="56"/>
      <c r="Q28" s="57"/>
      <c r="R28" s="57"/>
      <c r="S28" s="41"/>
      <c r="T28" s="41"/>
      <c r="U28" s="41"/>
      <c r="V28" s="41"/>
    </row>
    <row r="29" spans="1:22" ht="15" customHeight="1" x14ac:dyDescent="0.25">
      <c r="A29" s="175"/>
      <c r="B29" s="173"/>
      <c r="C29" s="100"/>
      <c r="D29" s="65">
        <v>26</v>
      </c>
      <c r="E29" s="66" t="s">
        <v>49</v>
      </c>
      <c r="F29" s="67" t="s">
        <v>106</v>
      </c>
      <c r="G29" s="67" t="s">
        <v>79</v>
      </c>
      <c r="H29" s="65" t="s">
        <v>77</v>
      </c>
      <c r="I29" s="68">
        <v>215</v>
      </c>
      <c r="J29" s="85"/>
      <c r="K29" s="35">
        <f t="shared" si="0"/>
        <v>0</v>
      </c>
      <c r="L29" s="36" t="str">
        <f t="shared" si="1"/>
        <v>OK</v>
      </c>
      <c r="M29" s="56"/>
      <c r="N29" s="56"/>
      <c r="O29" s="56"/>
      <c r="P29" s="56"/>
      <c r="Q29" s="57"/>
      <c r="R29" s="57"/>
      <c r="S29" s="41"/>
      <c r="T29" s="41"/>
      <c r="U29" s="41"/>
      <c r="V29" s="41"/>
    </row>
    <row r="30" spans="1:22" ht="15" customHeight="1" x14ac:dyDescent="0.25">
      <c r="A30" s="175"/>
      <c r="B30" s="173"/>
      <c r="C30" s="100"/>
      <c r="D30" s="65">
        <v>27</v>
      </c>
      <c r="E30" s="66" t="s">
        <v>50</v>
      </c>
      <c r="F30" s="67" t="s">
        <v>106</v>
      </c>
      <c r="G30" s="67" t="s">
        <v>79</v>
      </c>
      <c r="H30" s="65" t="s">
        <v>77</v>
      </c>
      <c r="I30" s="68">
        <v>275</v>
      </c>
      <c r="J30" s="85"/>
      <c r="K30" s="35">
        <f t="shared" si="0"/>
        <v>0</v>
      </c>
      <c r="L30" s="36" t="str">
        <f t="shared" si="1"/>
        <v>OK</v>
      </c>
      <c r="M30" s="56"/>
      <c r="N30" s="56"/>
      <c r="O30" s="56"/>
      <c r="P30" s="56"/>
      <c r="Q30" s="57"/>
      <c r="R30" s="57"/>
      <c r="S30" s="41"/>
      <c r="T30" s="41"/>
      <c r="U30" s="41"/>
      <c r="V30" s="41"/>
    </row>
    <row r="31" spans="1:22" ht="15" customHeight="1" x14ac:dyDescent="0.25">
      <c r="A31" s="175"/>
      <c r="B31" s="173"/>
      <c r="C31" s="100"/>
      <c r="D31" s="65">
        <v>28</v>
      </c>
      <c r="E31" s="66" t="s">
        <v>51</v>
      </c>
      <c r="F31" s="67"/>
      <c r="G31" s="67" t="s">
        <v>79</v>
      </c>
      <c r="H31" s="65" t="s">
        <v>77</v>
      </c>
      <c r="I31" s="68">
        <v>25</v>
      </c>
      <c r="J31" s="85"/>
      <c r="K31" s="35">
        <f t="shared" si="0"/>
        <v>0</v>
      </c>
      <c r="L31" s="36" t="str">
        <f t="shared" si="1"/>
        <v>OK</v>
      </c>
      <c r="M31" s="56"/>
      <c r="N31" s="56"/>
      <c r="O31" s="56"/>
      <c r="P31" s="56"/>
      <c r="Q31" s="57"/>
      <c r="R31" s="57"/>
      <c r="S31" s="41"/>
      <c r="T31" s="41"/>
      <c r="U31" s="41"/>
      <c r="V31" s="41"/>
    </row>
    <row r="32" spans="1:22" ht="30" customHeight="1" x14ac:dyDescent="0.25">
      <c r="A32" s="175"/>
      <c r="B32" s="173"/>
      <c r="C32" s="100"/>
      <c r="D32" s="65">
        <v>29</v>
      </c>
      <c r="E32" s="66" t="s">
        <v>52</v>
      </c>
      <c r="F32" s="67" t="s">
        <v>106</v>
      </c>
      <c r="G32" s="67" t="s">
        <v>79</v>
      </c>
      <c r="H32" s="65" t="s">
        <v>77</v>
      </c>
      <c r="I32" s="68">
        <v>75</v>
      </c>
      <c r="J32" s="86"/>
      <c r="K32" s="35">
        <f t="shared" si="0"/>
        <v>0</v>
      </c>
      <c r="L32" s="36" t="str">
        <f t="shared" si="1"/>
        <v>OK</v>
      </c>
      <c r="M32" s="56"/>
      <c r="N32" s="56"/>
      <c r="O32" s="56"/>
      <c r="P32" s="56"/>
      <c r="Q32" s="57"/>
      <c r="R32" s="57"/>
      <c r="S32" s="41"/>
      <c r="T32" s="41"/>
      <c r="U32" s="41"/>
      <c r="V32" s="41"/>
    </row>
    <row r="33" spans="1:22" ht="15" customHeight="1" x14ac:dyDescent="0.25">
      <c r="A33" s="175"/>
      <c r="B33" s="173"/>
      <c r="C33" s="100"/>
      <c r="D33" s="65">
        <v>30</v>
      </c>
      <c r="E33" s="66" t="s">
        <v>53</v>
      </c>
      <c r="F33" s="67" t="s">
        <v>106</v>
      </c>
      <c r="G33" s="67" t="s">
        <v>79</v>
      </c>
      <c r="H33" s="65" t="s">
        <v>77</v>
      </c>
      <c r="I33" s="68">
        <v>75</v>
      </c>
      <c r="J33" s="86"/>
      <c r="K33" s="35">
        <f t="shared" si="0"/>
        <v>0</v>
      </c>
      <c r="L33" s="36" t="str">
        <f t="shared" si="1"/>
        <v>OK</v>
      </c>
      <c r="M33" s="56"/>
      <c r="N33" s="56"/>
      <c r="O33" s="56"/>
      <c r="P33" s="56"/>
      <c r="Q33" s="57"/>
      <c r="R33" s="57"/>
      <c r="S33" s="41"/>
      <c r="T33" s="41"/>
      <c r="U33" s="41"/>
      <c r="V33" s="41"/>
    </row>
    <row r="34" spans="1:22" ht="15" customHeight="1" x14ac:dyDescent="0.25">
      <c r="A34" s="175"/>
      <c r="B34" s="173"/>
      <c r="C34" s="100"/>
      <c r="D34" s="65">
        <v>31</v>
      </c>
      <c r="E34" s="66" t="s">
        <v>54</v>
      </c>
      <c r="F34" s="67" t="s">
        <v>106</v>
      </c>
      <c r="G34" s="67" t="s">
        <v>79</v>
      </c>
      <c r="H34" s="65" t="s">
        <v>77</v>
      </c>
      <c r="I34" s="68">
        <v>100</v>
      </c>
      <c r="J34" s="86"/>
      <c r="K34" s="35">
        <f t="shared" si="0"/>
        <v>0</v>
      </c>
      <c r="L34" s="36" t="str">
        <f t="shared" si="1"/>
        <v>OK</v>
      </c>
      <c r="M34" s="56"/>
      <c r="N34" s="56"/>
      <c r="O34" s="56"/>
      <c r="P34" s="56"/>
      <c r="Q34" s="57"/>
      <c r="R34" s="57"/>
      <c r="S34" s="41"/>
      <c r="T34" s="41"/>
      <c r="U34" s="41"/>
      <c r="V34" s="41"/>
    </row>
    <row r="35" spans="1:22" ht="15" customHeight="1" x14ac:dyDescent="0.25">
      <c r="A35" s="175"/>
      <c r="B35" s="173"/>
      <c r="C35" s="100"/>
      <c r="D35" s="65">
        <v>32</v>
      </c>
      <c r="E35" s="66" t="s">
        <v>55</v>
      </c>
      <c r="F35" s="67" t="s">
        <v>106</v>
      </c>
      <c r="G35" s="67" t="s">
        <v>79</v>
      </c>
      <c r="H35" s="65" t="s">
        <v>77</v>
      </c>
      <c r="I35" s="68">
        <v>65</v>
      </c>
      <c r="J35" s="86"/>
      <c r="K35" s="35">
        <f t="shared" si="0"/>
        <v>0</v>
      </c>
      <c r="L35" s="36" t="str">
        <f t="shared" si="1"/>
        <v>OK</v>
      </c>
      <c r="M35" s="56"/>
      <c r="N35" s="56"/>
      <c r="O35" s="56"/>
      <c r="P35" s="56"/>
      <c r="Q35" s="57"/>
      <c r="R35" s="57"/>
      <c r="S35" s="41"/>
      <c r="T35" s="41"/>
      <c r="U35" s="41"/>
      <c r="V35" s="41"/>
    </row>
    <row r="36" spans="1:22" ht="15" customHeight="1" x14ac:dyDescent="0.25">
      <c r="A36" s="175"/>
      <c r="B36" s="173"/>
      <c r="C36" s="100"/>
      <c r="D36" s="65">
        <v>33</v>
      </c>
      <c r="E36" s="66" t="s">
        <v>56</v>
      </c>
      <c r="F36" s="67" t="s">
        <v>106</v>
      </c>
      <c r="G36" s="67" t="s">
        <v>79</v>
      </c>
      <c r="H36" s="65" t="s">
        <v>77</v>
      </c>
      <c r="I36" s="68">
        <v>80</v>
      </c>
      <c r="J36" s="86"/>
      <c r="K36" s="35">
        <f t="shared" si="0"/>
        <v>0</v>
      </c>
      <c r="L36" s="36" t="str">
        <f t="shared" si="1"/>
        <v>OK</v>
      </c>
      <c r="M36" s="56"/>
      <c r="N36" s="56"/>
      <c r="O36" s="56"/>
      <c r="P36" s="56"/>
      <c r="Q36" s="57"/>
      <c r="R36" s="57"/>
      <c r="S36" s="41"/>
      <c r="T36" s="41"/>
      <c r="U36" s="41"/>
      <c r="V36" s="41"/>
    </row>
    <row r="37" spans="1:22" ht="15" customHeight="1" x14ac:dyDescent="0.25">
      <c r="A37" s="175"/>
      <c r="B37" s="173"/>
      <c r="C37" s="100"/>
      <c r="D37" s="65">
        <v>34</v>
      </c>
      <c r="E37" s="69" t="s">
        <v>57</v>
      </c>
      <c r="F37" s="67" t="s">
        <v>106</v>
      </c>
      <c r="G37" s="67" t="s">
        <v>79</v>
      </c>
      <c r="H37" s="65" t="s">
        <v>77</v>
      </c>
      <c r="I37" s="68">
        <v>70</v>
      </c>
      <c r="J37" s="86"/>
      <c r="K37" s="35">
        <f t="shared" si="0"/>
        <v>0</v>
      </c>
      <c r="L37" s="36" t="str">
        <f t="shared" si="1"/>
        <v>OK</v>
      </c>
      <c r="M37" s="56"/>
      <c r="N37" s="56"/>
      <c r="O37" s="56"/>
      <c r="P37" s="56"/>
      <c r="Q37" s="57"/>
      <c r="R37" s="57"/>
      <c r="S37" s="41"/>
      <c r="T37" s="41"/>
      <c r="U37" s="41"/>
      <c r="V37" s="41"/>
    </row>
    <row r="38" spans="1:22" ht="15" customHeight="1" x14ac:dyDescent="0.25">
      <c r="A38" s="175"/>
      <c r="B38" s="173"/>
      <c r="C38" s="100"/>
      <c r="D38" s="65">
        <v>35</v>
      </c>
      <c r="E38" s="69" t="s">
        <v>58</v>
      </c>
      <c r="F38" s="67" t="s">
        <v>106</v>
      </c>
      <c r="G38" s="67" t="s">
        <v>79</v>
      </c>
      <c r="H38" s="65" t="s">
        <v>77</v>
      </c>
      <c r="I38" s="68">
        <v>270</v>
      </c>
      <c r="J38" s="86"/>
      <c r="K38" s="35">
        <f t="shared" si="0"/>
        <v>0</v>
      </c>
      <c r="L38" s="36" t="str">
        <f t="shared" si="1"/>
        <v>OK</v>
      </c>
      <c r="M38" s="56"/>
      <c r="N38" s="56"/>
      <c r="O38" s="56"/>
      <c r="P38" s="56"/>
      <c r="Q38" s="57"/>
      <c r="R38" s="57"/>
      <c r="S38" s="41"/>
      <c r="T38" s="41"/>
      <c r="U38" s="41"/>
      <c r="V38" s="41"/>
    </row>
    <row r="39" spans="1:22" ht="15" customHeight="1" x14ac:dyDescent="0.25">
      <c r="A39" s="175"/>
      <c r="B39" s="173"/>
      <c r="C39" s="100"/>
      <c r="D39" s="65">
        <v>36</v>
      </c>
      <c r="E39" s="69" t="s">
        <v>59</v>
      </c>
      <c r="F39" s="67" t="s">
        <v>106</v>
      </c>
      <c r="G39" s="67" t="s">
        <v>79</v>
      </c>
      <c r="H39" s="65" t="s">
        <v>77</v>
      </c>
      <c r="I39" s="68">
        <v>280</v>
      </c>
      <c r="J39" s="86"/>
      <c r="K39" s="35">
        <f t="shared" si="0"/>
        <v>0</v>
      </c>
      <c r="L39" s="36" t="str">
        <f t="shared" si="1"/>
        <v>OK</v>
      </c>
      <c r="M39" s="56"/>
      <c r="N39" s="56"/>
      <c r="O39" s="56"/>
      <c r="P39" s="56"/>
      <c r="Q39" s="57"/>
      <c r="R39" s="57"/>
      <c r="S39" s="41"/>
      <c r="T39" s="41"/>
      <c r="U39" s="41"/>
      <c r="V39" s="41"/>
    </row>
    <row r="40" spans="1:22" ht="15" customHeight="1" x14ac:dyDescent="0.25">
      <c r="A40" s="175"/>
      <c r="B40" s="173"/>
      <c r="C40" s="100"/>
      <c r="D40" s="65">
        <v>37</v>
      </c>
      <c r="E40" s="70" t="s">
        <v>60</v>
      </c>
      <c r="F40" s="71" t="s">
        <v>106</v>
      </c>
      <c r="G40" s="71" t="s">
        <v>80</v>
      </c>
      <c r="H40" s="65" t="s">
        <v>77</v>
      </c>
      <c r="I40" s="68">
        <v>75</v>
      </c>
      <c r="J40" s="86"/>
      <c r="K40" s="35">
        <f t="shared" si="0"/>
        <v>0</v>
      </c>
      <c r="L40" s="36" t="str">
        <f t="shared" si="1"/>
        <v>OK</v>
      </c>
      <c r="M40" s="56"/>
      <c r="N40" s="56"/>
      <c r="O40" s="56"/>
      <c r="P40" s="56"/>
      <c r="Q40" s="57"/>
      <c r="R40" s="57"/>
      <c r="S40" s="41"/>
      <c r="T40" s="41"/>
      <c r="U40" s="41"/>
      <c r="V40" s="41"/>
    </row>
    <row r="41" spans="1:22" ht="15" customHeight="1" x14ac:dyDescent="0.25">
      <c r="A41" s="175"/>
      <c r="B41" s="173"/>
      <c r="C41" s="100"/>
      <c r="D41" s="65">
        <v>38</v>
      </c>
      <c r="E41" s="70" t="s">
        <v>61</v>
      </c>
      <c r="F41" s="71" t="s">
        <v>106</v>
      </c>
      <c r="G41" s="71" t="s">
        <v>80</v>
      </c>
      <c r="H41" s="65" t="s">
        <v>77</v>
      </c>
      <c r="I41" s="68">
        <v>180</v>
      </c>
      <c r="J41" s="86"/>
      <c r="K41" s="35">
        <f t="shared" si="0"/>
        <v>0</v>
      </c>
      <c r="L41" s="36" t="str">
        <f t="shared" si="1"/>
        <v>OK</v>
      </c>
      <c r="M41" s="56"/>
      <c r="N41" s="56"/>
      <c r="O41" s="56"/>
      <c r="P41" s="56"/>
      <c r="Q41" s="57"/>
      <c r="R41" s="57"/>
      <c r="S41" s="41"/>
      <c r="T41" s="41"/>
      <c r="U41" s="41"/>
      <c r="V41" s="41"/>
    </row>
    <row r="42" spans="1:22" ht="15" customHeight="1" x14ac:dyDescent="0.25">
      <c r="A42" s="175"/>
      <c r="B42" s="173"/>
      <c r="C42" s="100"/>
      <c r="D42" s="65">
        <v>39</v>
      </c>
      <c r="E42" s="70" t="s">
        <v>62</v>
      </c>
      <c r="F42" s="71" t="s">
        <v>106</v>
      </c>
      <c r="G42" s="71" t="s">
        <v>80</v>
      </c>
      <c r="H42" s="65" t="s">
        <v>77</v>
      </c>
      <c r="I42" s="68">
        <v>70</v>
      </c>
      <c r="J42" s="87"/>
      <c r="K42" s="35">
        <f t="shared" si="0"/>
        <v>0</v>
      </c>
      <c r="L42" s="36" t="str">
        <f t="shared" si="1"/>
        <v>OK</v>
      </c>
      <c r="M42" s="56"/>
      <c r="N42" s="56"/>
      <c r="O42" s="56"/>
      <c r="P42" s="56"/>
      <c r="Q42" s="57"/>
      <c r="R42" s="57"/>
      <c r="S42" s="41"/>
      <c r="T42" s="41"/>
      <c r="U42" s="41"/>
      <c r="V42" s="41"/>
    </row>
    <row r="43" spans="1:22" ht="15" customHeight="1" x14ac:dyDescent="0.25">
      <c r="A43" s="175"/>
      <c r="B43" s="173"/>
      <c r="C43" s="100"/>
      <c r="D43" s="65">
        <v>40</v>
      </c>
      <c r="E43" s="70" t="s">
        <v>63</v>
      </c>
      <c r="F43" s="71" t="s">
        <v>106</v>
      </c>
      <c r="G43" s="71" t="s">
        <v>80</v>
      </c>
      <c r="H43" s="65" t="s">
        <v>77</v>
      </c>
      <c r="I43" s="68">
        <v>70</v>
      </c>
      <c r="J43" s="86"/>
      <c r="K43" s="35">
        <f t="shared" si="0"/>
        <v>0</v>
      </c>
      <c r="L43" s="36" t="str">
        <f t="shared" si="1"/>
        <v>OK</v>
      </c>
      <c r="M43" s="56"/>
      <c r="N43" s="56"/>
      <c r="O43" s="56"/>
      <c r="P43" s="56"/>
      <c r="Q43" s="57"/>
      <c r="R43" s="57"/>
      <c r="S43" s="41"/>
      <c r="T43" s="41"/>
      <c r="U43" s="41"/>
      <c r="V43" s="41"/>
    </row>
    <row r="44" spans="1:22" ht="15" customHeight="1" x14ac:dyDescent="0.25">
      <c r="A44" s="175"/>
      <c r="B44" s="173"/>
      <c r="C44" s="100"/>
      <c r="D44" s="65">
        <v>41</v>
      </c>
      <c r="E44" s="70" t="s">
        <v>64</v>
      </c>
      <c r="F44" s="71" t="s">
        <v>106</v>
      </c>
      <c r="G44" s="71" t="s">
        <v>80</v>
      </c>
      <c r="H44" s="65" t="s">
        <v>77</v>
      </c>
      <c r="I44" s="68">
        <v>85</v>
      </c>
      <c r="J44" s="86"/>
      <c r="K44" s="35">
        <f t="shared" si="0"/>
        <v>0</v>
      </c>
      <c r="L44" s="36" t="str">
        <f t="shared" si="1"/>
        <v>OK</v>
      </c>
      <c r="M44" s="56"/>
      <c r="N44" s="56"/>
      <c r="O44" s="56"/>
      <c r="P44" s="56"/>
      <c r="Q44" s="57"/>
      <c r="R44" s="57"/>
      <c r="S44" s="41"/>
      <c r="T44" s="41"/>
      <c r="U44" s="41"/>
      <c r="V44" s="41"/>
    </row>
    <row r="45" spans="1:22" ht="15" customHeight="1" x14ac:dyDescent="0.25">
      <c r="A45" s="175"/>
      <c r="B45" s="173"/>
      <c r="C45" s="100"/>
      <c r="D45" s="65">
        <v>42</v>
      </c>
      <c r="E45" s="70" t="s">
        <v>65</v>
      </c>
      <c r="F45" s="71" t="s">
        <v>106</v>
      </c>
      <c r="G45" s="71" t="s">
        <v>80</v>
      </c>
      <c r="H45" s="65" t="s">
        <v>77</v>
      </c>
      <c r="I45" s="68">
        <v>55</v>
      </c>
      <c r="J45" s="88"/>
      <c r="K45" s="35">
        <f t="shared" si="0"/>
        <v>0</v>
      </c>
      <c r="L45" s="36" t="str">
        <f t="shared" si="1"/>
        <v>OK</v>
      </c>
      <c r="M45" s="56"/>
      <c r="N45" s="56"/>
      <c r="O45" s="56"/>
      <c r="P45" s="56"/>
      <c r="Q45" s="57"/>
      <c r="R45" s="57"/>
      <c r="S45" s="41"/>
      <c r="T45" s="41"/>
      <c r="U45" s="41"/>
      <c r="V45" s="41"/>
    </row>
    <row r="46" spans="1:22" ht="15" customHeight="1" x14ac:dyDescent="0.25">
      <c r="A46" s="175"/>
      <c r="B46" s="173"/>
      <c r="C46" s="100"/>
      <c r="D46" s="65">
        <v>43</v>
      </c>
      <c r="E46" s="70" t="s">
        <v>66</v>
      </c>
      <c r="F46" s="71" t="s">
        <v>106</v>
      </c>
      <c r="G46" s="71" t="s">
        <v>80</v>
      </c>
      <c r="H46" s="65" t="s">
        <v>77</v>
      </c>
      <c r="I46" s="68">
        <v>180</v>
      </c>
      <c r="J46" s="88"/>
      <c r="K46" s="35">
        <f t="shared" si="0"/>
        <v>0</v>
      </c>
      <c r="L46" s="36" t="str">
        <f t="shared" si="1"/>
        <v>OK</v>
      </c>
      <c r="M46" s="56"/>
      <c r="N46" s="56"/>
      <c r="O46" s="56"/>
      <c r="P46" s="56"/>
      <c r="Q46" s="57"/>
      <c r="R46" s="57"/>
      <c r="S46" s="41"/>
      <c r="T46" s="41"/>
      <c r="U46" s="41"/>
      <c r="V46" s="41"/>
    </row>
    <row r="47" spans="1:22" ht="15" customHeight="1" x14ac:dyDescent="0.25">
      <c r="A47" s="176" t="s">
        <v>127</v>
      </c>
      <c r="B47" s="177" t="s">
        <v>124</v>
      </c>
      <c r="C47" s="101"/>
      <c r="D47" s="59">
        <v>53</v>
      </c>
      <c r="E47" s="60" t="s">
        <v>47</v>
      </c>
      <c r="F47" s="61" t="s">
        <v>106</v>
      </c>
      <c r="G47" s="61" t="s">
        <v>79</v>
      </c>
      <c r="H47" s="59" t="s">
        <v>77</v>
      </c>
      <c r="I47" s="62">
        <v>12.5</v>
      </c>
      <c r="J47" s="88"/>
      <c r="K47" s="35">
        <f t="shared" si="0"/>
        <v>0</v>
      </c>
      <c r="L47" s="36" t="str">
        <f t="shared" si="1"/>
        <v>OK</v>
      </c>
      <c r="M47" s="56"/>
      <c r="N47" s="56"/>
      <c r="O47" s="56"/>
      <c r="P47" s="56"/>
      <c r="Q47" s="57"/>
      <c r="R47" s="57"/>
      <c r="S47" s="41"/>
      <c r="T47" s="41"/>
      <c r="U47" s="41"/>
      <c r="V47" s="41"/>
    </row>
    <row r="48" spans="1:22" ht="45" x14ac:dyDescent="0.25">
      <c r="A48" s="176"/>
      <c r="B48" s="177"/>
      <c r="C48" s="101"/>
      <c r="D48" s="59">
        <v>54</v>
      </c>
      <c r="E48" s="60" t="s">
        <v>51</v>
      </c>
      <c r="F48" s="61" t="s">
        <v>106</v>
      </c>
      <c r="G48" s="61" t="s">
        <v>79</v>
      </c>
      <c r="H48" s="59" t="s">
        <v>77</v>
      </c>
      <c r="I48" s="102">
        <v>25</v>
      </c>
      <c r="J48" s="88"/>
      <c r="K48" s="35">
        <f t="shared" si="0"/>
        <v>0</v>
      </c>
      <c r="L48" s="36" t="str">
        <f t="shared" si="1"/>
        <v>OK</v>
      </c>
      <c r="M48" s="56"/>
      <c r="N48" s="56"/>
      <c r="O48" s="56"/>
      <c r="P48" s="15"/>
    </row>
    <row r="49" spans="1:15" ht="45" x14ac:dyDescent="0.25">
      <c r="A49" s="168" t="s">
        <v>128</v>
      </c>
      <c r="B49" s="169" t="s">
        <v>129</v>
      </c>
      <c r="C49" s="103"/>
      <c r="D49" s="90">
        <v>55</v>
      </c>
      <c r="E49" s="91" t="s">
        <v>47</v>
      </c>
      <c r="F49" s="92" t="s">
        <v>106</v>
      </c>
      <c r="G49" s="92" t="s">
        <v>79</v>
      </c>
      <c r="H49" s="90" t="s">
        <v>77</v>
      </c>
      <c r="I49" s="104">
        <v>12.5</v>
      </c>
      <c r="J49" s="88"/>
      <c r="K49" s="35">
        <f t="shared" si="0"/>
        <v>0</v>
      </c>
      <c r="L49" s="36" t="str">
        <f t="shared" si="1"/>
        <v>OK</v>
      </c>
      <c r="M49" s="56"/>
      <c r="N49" s="56"/>
      <c r="O49" s="56"/>
    </row>
    <row r="50" spans="1:15" ht="45" x14ac:dyDescent="0.25">
      <c r="A50" s="168"/>
      <c r="B50" s="169"/>
      <c r="C50" s="103"/>
      <c r="D50" s="90">
        <v>56</v>
      </c>
      <c r="E50" s="91" t="s">
        <v>51</v>
      </c>
      <c r="F50" s="92" t="s">
        <v>106</v>
      </c>
      <c r="G50" s="92" t="s">
        <v>79</v>
      </c>
      <c r="H50" s="90" t="s">
        <v>77</v>
      </c>
      <c r="I50" s="104">
        <v>25</v>
      </c>
      <c r="J50" s="88"/>
      <c r="K50" s="35">
        <f t="shared" si="0"/>
        <v>0</v>
      </c>
      <c r="L50" s="36" t="str">
        <f t="shared" si="1"/>
        <v>OK</v>
      </c>
      <c r="M50" s="56"/>
      <c r="N50" s="56"/>
      <c r="O50" s="56"/>
    </row>
    <row r="51" spans="1:15" ht="26.25" x14ac:dyDescent="0.25">
      <c r="A51" s="170" t="s">
        <v>130</v>
      </c>
      <c r="B51" s="171" t="s">
        <v>131</v>
      </c>
      <c r="C51" s="98"/>
      <c r="D51" s="95">
        <v>57</v>
      </c>
      <c r="E51" s="96" t="s">
        <v>67</v>
      </c>
      <c r="F51" s="97" t="s">
        <v>107</v>
      </c>
      <c r="G51" s="97" t="s">
        <v>81</v>
      </c>
      <c r="H51" s="95" t="s">
        <v>24</v>
      </c>
      <c r="I51" s="99">
        <v>140</v>
      </c>
      <c r="J51" s="88">
        <v>15</v>
      </c>
      <c r="K51" s="35">
        <f t="shared" si="0"/>
        <v>10</v>
      </c>
      <c r="L51" s="36" t="str">
        <f t="shared" si="1"/>
        <v>OK</v>
      </c>
      <c r="M51" s="56"/>
      <c r="N51" s="56"/>
      <c r="O51" s="56">
        <v>5</v>
      </c>
    </row>
    <row r="52" spans="1:15" ht="26.25" x14ac:dyDescent="0.25">
      <c r="A52" s="170"/>
      <c r="B52" s="171"/>
      <c r="C52" s="98"/>
      <c r="D52" s="95">
        <v>58</v>
      </c>
      <c r="E52" s="96" t="s">
        <v>68</v>
      </c>
      <c r="F52" s="97" t="s">
        <v>108</v>
      </c>
      <c r="G52" s="97" t="s">
        <v>81</v>
      </c>
      <c r="H52" s="95" t="s">
        <v>24</v>
      </c>
      <c r="I52" s="99">
        <v>140</v>
      </c>
      <c r="J52" s="88">
        <v>15</v>
      </c>
      <c r="K52" s="35">
        <f t="shared" si="0"/>
        <v>5</v>
      </c>
      <c r="L52" s="36" t="str">
        <f t="shared" si="1"/>
        <v>OK</v>
      </c>
      <c r="M52" s="56"/>
      <c r="N52" s="56"/>
      <c r="O52" s="56">
        <v>10</v>
      </c>
    </row>
    <row r="53" spans="1:15" x14ac:dyDescent="0.25">
      <c r="A53" s="170"/>
      <c r="B53" s="171"/>
      <c r="C53" s="98"/>
      <c r="D53" s="95">
        <v>59</v>
      </c>
      <c r="E53" s="96" t="s">
        <v>69</v>
      </c>
      <c r="F53" s="97" t="s">
        <v>109</v>
      </c>
      <c r="G53" s="97" t="s">
        <v>81</v>
      </c>
      <c r="H53" s="95" t="s">
        <v>24</v>
      </c>
      <c r="I53" s="99">
        <v>140</v>
      </c>
      <c r="J53" s="88">
        <v>8</v>
      </c>
      <c r="K53" s="35">
        <f t="shared" si="0"/>
        <v>8</v>
      </c>
      <c r="L53" s="36" t="str">
        <f t="shared" si="1"/>
        <v>OK</v>
      </c>
      <c r="M53" s="56"/>
      <c r="N53" s="56"/>
      <c r="O53" s="56"/>
    </row>
    <row r="54" spans="1:15" ht="26.25" x14ac:dyDescent="0.25">
      <c r="A54" s="170"/>
      <c r="B54" s="171"/>
      <c r="C54" s="98"/>
      <c r="D54" s="95">
        <v>60</v>
      </c>
      <c r="E54" s="96" t="s">
        <v>132</v>
      </c>
      <c r="F54" s="97" t="s">
        <v>108</v>
      </c>
      <c r="G54" s="97" t="s">
        <v>81</v>
      </c>
      <c r="H54" s="95" t="s">
        <v>24</v>
      </c>
      <c r="I54" s="99">
        <v>10.85</v>
      </c>
      <c r="J54" s="88">
        <v>5</v>
      </c>
      <c r="K54" s="35">
        <f t="shared" si="0"/>
        <v>4</v>
      </c>
      <c r="L54" s="36" t="str">
        <f t="shared" si="1"/>
        <v>OK</v>
      </c>
      <c r="M54" s="56"/>
      <c r="N54" s="56"/>
      <c r="O54" s="56">
        <v>1</v>
      </c>
    </row>
    <row r="55" spans="1:15" ht="26.25" x14ac:dyDescent="0.25">
      <c r="A55" s="170"/>
      <c r="B55" s="171"/>
      <c r="C55" s="98"/>
      <c r="D55" s="95">
        <v>61</v>
      </c>
      <c r="E55" s="96" t="s">
        <v>70</v>
      </c>
      <c r="F55" s="97" t="s">
        <v>110</v>
      </c>
      <c r="G55" s="97" t="s">
        <v>81</v>
      </c>
      <c r="H55" s="95" t="s">
        <v>24</v>
      </c>
      <c r="I55" s="99">
        <v>375</v>
      </c>
      <c r="J55" s="88"/>
      <c r="K55" s="35">
        <f t="shared" si="0"/>
        <v>0</v>
      </c>
      <c r="L55" s="36" t="str">
        <f t="shared" si="1"/>
        <v>OK</v>
      </c>
      <c r="M55" s="56"/>
      <c r="N55" s="56"/>
      <c r="O55" s="56"/>
    </row>
    <row r="56" spans="1:15" ht="26.25" x14ac:dyDescent="0.25">
      <c r="A56" s="170"/>
      <c r="B56" s="171"/>
      <c r="C56" s="98"/>
      <c r="D56" s="95">
        <v>62</v>
      </c>
      <c r="E56" s="96" t="s">
        <v>71</v>
      </c>
      <c r="F56" s="97" t="s">
        <v>111</v>
      </c>
      <c r="G56" s="97" t="s">
        <v>81</v>
      </c>
      <c r="H56" s="95" t="s">
        <v>24</v>
      </c>
      <c r="I56" s="99">
        <v>60</v>
      </c>
      <c r="J56" s="88">
        <v>10</v>
      </c>
      <c r="K56" s="35">
        <f t="shared" si="0"/>
        <v>10</v>
      </c>
      <c r="L56" s="36" t="str">
        <f t="shared" si="1"/>
        <v>OK</v>
      </c>
      <c r="M56" s="56"/>
      <c r="N56" s="56"/>
      <c r="O56" s="56"/>
    </row>
    <row r="57" spans="1:15" ht="26.25" x14ac:dyDescent="0.25">
      <c r="A57" s="170"/>
      <c r="B57" s="171"/>
      <c r="C57" s="98"/>
      <c r="D57" s="95">
        <v>63</v>
      </c>
      <c r="E57" s="96" t="s">
        <v>72</v>
      </c>
      <c r="F57" s="97" t="s">
        <v>112</v>
      </c>
      <c r="G57" s="97" t="s">
        <v>81</v>
      </c>
      <c r="H57" s="95" t="s">
        <v>24</v>
      </c>
      <c r="I57" s="99">
        <v>30</v>
      </c>
      <c r="J57" s="88">
        <v>15</v>
      </c>
      <c r="K57" s="35">
        <f t="shared" si="0"/>
        <v>15</v>
      </c>
      <c r="L57" s="36" t="str">
        <f t="shared" si="1"/>
        <v>OK</v>
      </c>
      <c r="M57" s="56"/>
      <c r="N57" s="56"/>
      <c r="O57" s="56"/>
    </row>
    <row r="58" spans="1:15" ht="26.25" x14ac:dyDescent="0.25">
      <c r="A58" s="170"/>
      <c r="B58" s="171"/>
      <c r="C58" s="98"/>
      <c r="D58" s="95">
        <v>64</v>
      </c>
      <c r="E58" s="96" t="s">
        <v>73</v>
      </c>
      <c r="F58" s="97" t="s">
        <v>113</v>
      </c>
      <c r="G58" s="97" t="s">
        <v>81</v>
      </c>
      <c r="H58" s="95" t="s">
        <v>24</v>
      </c>
      <c r="I58" s="99">
        <v>35</v>
      </c>
      <c r="J58" s="88">
        <v>15</v>
      </c>
      <c r="K58" s="35">
        <f t="shared" si="0"/>
        <v>15</v>
      </c>
      <c r="L58" s="36" t="str">
        <f t="shared" si="1"/>
        <v>OK</v>
      </c>
      <c r="M58" s="56"/>
      <c r="N58" s="56"/>
      <c r="O58" s="56"/>
    </row>
    <row r="59" spans="1:15" ht="26.25" x14ac:dyDescent="0.25">
      <c r="A59" s="170"/>
      <c r="B59" s="171"/>
      <c r="C59" s="98"/>
      <c r="D59" s="95">
        <v>65</v>
      </c>
      <c r="E59" s="96" t="s">
        <v>74</v>
      </c>
      <c r="F59" s="97" t="s">
        <v>114</v>
      </c>
      <c r="G59" s="97" t="s">
        <v>81</v>
      </c>
      <c r="H59" s="95" t="s">
        <v>24</v>
      </c>
      <c r="I59" s="99">
        <v>45</v>
      </c>
      <c r="J59" s="88">
        <v>20</v>
      </c>
      <c r="K59" s="35">
        <f t="shared" si="0"/>
        <v>20</v>
      </c>
      <c r="L59" s="36" t="str">
        <f t="shared" si="1"/>
        <v>OK</v>
      </c>
      <c r="M59" s="56"/>
      <c r="N59" s="56"/>
      <c r="O59" s="56"/>
    </row>
    <row r="60" spans="1:15" x14ac:dyDescent="0.25">
      <c r="M60" s="22"/>
    </row>
    <row r="61" spans="1:15" x14ac:dyDescent="0.25">
      <c r="E61" s="1" t="s">
        <v>133</v>
      </c>
      <c r="M61" s="22"/>
    </row>
    <row r="62" spans="1:15" x14ac:dyDescent="0.25">
      <c r="M62" s="22"/>
    </row>
    <row r="63" spans="1:15" x14ac:dyDescent="0.25">
      <c r="M63" s="22"/>
    </row>
    <row r="64" spans="1:15" x14ac:dyDescent="0.25">
      <c r="M64" s="22"/>
    </row>
    <row r="65" spans="13:13" x14ac:dyDescent="0.25">
      <c r="M65" s="22"/>
    </row>
    <row r="66" spans="13:13" x14ac:dyDescent="0.25">
      <c r="M66" s="22"/>
    </row>
    <row r="67" spans="13:13" x14ac:dyDescent="0.25">
      <c r="M67" s="22"/>
    </row>
    <row r="68" spans="13:13" x14ac:dyDescent="0.25">
      <c r="M68" s="22"/>
    </row>
    <row r="69" spans="13:13" x14ac:dyDescent="0.25">
      <c r="M69" s="22"/>
    </row>
    <row r="70" spans="13:13" x14ac:dyDescent="0.25">
      <c r="M70" s="22"/>
    </row>
    <row r="71" spans="13:13" x14ac:dyDescent="0.25">
      <c r="M71" s="22"/>
    </row>
    <row r="72" spans="13:13" x14ac:dyDescent="0.25">
      <c r="M72" s="22"/>
    </row>
    <row r="73" spans="13:13" x14ac:dyDescent="0.25">
      <c r="M73" s="22"/>
    </row>
    <row r="74" spans="13:13" x14ac:dyDescent="0.25">
      <c r="M74" s="22"/>
    </row>
    <row r="75" spans="13:13" x14ac:dyDescent="0.25">
      <c r="M75" s="22"/>
    </row>
    <row r="76" spans="13:13" x14ac:dyDescent="0.25">
      <c r="M76" s="22"/>
    </row>
    <row r="77" spans="13:13" x14ac:dyDescent="0.25">
      <c r="M77" s="22"/>
    </row>
    <row r="78" spans="13:13" x14ac:dyDescent="0.25">
      <c r="M78" s="22"/>
    </row>
    <row r="79" spans="13:13" x14ac:dyDescent="0.25">
      <c r="M79" s="22"/>
    </row>
    <row r="80" spans="13:13" x14ac:dyDescent="0.25">
      <c r="M80" s="22"/>
    </row>
    <row r="81" spans="13:13" x14ac:dyDescent="0.25">
      <c r="M81" s="22"/>
    </row>
    <row r="82" spans="13:13" x14ac:dyDescent="0.25">
      <c r="M82" s="22"/>
    </row>
    <row r="83" spans="13:13" x14ac:dyDescent="0.25">
      <c r="M83" s="22"/>
    </row>
    <row r="84" spans="13:13" x14ac:dyDescent="0.25">
      <c r="M84" s="22"/>
    </row>
    <row r="85" spans="13:13" x14ac:dyDescent="0.25">
      <c r="M85" s="22"/>
    </row>
    <row r="86" spans="13:13" x14ac:dyDescent="0.25">
      <c r="M86" s="22"/>
    </row>
    <row r="87" spans="13:13" x14ac:dyDescent="0.25">
      <c r="M87" s="22"/>
    </row>
    <row r="88" spans="13:13" x14ac:dyDescent="0.25">
      <c r="M88" s="22"/>
    </row>
    <row r="89" spans="13:13" x14ac:dyDescent="0.25">
      <c r="M89" s="22"/>
    </row>
    <row r="90" spans="13:13" x14ac:dyDescent="0.25">
      <c r="M90" s="22"/>
    </row>
    <row r="91" spans="13:13" x14ac:dyDescent="0.25">
      <c r="M91" s="22"/>
    </row>
    <row r="92" spans="13:13" x14ac:dyDescent="0.25">
      <c r="M92" s="22"/>
    </row>
    <row r="93" spans="13:13" x14ac:dyDescent="0.25">
      <c r="M93" s="22"/>
    </row>
    <row r="94" spans="13:13" x14ac:dyDescent="0.25">
      <c r="M94" s="22"/>
    </row>
    <row r="95" spans="13:13" x14ac:dyDescent="0.25">
      <c r="M95" s="22"/>
    </row>
    <row r="96" spans="13:13" x14ac:dyDescent="0.25">
      <c r="M96" s="22"/>
    </row>
    <row r="97" spans="13:13" x14ac:dyDescent="0.25">
      <c r="M97" s="22"/>
    </row>
    <row r="98" spans="13:13" x14ac:dyDescent="0.25">
      <c r="M98" s="22"/>
    </row>
    <row r="99" spans="13:13" x14ac:dyDescent="0.25">
      <c r="M99" s="22"/>
    </row>
    <row r="100" spans="13:13" x14ac:dyDescent="0.25">
      <c r="M100" s="22"/>
    </row>
    <row r="101" spans="13:13" x14ac:dyDescent="0.25">
      <c r="M101" s="22"/>
    </row>
    <row r="102" spans="13:13" x14ac:dyDescent="0.25">
      <c r="M102" s="22"/>
    </row>
    <row r="103" spans="13:13" x14ac:dyDescent="0.25">
      <c r="M103" s="22"/>
    </row>
    <row r="104" spans="13:13" x14ac:dyDescent="0.25">
      <c r="M104" s="22"/>
    </row>
    <row r="105" spans="13:13" x14ac:dyDescent="0.25">
      <c r="M105" s="22"/>
    </row>
    <row r="106" spans="13:13" x14ac:dyDescent="0.25">
      <c r="M106" s="22"/>
    </row>
    <row r="107" spans="13:13" x14ac:dyDescent="0.25">
      <c r="M107" s="22"/>
    </row>
    <row r="108" spans="13:13" x14ac:dyDescent="0.25">
      <c r="M108" s="22"/>
    </row>
    <row r="109" spans="13:13" x14ac:dyDescent="0.25">
      <c r="M109" s="22"/>
    </row>
    <row r="110" spans="13:13" x14ac:dyDescent="0.25">
      <c r="M110" s="22"/>
    </row>
    <row r="111" spans="13:13" x14ac:dyDescent="0.25">
      <c r="M111" s="22"/>
    </row>
    <row r="112" spans="13:13" x14ac:dyDescent="0.25">
      <c r="M112" s="22"/>
    </row>
    <row r="113" spans="13:13" x14ac:dyDescent="0.25">
      <c r="M113" s="22"/>
    </row>
    <row r="114" spans="13:13" x14ac:dyDescent="0.25">
      <c r="M114" s="22"/>
    </row>
    <row r="115" spans="13:13" x14ac:dyDescent="0.25">
      <c r="M115" s="22"/>
    </row>
    <row r="116" spans="13:13" x14ac:dyDescent="0.25">
      <c r="M116" s="22"/>
    </row>
    <row r="117" spans="13:13" x14ac:dyDescent="0.25">
      <c r="M117" s="22"/>
    </row>
    <row r="118" spans="13:13" x14ac:dyDescent="0.25">
      <c r="M118" s="22"/>
    </row>
    <row r="119" spans="13:13" x14ac:dyDescent="0.25">
      <c r="M119" s="22"/>
    </row>
    <row r="120" spans="13:13" x14ac:dyDescent="0.25">
      <c r="M120" s="22"/>
    </row>
    <row r="121" spans="13:13" x14ac:dyDescent="0.25">
      <c r="M121" s="22"/>
    </row>
    <row r="122" spans="13:13" x14ac:dyDescent="0.25">
      <c r="M122" s="22"/>
    </row>
    <row r="123" spans="13:13" x14ac:dyDescent="0.25">
      <c r="M123" s="22"/>
    </row>
    <row r="124" spans="13:13" x14ac:dyDescent="0.25">
      <c r="M124" s="22"/>
    </row>
    <row r="125" spans="13:13" x14ac:dyDescent="0.25">
      <c r="M125" s="22"/>
    </row>
    <row r="126" spans="13:13" x14ac:dyDescent="0.25">
      <c r="M126" s="22"/>
    </row>
    <row r="127" spans="13:13" x14ac:dyDescent="0.25">
      <c r="M127" s="22"/>
    </row>
    <row r="128" spans="13:13" x14ac:dyDescent="0.25">
      <c r="M128" s="22"/>
    </row>
    <row r="129" spans="13:13" x14ac:dyDescent="0.25">
      <c r="M129" s="22"/>
    </row>
    <row r="130" spans="13:13" x14ac:dyDescent="0.25">
      <c r="M130" s="22"/>
    </row>
    <row r="131" spans="13:13" x14ac:dyDescent="0.25">
      <c r="M131" s="22"/>
    </row>
    <row r="132" spans="13:13" x14ac:dyDescent="0.25">
      <c r="M132" s="22"/>
    </row>
    <row r="133" spans="13:13" x14ac:dyDescent="0.25">
      <c r="M133" s="22"/>
    </row>
    <row r="134" spans="13:13" x14ac:dyDescent="0.25">
      <c r="M134" s="22"/>
    </row>
    <row r="135" spans="13:13" x14ac:dyDescent="0.25">
      <c r="M135" s="22"/>
    </row>
    <row r="136" spans="13:13" x14ac:dyDescent="0.25">
      <c r="M136" s="22"/>
    </row>
    <row r="137" spans="13:13" x14ac:dyDescent="0.25">
      <c r="M137" s="22"/>
    </row>
    <row r="138" spans="13:13" x14ac:dyDescent="0.25">
      <c r="M138" s="22"/>
    </row>
    <row r="139" spans="13:13" x14ac:dyDescent="0.25">
      <c r="M139" s="22"/>
    </row>
    <row r="140" spans="13:13" x14ac:dyDescent="0.25">
      <c r="M140" s="22"/>
    </row>
    <row r="141" spans="13:13" x14ac:dyDescent="0.25">
      <c r="M141" s="22"/>
    </row>
    <row r="142" spans="13:13" x14ac:dyDescent="0.25">
      <c r="M142" s="22"/>
    </row>
    <row r="143" spans="13:13" x14ac:dyDescent="0.25">
      <c r="M143" s="22"/>
    </row>
    <row r="144" spans="13:13" x14ac:dyDescent="0.25">
      <c r="M144" s="22"/>
    </row>
    <row r="145" spans="13:13" x14ac:dyDescent="0.25">
      <c r="M145" s="22"/>
    </row>
    <row r="146" spans="13:13" x14ac:dyDescent="0.25">
      <c r="M146" s="22"/>
    </row>
    <row r="147" spans="13:13" x14ac:dyDescent="0.25">
      <c r="M147" s="22"/>
    </row>
    <row r="148" spans="13:13" x14ac:dyDescent="0.25">
      <c r="M148" s="22"/>
    </row>
    <row r="149" spans="13:13" x14ac:dyDescent="0.25">
      <c r="M149" s="22"/>
    </row>
    <row r="150" spans="13:13" x14ac:dyDescent="0.25">
      <c r="M150" s="22"/>
    </row>
    <row r="151" spans="13:13" x14ac:dyDescent="0.25">
      <c r="M151" s="22"/>
    </row>
    <row r="152" spans="13:13" x14ac:dyDescent="0.25">
      <c r="M152" s="22"/>
    </row>
    <row r="153" spans="13:13" x14ac:dyDescent="0.25">
      <c r="M153" s="22"/>
    </row>
    <row r="154" spans="13:13" x14ac:dyDescent="0.25">
      <c r="M154" s="22"/>
    </row>
    <row r="155" spans="13:13" x14ac:dyDescent="0.25">
      <c r="M155" s="22"/>
    </row>
    <row r="156" spans="13:13" x14ac:dyDescent="0.25">
      <c r="M156" s="22"/>
    </row>
    <row r="157" spans="13:13" x14ac:dyDescent="0.25">
      <c r="M157" s="22"/>
    </row>
    <row r="158" spans="13:13" x14ac:dyDescent="0.25">
      <c r="M158" s="22"/>
    </row>
    <row r="159" spans="13:13" x14ac:dyDescent="0.25">
      <c r="M159" s="22"/>
    </row>
    <row r="160" spans="13:13" x14ac:dyDescent="0.25">
      <c r="M160" s="22"/>
    </row>
    <row r="161" spans="13:13" x14ac:dyDescent="0.25">
      <c r="M161" s="22"/>
    </row>
    <row r="162" spans="13:13" x14ac:dyDescent="0.25">
      <c r="M162" s="22"/>
    </row>
    <row r="163" spans="13:13" x14ac:dyDescent="0.25">
      <c r="M163" s="22"/>
    </row>
    <row r="164" spans="13:13" x14ac:dyDescent="0.25">
      <c r="M164" s="22"/>
    </row>
    <row r="165" spans="13:13" x14ac:dyDescent="0.25">
      <c r="M165" s="22"/>
    </row>
    <row r="166" spans="13:13" x14ac:dyDescent="0.25">
      <c r="M166" s="22"/>
    </row>
    <row r="167" spans="13:13" x14ac:dyDescent="0.25">
      <c r="M167" s="22"/>
    </row>
    <row r="168" spans="13:13" x14ac:dyDescent="0.25">
      <c r="M168" s="22"/>
    </row>
    <row r="169" spans="13:13" x14ac:dyDescent="0.25">
      <c r="M169" s="22"/>
    </row>
    <row r="170" spans="13:13" x14ac:dyDescent="0.25">
      <c r="M170" s="22"/>
    </row>
    <row r="171" spans="13:13" x14ac:dyDescent="0.25">
      <c r="M171" s="22"/>
    </row>
    <row r="172" spans="13:13" x14ac:dyDescent="0.25">
      <c r="M172" s="22"/>
    </row>
    <row r="173" spans="13:13" x14ac:dyDescent="0.25">
      <c r="M173" s="22"/>
    </row>
    <row r="174" spans="13:13" x14ac:dyDescent="0.25">
      <c r="M174" s="22"/>
    </row>
    <row r="175" spans="13:13" x14ac:dyDescent="0.25">
      <c r="M175" s="22"/>
    </row>
    <row r="176" spans="13:13" x14ac:dyDescent="0.25">
      <c r="M176" s="22"/>
    </row>
    <row r="177" spans="13:13" x14ac:dyDescent="0.25">
      <c r="M177" s="22"/>
    </row>
    <row r="178" spans="13:13" x14ac:dyDescent="0.25">
      <c r="M178" s="22"/>
    </row>
    <row r="179" spans="13:13" x14ac:dyDescent="0.25">
      <c r="M179" s="22"/>
    </row>
    <row r="180" spans="13:13" x14ac:dyDescent="0.25">
      <c r="M180" s="22"/>
    </row>
    <row r="181" spans="13:13" x14ac:dyDescent="0.25">
      <c r="M181" s="22"/>
    </row>
    <row r="182" spans="13:13" x14ac:dyDescent="0.25">
      <c r="M182" s="22"/>
    </row>
    <row r="183" spans="13:13" x14ac:dyDescent="0.25">
      <c r="M183" s="22"/>
    </row>
    <row r="184" spans="13:13" x14ac:dyDescent="0.25">
      <c r="M184" s="22"/>
    </row>
    <row r="185" spans="13:13" x14ac:dyDescent="0.25">
      <c r="M185" s="22"/>
    </row>
    <row r="186" spans="13:13" x14ac:dyDescent="0.25">
      <c r="M186" s="22"/>
    </row>
    <row r="187" spans="13:13" x14ac:dyDescent="0.25">
      <c r="M187" s="22"/>
    </row>
    <row r="188" spans="13:13" x14ac:dyDescent="0.25">
      <c r="M188" s="22"/>
    </row>
    <row r="189" spans="13:13" x14ac:dyDescent="0.25">
      <c r="M189" s="22"/>
    </row>
    <row r="190" spans="13:13" x14ac:dyDescent="0.25">
      <c r="M190" s="22"/>
    </row>
    <row r="191" spans="13:13" x14ac:dyDescent="0.25">
      <c r="M191" s="22"/>
    </row>
    <row r="192" spans="13:13" x14ac:dyDescent="0.25">
      <c r="M192" s="22"/>
    </row>
    <row r="193" spans="13:13" x14ac:dyDescent="0.25">
      <c r="M193" s="22"/>
    </row>
    <row r="194" spans="13:13" x14ac:dyDescent="0.25">
      <c r="M194" s="22"/>
    </row>
    <row r="195" spans="13:13" x14ac:dyDescent="0.25">
      <c r="M195" s="22"/>
    </row>
    <row r="196" spans="13:13" x14ac:dyDescent="0.25">
      <c r="M196" s="22"/>
    </row>
    <row r="197" spans="13:13" x14ac:dyDescent="0.25">
      <c r="M197" s="22"/>
    </row>
    <row r="198" spans="13:13" x14ac:dyDescent="0.25">
      <c r="M198" s="22"/>
    </row>
    <row r="199" spans="13:13" x14ac:dyDescent="0.25">
      <c r="M199" s="22"/>
    </row>
    <row r="200" spans="13:13" x14ac:dyDescent="0.25">
      <c r="M200" s="22"/>
    </row>
    <row r="201" spans="13:13" x14ac:dyDescent="0.25">
      <c r="M201" s="22"/>
    </row>
    <row r="202" spans="13:13" x14ac:dyDescent="0.25">
      <c r="M202" s="22"/>
    </row>
    <row r="203" spans="13:13" x14ac:dyDescent="0.25">
      <c r="M203" s="22"/>
    </row>
    <row r="204" spans="13:13" x14ac:dyDescent="0.25">
      <c r="M204" s="22"/>
    </row>
    <row r="205" spans="13:13" x14ac:dyDescent="0.25">
      <c r="M205" s="22"/>
    </row>
    <row r="206" spans="13:13" x14ac:dyDescent="0.25">
      <c r="M206" s="22"/>
    </row>
    <row r="207" spans="13:13" x14ac:dyDescent="0.25">
      <c r="M207" s="22"/>
    </row>
    <row r="208" spans="13:13" x14ac:dyDescent="0.25">
      <c r="M208" s="22"/>
    </row>
    <row r="209" spans="13:13" x14ac:dyDescent="0.25">
      <c r="M209" s="22"/>
    </row>
    <row r="210" spans="13:13" x14ac:dyDescent="0.25">
      <c r="M210" s="22"/>
    </row>
    <row r="211" spans="13:13" x14ac:dyDescent="0.25">
      <c r="M211" s="22"/>
    </row>
    <row r="212" spans="13:13" x14ac:dyDescent="0.25">
      <c r="M212" s="22"/>
    </row>
    <row r="213" spans="13:13" x14ac:dyDescent="0.25">
      <c r="M213" s="22"/>
    </row>
    <row r="214" spans="13:13" x14ac:dyDescent="0.25">
      <c r="M214" s="22"/>
    </row>
    <row r="215" spans="13:13" x14ac:dyDescent="0.25">
      <c r="M215" s="22"/>
    </row>
    <row r="216" spans="13:13" x14ac:dyDescent="0.25">
      <c r="M216" s="22"/>
    </row>
    <row r="217" spans="13:13" x14ac:dyDescent="0.25">
      <c r="M217" s="22"/>
    </row>
    <row r="218" spans="13:13" x14ac:dyDescent="0.25">
      <c r="M218" s="22"/>
    </row>
    <row r="219" spans="13:13" x14ac:dyDescent="0.25">
      <c r="M219" s="22"/>
    </row>
    <row r="220" spans="13:13" x14ac:dyDescent="0.25">
      <c r="M220" s="22"/>
    </row>
    <row r="221" spans="13:13" x14ac:dyDescent="0.25">
      <c r="M221" s="22"/>
    </row>
    <row r="222" spans="13:13" x14ac:dyDescent="0.25">
      <c r="M222" s="22"/>
    </row>
    <row r="223" spans="13:13" x14ac:dyDescent="0.25">
      <c r="M223" s="22"/>
    </row>
    <row r="224" spans="13:13" x14ac:dyDescent="0.25">
      <c r="M224" s="22"/>
    </row>
    <row r="225" spans="13:13" x14ac:dyDescent="0.25">
      <c r="M225" s="22"/>
    </row>
    <row r="226" spans="13:13" x14ac:dyDescent="0.25">
      <c r="M226" s="22"/>
    </row>
    <row r="227" spans="13:13" x14ac:dyDescent="0.25">
      <c r="M227" s="22"/>
    </row>
    <row r="228" spans="13:13" x14ac:dyDescent="0.25">
      <c r="M228" s="22"/>
    </row>
    <row r="229" spans="13:13" x14ac:dyDescent="0.25">
      <c r="M229" s="22"/>
    </row>
    <row r="230" spans="13:13" x14ac:dyDescent="0.25">
      <c r="M230" s="22"/>
    </row>
    <row r="231" spans="13:13" x14ac:dyDescent="0.25">
      <c r="M231" s="22"/>
    </row>
    <row r="232" spans="13:13" x14ac:dyDescent="0.25">
      <c r="M232" s="22"/>
    </row>
    <row r="233" spans="13:13" x14ac:dyDescent="0.25">
      <c r="M233" s="22"/>
    </row>
    <row r="234" spans="13:13" x14ac:dyDescent="0.25">
      <c r="M234" s="22"/>
    </row>
    <row r="235" spans="13:13" x14ac:dyDescent="0.25">
      <c r="M235" s="22"/>
    </row>
    <row r="236" spans="13:13" x14ac:dyDescent="0.25">
      <c r="M236" s="22"/>
    </row>
    <row r="237" spans="13:13" x14ac:dyDescent="0.25">
      <c r="M237" s="22"/>
    </row>
    <row r="238" spans="13:13" x14ac:dyDescent="0.25">
      <c r="M238" s="22"/>
    </row>
    <row r="239" spans="13:13" x14ac:dyDescent="0.25">
      <c r="M239" s="22"/>
    </row>
    <row r="240" spans="13:13" x14ac:dyDescent="0.25">
      <c r="M240" s="22"/>
    </row>
    <row r="241" spans="13:13" x14ac:dyDescent="0.25">
      <c r="M241" s="22"/>
    </row>
    <row r="242" spans="13:13" x14ac:dyDescent="0.25">
      <c r="M242" s="22"/>
    </row>
    <row r="243" spans="13:13" x14ac:dyDescent="0.25">
      <c r="M243" s="22"/>
    </row>
    <row r="244" spans="13:13" x14ac:dyDescent="0.25">
      <c r="M244" s="22"/>
    </row>
    <row r="245" spans="13:13" x14ac:dyDescent="0.25">
      <c r="M245" s="22"/>
    </row>
    <row r="246" spans="13:13" x14ac:dyDescent="0.25">
      <c r="M246" s="22"/>
    </row>
    <row r="247" spans="13:13" x14ac:dyDescent="0.25">
      <c r="M247" s="22"/>
    </row>
    <row r="248" spans="13:13" x14ac:dyDescent="0.25">
      <c r="M248" s="22"/>
    </row>
    <row r="249" spans="13:13" x14ac:dyDescent="0.25">
      <c r="M249" s="22"/>
    </row>
    <row r="250" spans="13:13" x14ac:dyDescent="0.25">
      <c r="M250" s="22"/>
    </row>
    <row r="251" spans="13:13" x14ac:dyDescent="0.25">
      <c r="M251" s="22"/>
    </row>
    <row r="252" spans="13:13" x14ac:dyDescent="0.25">
      <c r="M252" s="22"/>
    </row>
    <row r="253" spans="13:13" x14ac:dyDescent="0.25">
      <c r="M253" s="22"/>
    </row>
    <row r="254" spans="13:13" x14ac:dyDescent="0.25">
      <c r="M254" s="22"/>
    </row>
    <row r="255" spans="13:13" x14ac:dyDescent="0.25">
      <c r="M255" s="22"/>
    </row>
    <row r="256" spans="13:13" x14ac:dyDescent="0.25">
      <c r="M256" s="22"/>
    </row>
    <row r="257" spans="13:13" x14ac:dyDescent="0.25">
      <c r="M257" s="22"/>
    </row>
    <row r="258" spans="13:13" x14ac:dyDescent="0.25">
      <c r="M258" s="22"/>
    </row>
    <row r="259" spans="13:13" x14ac:dyDescent="0.25">
      <c r="M259" s="22"/>
    </row>
    <row r="260" spans="13:13" x14ac:dyDescent="0.25">
      <c r="M260" s="22"/>
    </row>
    <row r="261" spans="13:13" x14ac:dyDescent="0.25">
      <c r="M261" s="22"/>
    </row>
    <row r="262" spans="13:13" x14ac:dyDescent="0.25">
      <c r="M262" s="22"/>
    </row>
    <row r="263" spans="13:13" x14ac:dyDescent="0.25">
      <c r="M263" s="22"/>
    </row>
    <row r="264" spans="13:13" x14ac:dyDescent="0.25">
      <c r="M264" s="22"/>
    </row>
    <row r="265" spans="13:13" x14ac:dyDescent="0.25">
      <c r="M265" s="22"/>
    </row>
    <row r="266" spans="13:13" x14ac:dyDescent="0.25">
      <c r="M266" s="22"/>
    </row>
    <row r="267" spans="13:13" x14ac:dyDescent="0.25">
      <c r="M267" s="22"/>
    </row>
    <row r="268" spans="13:13" x14ac:dyDescent="0.25">
      <c r="M268" s="22"/>
    </row>
    <row r="269" spans="13:13" x14ac:dyDescent="0.25">
      <c r="M269" s="22"/>
    </row>
    <row r="270" spans="13:13" x14ac:dyDescent="0.25">
      <c r="M270" s="22"/>
    </row>
    <row r="271" spans="13:13" x14ac:dyDescent="0.25">
      <c r="M271" s="22"/>
    </row>
    <row r="272" spans="13:13" x14ac:dyDescent="0.25">
      <c r="M272" s="22"/>
    </row>
    <row r="273" spans="13:13" x14ac:dyDescent="0.25">
      <c r="M273" s="22"/>
    </row>
    <row r="274" spans="13:13" x14ac:dyDescent="0.25">
      <c r="M274" s="22"/>
    </row>
    <row r="275" spans="13:13" x14ac:dyDescent="0.25">
      <c r="M275" s="22"/>
    </row>
    <row r="276" spans="13:13" x14ac:dyDescent="0.25">
      <c r="M276" s="22"/>
    </row>
    <row r="277" spans="13:13" x14ac:dyDescent="0.25">
      <c r="M277" s="22"/>
    </row>
    <row r="278" spans="13:13" x14ac:dyDescent="0.25">
      <c r="M278" s="22"/>
    </row>
    <row r="279" spans="13:13" x14ac:dyDescent="0.25">
      <c r="M279" s="22"/>
    </row>
    <row r="280" spans="13:13" x14ac:dyDescent="0.25">
      <c r="M280" s="22"/>
    </row>
    <row r="281" spans="13:13" x14ac:dyDescent="0.25">
      <c r="M281" s="22"/>
    </row>
    <row r="282" spans="13:13" x14ac:dyDescent="0.25">
      <c r="M282" s="22"/>
    </row>
    <row r="283" spans="13:13" x14ac:dyDescent="0.25">
      <c r="M283" s="22"/>
    </row>
    <row r="284" spans="13:13" x14ac:dyDescent="0.25">
      <c r="M284" s="22"/>
    </row>
    <row r="285" spans="13:13" x14ac:dyDescent="0.25">
      <c r="M285" s="22"/>
    </row>
    <row r="286" spans="13:13" x14ac:dyDescent="0.25">
      <c r="M286" s="22"/>
    </row>
    <row r="287" spans="13:13" x14ac:dyDescent="0.25">
      <c r="M287" s="22"/>
    </row>
    <row r="288" spans="13:13" x14ac:dyDescent="0.25">
      <c r="M288" s="22"/>
    </row>
    <row r="289" spans="13:13" x14ac:dyDescent="0.25">
      <c r="M289" s="22"/>
    </row>
    <row r="290" spans="13:13" x14ac:dyDescent="0.25">
      <c r="M290" s="22"/>
    </row>
    <row r="291" spans="13:13" x14ac:dyDescent="0.25">
      <c r="M291" s="22"/>
    </row>
    <row r="292" spans="13:13" x14ac:dyDescent="0.25">
      <c r="M292" s="22"/>
    </row>
    <row r="293" spans="13:13" x14ac:dyDescent="0.25">
      <c r="M293" s="22"/>
    </row>
    <row r="294" spans="13:13" x14ac:dyDescent="0.25">
      <c r="M294" s="22"/>
    </row>
    <row r="295" spans="13:13" x14ac:dyDescent="0.25">
      <c r="M295" s="22"/>
    </row>
    <row r="296" spans="13:13" x14ac:dyDescent="0.25">
      <c r="M296" s="22"/>
    </row>
    <row r="297" spans="13:13" x14ac:dyDescent="0.25">
      <c r="M297" s="22"/>
    </row>
    <row r="298" spans="13:13" x14ac:dyDescent="0.25">
      <c r="M298" s="22"/>
    </row>
    <row r="299" spans="13:13" x14ac:dyDescent="0.25">
      <c r="M299" s="22"/>
    </row>
    <row r="300" spans="13:13" x14ac:dyDescent="0.25">
      <c r="M300" s="22"/>
    </row>
    <row r="301" spans="13:13" x14ac:dyDescent="0.25">
      <c r="M301" s="22"/>
    </row>
    <row r="302" spans="13:13" x14ac:dyDescent="0.25">
      <c r="M302" s="22"/>
    </row>
    <row r="303" spans="13:13" x14ac:dyDescent="0.25">
      <c r="M303" s="22"/>
    </row>
    <row r="304" spans="13:13" x14ac:dyDescent="0.25">
      <c r="M304" s="22"/>
    </row>
    <row r="305" spans="13:13" x14ac:dyDescent="0.25">
      <c r="M305" s="22"/>
    </row>
    <row r="306" spans="13:13" x14ac:dyDescent="0.25">
      <c r="M306" s="22"/>
    </row>
    <row r="307" spans="13:13" x14ac:dyDescent="0.25">
      <c r="M307" s="22"/>
    </row>
    <row r="308" spans="13:13" x14ac:dyDescent="0.25">
      <c r="M308" s="22"/>
    </row>
    <row r="309" spans="13:13" x14ac:dyDescent="0.25">
      <c r="M309" s="22"/>
    </row>
    <row r="310" spans="13:13" x14ac:dyDescent="0.25">
      <c r="M310" s="22"/>
    </row>
    <row r="311" spans="13:13" x14ac:dyDescent="0.25">
      <c r="M311" s="22"/>
    </row>
    <row r="312" spans="13:13" x14ac:dyDescent="0.25">
      <c r="M312" s="22"/>
    </row>
    <row r="313" spans="13:13" x14ac:dyDescent="0.25">
      <c r="M313" s="22"/>
    </row>
    <row r="314" spans="13:13" x14ac:dyDescent="0.25">
      <c r="M314" s="22"/>
    </row>
    <row r="315" spans="13:13" x14ac:dyDescent="0.25">
      <c r="M315" s="22"/>
    </row>
    <row r="316" spans="13:13" x14ac:dyDescent="0.25">
      <c r="M316" s="22"/>
    </row>
    <row r="317" spans="13:13" x14ac:dyDescent="0.25">
      <c r="M317" s="22"/>
    </row>
    <row r="318" spans="13:13" x14ac:dyDescent="0.25">
      <c r="M318" s="22"/>
    </row>
    <row r="319" spans="13:13" x14ac:dyDescent="0.25">
      <c r="M319" s="22"/>
    </row>
    <row r="320" spans="13:13" x14ac:dyDescent="0.25">
      <c r="M320" s="22"/>
    </row>
    <row r="321" spans="13:13" x14ac:dyDescent="0.25">
      <c r="M321" s="22"/>
    </row>
    <row r="322" spans="13:13" x14ac:dyDescent="0.25">
      <c r="M322" s="22"/>
    </row>
    <row r="323" spans="13:13" x14ac:dyDescent="0.25">
      <c r="M323" s="22"/>
    </row>
    <row r="324" spans="13:13" x14ac:dyDescent="0.25">
      <c r="M324" s="22"/>
    </row>
    <row r="325" spans="13:13" x14ac:dyDescent="0.25">
      <c r="M325" s="22"/>
    </row>
    <row r="326" spans="13:13" x14ac:dyDescent="0.25">
      <c r="M326" s="22"/>
    </row>
    <row r="327" spans="13:13" x14ac:dyDescent="0.25">
      <c r="M327" s="22"/>
    </row>
    <row r="328" spans="13:13" x14ac:dyDescent="0.25">
      <c r="M328" s="22"/>
    </row>
    <row r="329" spans="13:13" x14ac:dyDescent="0.25">
      <c r="M329" s="22"/>
    </row>
    <row r="330" spans="13:13" x14ac:dyDescent="0.25">
      <c r="M330" s="22"/>
    </row>
    <row r="331" spans="13:13" x14ac:dyDescent="0.25">
      <c r="M331" s="22"/>
    </row>
    <row r="332" spans="13:13" x14ac:dyDescent="0.25">
      <c r="M332" s="22"/>
    </row>
    <row r="333" spans="13:13" x14ac:dyDescent="0.25">
      <c r="M333" s="22"/>
    </row>
    <row r="334" spans="13:13" x14ac:dyDescent="0.25">
      <c r="M334" s="22"/>
    </row>
    <row r="335" spans="13:13" x14ac:dyDescent="0.25">
      <c r="M335" s="22"/>
    </row>
    <row r="336" spans="13:13" x14ac:dyDescent="0.25">
      <c r="M336" s="22"/>
    </row>
    <row r="337" spans="13:13" x14ac:dyDescent="0.25">
      <c r="M337" s="22"/>
    </row>
    <row r="338" spans="13:13" x14ac:dyDescent="0.25">
      <c r="M338" s="22"/>
    </row>
    <row r="339" spans="13:13" x14ac:dyDescent="0.25">
      <c r="M339" s="22"/>
    </row>
    <row r="340" spans="13:13" x14ac:dyDescent="0.25">
      <c r="M340" s="22"/>
    </row>
    <row r="341" spans="13:13" x14ac:dyDescent="0.25">
      <c r="M341" s="22"/>
    </row>
    <row r="342" spans="13:13" x14ac:dyDescent="0.25">
      <c r="M342" s="22"/>
    </row>
    <row r="343" spans="13:13" x14ac:dyDescent="0.25">
      <c r="M343" s="22"/>
    </row>
    <row r="344" spans="13:13" x14ac:dyDescent="0.25">
      <c r="M344" s="22"/>
    </row>
    <row r="345" spans="13:13" x14ac:dyDescent="0.25">
      <c r="M345" s="22"/>
    </row>
    <row r="346" spans="13:13" x14ac:dyDescent="0.25">
      <c r="M346" s="22"/>
    </row>
    <row r="347" spans="13:13" x14ac:dyDescent="0.25">
      <c r="M347" s="22"/>
    </row>
    <row r="348" spans="13:13" x14ac:dyDescent="0.25">
      <c r="M348" s="22"/>
    </row>
    <row r="349" spans="13:13" x14ac:dyDescent="0.25">
      <c r="M349" s="22"/>
    </row>
    <row r="350" spans="13:13" x14ac:dyDescent="0.25">
      <c r="M350" s="22"/>
    </row>
    <row r="351" spans="13:13" x14ac:dyDescent="0.25">
      <c r="M351" s="22"/>
    </row>
    <row r="352" spans="13:13" x14ac:dyDescent="0.25">
      <c r="M352" s="22"/>
    </row>
    <row r="353" spans="13:13" x14ac:dyDescent="0.25">
      <c r="M353" s="22"/>
    </row>
    <row r="354" spans="13:13" x14ac:dyDescent="0.25">
      <c r="M354" s="22"/>
    </row>
    <row r="355" spans="13:13" x14ac:dyDescent="0.25">
      <c r="M355" s="22"/>
    </row>
    <row r="356" spans="13:13" x14ac:dyDescent="0.25">
      <c r="M356" s="22"/>
    </row>
    <row r="357" spans="13:13" x14ac:dyDescent="0.25">
      <c r="M357" s="22"/>
    </row>
    <row r="358" spans="13:13" x14ac:dyDescent="0.25">
      <c r="M358" s="22"/>
    </row>
    <row r="359" spans="13:13" x14ac:dyDescent="0.25">
      <c r="M359" s="22"/>
    </row>
    <row r="360" spans="13:13" x14ac:dyDescent="0.25">
      <c r="M360" s="22"/>
    </row>
    <row r="361" spans="13:13" x14ac:dyDescent="0.25">
      <c r="M361" s="22"/>
    </row>
    <row r="362" spans="13:13" x14ac:dyDescent="0.25">
      <c r="M362" s="22"/>
    </row>
    <row r="363" spans="13:13" x14ac:dyDescent="0.25">
      <c r="M363" s="22"/>
    </row>
    <row r="364" spans="13:13" x14ac:dyDescent="0.25">
      <c r="M364" s="22"/>
    </row>
    <row r="365" spans="13:13" x14ac:dyDescent="0.25">
      <c r="M365" s="22"/>
    </row>
    <row r="366" spans="13:13" x14ac:dyDescent="0.25">
      <c r="M366" s="22"/>
    </row>
    <row r="367" spans="13:13" x14ac:dyDescent="0.25">
      <c r="M367" s="22"/>
    </row>
  </sheetData>
  <mergeCells count="24">
    <mergeCell ref="V1:V2"/>
    <mergeCell ref="A2:L2"/>
    <mergeCell ref="A4:A26"/>
    <mergeCell ref="A27:A46"/>
    <mergeCell ref="A47:A48"/>
    <mergeCell ref="B4:B26"/>
    <mergeCell ref="B27:B46"/>
    <mergeCell ref="B47:B48"/>
    <mergeCell ref="T1:T2"/>
    <mergeCell ref="U1:U2"/>
    <mergeCell ref="O1:O2"/>
    <mergeCell ref="P1:P2"/>
    <mergeCell ref="Q1:Q2"/>
    <mergeCell ref="R1:R2"/>
    <mergeCell ref="S1:S2"/>
    <mergeCell ref="A49:A50"/>
    <mergeCell ref="B49:B50"/>
    <mergeCell ref="A51:A59"/>
    <mergeCell ref="B51:B59"/>
    <mergeCell ref="N1:N2"/>
    <mergeCell ref="A1:C1"/>
    <mergeCell ref="M1:M2"/>
    <mergeCell ref="D1:I1"/>
    <mergeCell ref="J1:L1"/>
  </mergeCells>
  <conditionalFormatting sqref="P4">
    <cfRule type="cellIs" dxfId="72" priority="7" stopIfTrue="1" operator="greaterThan">
      <formula>0</formula>
    </cfRule>
    <cfRule type="cellIs" dxfId="71" priority="8" stopIfTrue="1" operator="greaterThan">
      <formula>0</formula>
    </cfRule>
    <cfRule type="cellIs" dxfId="70" priority="9" stopIfTrue="1" operator="greaterThan">
      <formula>0</formula>
    </cfRule>
  </conditionalFormatting>
  <conditionalFormatting sqref="P5:P47">
    <cfRule type="cellIs" dxfId="69" priority="10" stopIfTrue="1" operator="greaterThan">
      <formula>0</formula>
    </cfRule>
    <cfRule type="cellIs" dxfId="68" priority="11" stopIfTrue="1" operator="greaterThan">
      <formula>0</formula>
    </cfRule>
    <cfRule type="cellIs" dxfId="67" priority="12" stopIfTrue="1" operator="greaterThan">
      <formula>0</formula>
    </cfRule>
  </conditionalFormatting>
  <conditionalFormatting sqref="N4:O4">
    <cfRule type="cellIs" dxfId="66" priority="1" stopIfTrue="1" operator="greaterThan">
      <formula>0</formula>
    </cfRule>
    <cfRule type="cellIs" dxfId="65" priority="2" stopIfTrue="1" operator="greaterThan">
      <formula>0</formula>
    </cfRule>
    <cfRule type="cellIs" dxfId="64" priority="3" stopIfTrue="1" operator="greaterThan">
      <formula>0</formula>
    </cfRule>
  </conditionalFormatting>
  <conditionalFormatting sqref="M4 M5:O59">
    <cfRule type="cellIs" dxfId="63" priority="4" stopIfTrue="1" operator="greaterThan">
      <formula>0</formula>
    </cfRule>
    <cfRule type="cellIs" dxfId="62" priority="5" stopIfTrue="1" operator="greaterThan">
      <formula>0</formula>
    </cfRule>
    <cfRule type="cellIs" dxfId="61" priority="6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7"/>
  <sheetViews>
    <sheetView zoomScale="84" zoomScaleNormal="84" workbookViewId="0">
      <selection activeCell="J4" sqref="J4:J59"/>
    </sheetView>
  </sheetViews>
  <sheetFormatPr defaultColWidth="9.7109375" defaultRowHeight="15" x14ac:dyDescent="0.25"/>
  <cols>
    <col min="1" max="1" width="7.140625" style="1" customWidth="1"/>
    <col min="2" max="2" width="23.7109375" style="1" customWidth="1"/>
    <col min="3" max="3" width="12.42578125" style="37" customWidth="1"/>
    <col min="4" max="4" width="5.7109375" style="1" customWidth="1"/>
    <col min="5" max="5" width="34.28515625" style="1" customWidth="1"/>
    <col min="6" max="6" width="12" style="1" customWidth="1"/>
    <col min="7" max="7" width="9.85546875" style="1" customWidth="1"/>
    <col min="8" max="8" width="15.85546875" style="1" bestFit="1" customWidth="1"/>
    <col min="9" max="9" width="12.7109375" style="48" bestFit="1" customWidth="1"/>
    <col min="10" max="10" width="11.28515625" style="42" customWidth="1"/>
    <col min="11" max="11" width="13.28515625" style="38" customWidth="1"/>
    <col min="12" max="12" width="12.5703125" style="17" customWidth="1"/>
    <col min="13" max="13" width="14.7109375" style="18" customWidth="1"/>
    <col min="14" max="14" width="13.7109375" style="18" customWidth="1"/>
    <col min="15" max="15" width="14.7109375" style="18" customWidth="1"/>
    <col min="16" max="16" width="17" style="18" customWidth="1"/>
    <col min="17" max="22" width="14.7109375" style="15" customWidth="1"/>
    <col min="23" max="16384" width="9.7109375" style="15"/>
  </cols>
  <sheetData>
    <row r="1" spans="1:22" ht="33" customHeight="1" x14ac:dyDescent="0.25">
      <c r="A1" s="167" t="s">
        <v>134</v>
      </c>
      <c r="B1" s="167"/>
      <c r="C1" s="167"/>
      <c r="D1" s="167" t="s">
        <v>75</v>
      </c>
      <c r="E1" s="167"/>
      <c r="F1" s="167"/>
      <c r="G1" s="167"/>
      <c r="H1" s="167"/>
      <c r="I1" s="167"/>
      <c r="J1" s="167" t="s">
        <v>135</v>
      </c>
      <c r="K1" s="167"/>
      <c r="L1" s="167"/>
      <c r="M1" s="166" t="s">
        <v>118</v>
      </c>
      <c r="N1" s="166" t="s">
        <v>118</v>
      </c>
      <c r="O1" s="166" t="s">
        <v>118</v>
      </c>
      <c r="P1" s="166" t="s">
        <v>118</v>
      </c>
      <c r="Q1" s="166" t="s">
        <v>118</v>
      </c>
      <c r="R1" s="166" t="s">
        <v>118</v>
      </c>
      <c r="S1" s="166" t="s">
        <v>118</v>
      </c>
      <c r="T1" s="166" t="s">
        <v>118</v>
      </c>
      <c r="U1" s="166" t="s">
        <v>118</v>
      </c>
      <c r="V1" s="166" t="s">
        <v>118</v>
      </c>
    </row>
    <row r="2" spans="1:22" ht="21.75" customHeight="1" x14ac:dyDescent="0.25">
      <c r="A2" s="167" t="s">
        <v>136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6"/>
      <c r="N2" s="166"/>
      <c r="O2" s="166"/>
      <c r="P2" s="166"/>
      <c r="Q2" s="166"/>
      <c r="R2" s="166"/>
      <c r="S2" s="166"/>
      <c r="T2" s="166"/>
      <c r="U2" s="166"/>
      <c r="V2" s="166"/>
    </row>
    <row r="3" spans="1:22" s="16" customFormat="1" ht="45" x14ac:dyDescent="0.2">
      <c r="A3" s="30" t="s">
        <v>5</v>
      </c>
      <c r="B3" s="30" t="s">
        <v>120</v>
      </c>
      <c r="C3" s="31" t="s">
        <v>121</v>
      </c>
      <c r="D3" s="31" t="s">
        <v>3</v>
      </c>
      <c r="E3" s="31" t="s">
        <v>87</v>
      </c>
      <c r="F3" s="31" t="s">
        <v>88</v>
      </c>
      <c r="G3" s="31" t="s">
        <v>122</v>
      </c>
      <c r="H3" s="31" t="s">
        <v>4</v>
      </c>
      <c r="I3" s="47" t="s">
        <v>1</v>
      </c>
      <c r="J3" s="33" t="s">
        <v>23</v>
      </c>
      <c r="K3" s="34" t="s">
        <v>0</v>
      </c>
      <c r="L3" s="30" t="s">
        <v>2</v>
      </c>
      <c r="M3" s="29" t="s">
        <v>119</v>
      </c>
      <c r="N3" s="29" t="s">
        <v>119</v>
      </c>
      <c r="O3" s="29" t="s">
        <v>119</v>
      </c>
      <c r="P3" s="29" t="s">
        <v>119</v>
      </c>
      <c r="Q3" s="29" t="s">
        <v>119</v>
      </c>
      <c r="R3" s="29" t="s">
        <v>119</v>
      </c>
      <c r="S3" s="29" t="s">
        <v>119</v>
      </c>
      <c r="T3" s="29" t="s">
        <v>119</v>
      </c>
      <c r="U3" s="29" t="s">
        <v>119</v>
      </c>
      <c r="V3" s="29" t="s">
        <v>119</v>
      </c>
    </row>
    <row r="4" spans="1:22" ht="30" customHeight="1" x14ac:dyDescent="0.25">
      <c r="A4" s="174" t="s">
        <v>123</v>
      </c>
      <c r="B4" s="172" t="s">
        <v>124</v>
      </c>
      <c r="C4" s="76" t="s">
        <v>125</v>
      </c>
      <c r="D4" s="77">
        <v>1</v>
      </c>
      <c r="E4" s="78" t="s">
        <v>27</v>
      </c>
      <c r="F4" s="77" t="s">
        <v>90</v>
      </c>
      <c r="G4" s="76" t="s">
        <v>78</v>
      </c>
      <c r="H4" s="76" t="s">
        <v>24</v>
      </c>
      <c r="I4" s="79">
        <v>25</v>
      </c>
      <c r="J4" s="85"/>
      <c r="K4" s="35">
        <f>J4-(SUM(M4:V4))</f>
        <v>0</v>
      </c>
      <c r="L4" s="36" t="str">
        <f>IF(K4&lt;0,"ATENÇÃO","OK")</f>
        <v>OK</v>
      </c>
      <c r="M4" s="56"/>
      <c r="N4" s="56"/>
      <c r="O4" s="56"/>
      <c r="P4" s="56"/>
      <c r="Q4" s="57"/>
      <c r="R4" s="57"/>
      <c r="S4" s="41"/>
      <c r="T4" s="41"/>
      <c r="U4" s="41"/>
      <c r="V4" s="41"/>
    </row>
    <row r="5" spans="1:22" ht="15" customHeight="1" x14ac:dyDescent="0.25">
      <c r="A5" s="174"/>
      <c r="B5" s="172"/>
      <c r="C5" s="76" t="s">
        <v>125</v>
      </c>
      <c r="D5" s="77">
        <v>2</v>
      </c>
      <c r="E5" s="78" t="s">
        <v>28</v>
      </c>
      <c r="F5" s="77" t="s">
        <v>91</v>
      </c>
      <c r="G5" s="76" t="s">
        <v>78</v>
      </c>
      <c r="H5" s="76" t="s">
        <v>24</v>
      </c>
      <c r="I5" s="79">
        <v>30</v>
      </c>
      <c r="J5" s="85"/>
      <c r="K5" s="35">
        <f t="shared" ref="K5:K59" si="0">J5-(SUM(M5:V5))</f>
        <v>0</v>
      </c>
      <c r="L5" s="36" t="str">
        <f t="shared" ref="L5:L59" si="1">IF(K5&lt;0,"ATENÇÃO","OK")</f>
        <v>OK</v>
      </c>
      <c r="M5" s="56"/>
      <c r="N5" s="56"/>
      <c r="O5" s="56"/>
      <c r="P5" s="56"/>
      <c r="Q5" s="57"/>
      <c r="R5" s="57"/>
      <c r="S5" s="41"/>
      <c r="T5" s="41"/>
      <c r="U5" s="41"/>
      <c r="V5" s="41"/>
    </row>
    <row r="6" spans="1:22" ht="15" customHeight="1" x14ac:dyDescent="0.25">
      <c r="A6" s="174"/>
      <c r="B6" s="172"/>
      <c r="C6" s="76" t="s">
        <v>125</v>
      </c>
      <c r="D6" s="77">
        <v>3</v>
      </c>
      <c r="E6" s="78" t="s">
        <v>29</v>
      </c>
      <c r="F6" s="77" t="s">
        <v>92</v>
      </c>
      <c r="G6" s="76" t="s">
        <v>78</v>
      </c>
      <c r="H6" s="76" t="s">
        <v>24</v>
      </c>
      <c r="I6" s="79">
        <v>32</v>
      </c>
      <c r="J6" s="85">
        <v>5</v>
      </c>
      <c r="K6" s="35">
        <f t="shared" si="0"/>
        <v>5</v>
      </c>
      <c r="L6" s="36" t="str">
        <f t="shared" si="1"/>
        <v>OK</v>
      </c>
      <c r="M6" s="56"/>
      <c r="N6" s="56"/>
      <c r="O6" s="56"/>
      <c r="P6" s="56"/>
      <c r="Q6" s="57"/>
      <c r="R6" s="57"/>
      <c r="S6" s="41"/>
      <c r="T6" s="41"/>
      <c r="U6" s="41"/>
      <c r="V6" s="41"/>
    </row>
    <row r="7" spans="1:22" ht="15" customHeight="1" x14ac:dyDescent="0.25">
      <c r="A7" s="174"/>
      <c r="B7" s="172"/>
      <c r="C7" s="76" t="s">
        <v>125</v>
      </c>
      <c r="D7" s="77">
        <v>4</v>
      </c>
      <c r="E7" s="78" t="s">
        <v>30</v>
      </c>
      <c r="F7" s="77" t="s">
        <v>93</v>
      </c>
      <c r="G7" s="76" t="s">
        <v>78</v>
      </c>
      <c r="H7" s="76" t="s">
        <v>24</v>
      </c>
      <c r="I7" s="79">
        <v>36</v>
      </c>
      <c r="J7" s="85">
        <v>5</v>
      </c>
      <c r="K7" s="35">
        <f t="shared" si="0"/>
        <v>5</v>
      </c>
      <c r="L7" s="36" t="str">
        <f t="shared" si="1"/>
        <v>OK</v>
      </c>
      <c r="M7" s="56"/>
      <c r="N7" s="56"/>
      <c r="O7" s="56"/>
      <c r="P7" s="56"/>
      <c r="Q7" s="57"/>
      <c r="R7" s="57"/>
      <c r="S7" s="41"/>
      <c r="T7" s="41"/>
      <c r="U7" s="41"/>
      <c r="V7" s="41"/>
    </row>
    <row r="8" spans="1:22" ht="46.5" customHeight="1" x14ac:dyDescent="0.25">
      <c r="A8" s="174"/>
      <c r="B8" s="172"/>
      <c r="C8" s="76" t="s">
        <v>125</v>
      </c>
      <c r="D8" s="77">
        <v>5</v>
      </c>
      <c r="E8" s="78" t="s">
        <v>31</v>
      </c>
      <c r="F8" s="77" t="s">
        <v>94</v>
      </c>
      <c r="G8" s="76" t="s">
        <v>78</v>
      </c>
      <c r="H8" s="76" t="s">
        <v>24</v>
      </c>
      <c r="I8" s="79">
        <v>55</v>
      </c>
      <c r="J8" s="85">
        <v>5</v>
      </c>
      <c r="K8" s="35">
        <f t="shared" si="0"/>
        <v>5</v>
      </c>
      <c r="L8" s="36" t="str">
        <f t="shared" si="1"/>
        <v>OK</v>
      </c>
      <c r="M8" s="56"/>
      <c r="N8" s="56"/>
      <c r="O8" s="56"/>
      <c r="P8" s="56"/>
      <c r="Q8" s="57"/>
      <c r="R8" s="57"/>
      <c r="S8" s="41"/>
      <c r="T8" s="41"/>
      <c r="U8" s="41"/>
      <c r="V8" s="41"/>
    </row>
    <row r="9" spans="1:22" ht="15" customHeight="1" x14ac:dyDescent="0.25">
      <c r="A9" s="174"/>
      <c r="B9" s="172"/>
      <c r="C9" s="76" t="s">
        <v>125</v>
      </c>
      <c r="D9" s="77">
        <v>6</v>
      </c>
      <c r="E9" s="78" t="s">
        <v>32</v>
      </c>
      <c r="F9" s="77" t="s">
        <v>95</v>
      </c>
      <c r="G9" s="76" t="s">
        <v>78</v>
      </c>
      <c r="H9" s="76" t="s">
        <v>24</v>
      </c>
      <c r="I9" s="79">
        <v>65</v>
      </c>
      <c r="J9" s="85">
        <v>5</v>
      </c>
      <c r="K9" s="35">
        <f t="shared" si="0"/>
        <v>5</v>
      </c>
      <c r="L9" s="36" t="str">
        <f t="shared" si="1"/>
        <v>OK</v>
      </c>
      <c r="M9" s="56"/>
      <c r="N9" s="56"/>
      <c r="O9" s="56"/>
      <c r="P9" s="56"/>
      <c r="Q9" s="57"/>
      <c r="R9" s="57"/>
      <c r="S9" s="41"/>
      <c r="T9" s="41"/>
      <c r="U9" s="41"/>
      <c r="V9" s="41"/>
    </row>
    <row r="10" spans="1:22" ht="15" customHeight="1" x14ac:dyDescent="0.25">
      <c r="A10" s="174"/>
      <c r="B10" s="172"/>
      <c r="C10" s="76" t="s">
        <v>125</v>
      </c>
      <c r="D10" s="77">
        <v>7</v>
      </c>
      <c r="E10" s="78" t="s">
        <v>33</v>
      </c>
      <c r="F10" s="77" t="s">
        <v>96</v>
      </c>
      <c r="G10" s="76" t="s">
        <v>78</v>
      </c>
      <c r="H10" s="76" t="s">
        <v>24</v>
      </c>
      <c r="I10" s="79">
        <v>55</v>
      </c>
      <c r="J10" s="85"/>
      <c r="K10" s="35">
        <f t="shared" si="0"/>
        <v>0</v>
      </c>
      <c r="L10" s="36" t="str">
        <f t="shared" si="1"/>
        <v>OK</v>
      </c>
      <c r="M10" s="56"/>
      <c r="N10" s="56"/>
      <c r="O10" s="56"/>
      <c r="P10" s="56"/>
      <c r="Q10" s="57"/>
      <c r="R10" s="57"/>
      <c r="S10" s="41"/>
      <c r="T10" s="41"/>
      <c r="U10" s="41"/>
      <c r="V10" s="41"/>
    </row>
    <row r="11" spans="1:22" ht="15" customHeight="1" x14ac:dyDescent="0.25">
      <c r="A11" s="174"/>
      <c r="B11" s="172"/>
      <c r="C11" s="76" t="s">
        <v>125</v>
      </c>
      <c r="D11" s="77">
        <v>8</v>
      </c>
      <c r="E11" s="80" t="s">
        <v>34</v>
      </c>
      <c r="F11" s="77" t="s">
        <v>97</v>
      </c>
      <c r="G11" s="81" t="s">
        <v>78</v>
      </c>
      <c r="H11" s="81" t="s">
        <v>76</v>
      </c>
      <c r="I11" s="79">
        <v>42</v>
      </c>
      <c r="J11" s="85"/>
      <c r="K11" s="35">
        <f t="shared" si="0"/>
        <v>0</v>
      </c>
      <c r="L11" s="36" t="str">
        <f t="shared" si="1"/>
        <v>OK</v>
      </c>
      <c r="M11" s="56"/>
      <c r="N11" s="56"/>
      <c r="O11" s="56"/>
      <c r="P11" s="56"/>
      <c r="Q11" s="57"/>
      <c r="R11" s="57"/>
      <c r="S11" s="41"/>
      <c r="T11" s="41"/>
      <c r="U11" s="41"/>
      <c r="V11" s="41"/>
    </row>
    <row r="12" spans="1:22" ht="15" customHeight="1" x14ac:dyDescent="0.25">
      <c r="A12" s="174"/>
      <c r="B12" s="172"/>
      <c r="C12" s="76" t="s">
        <v>125</v>
      </c>
      <c r="D12" s="77">
        <v>9</v>
      </c>
      <c r="E12" s="80" t="s">
        <v>35</v>
      </c>
      <c r="F12" s="77" t="s">
        <v>98</v>
      </c>
      <c r="G12" s="81" t="s">
        <v>78</v>
      </c>
      <c r="H12" s="81" t="s">
        <v>76</v>
      </c>
      <c r="I12" s="79">
        <v>50</v>
      </c>
      <c r="J12" s="85"/>
      <c r="K12" s="35">
        <f t="shared" si="0"/>
        <v>0</v>
      </c>
      <c r="L12" s="36" t="str">
        <f t="shared" si="1"/>
        <v>OK</v>
      </c>
      <c r="M12" s="56"/>
      <c r="N12" s="56"/>
      <c r="O12" s="56"/>
      <c r="P12" s="56"/>
      <c r="Q12" s="57"/>
      <c r="R12" s="57"/>
      <c r="S12" s="41"/>
      <c r="T12" s="41"/>
      <c r="U12" s="41"/>
      <c r="V12" s="41"/>
    </row>
    <row r="13" spans="1:22" ht="15" customHeight="1" x14ac:dyDescent="0.25">
      <c r="A13" s="174"/>
      <c r="B13" s="172"/>
      <c r="C13" s="76" t="s">
        <v>125</v>
      </c>
      <c r="D13" s="77">
        <v>10</v>
      </c>
      <c r="E13" s="80" t="s">
        <v>36</v>
      </c>
      <c r="F13" s="77" t="s">
        <v>98</v>
      </c>
      <c r="G13" s="81" t="s">
        <v>78</v>
      </c>
      <c r="H13" s="81" t="s">
        <v>24</v>
      </c>
      <c r="I13" s="79">
        <v>38</v>
      </c>
      <c r="J13" s="85"/>
      <c r="K13" s="35">
        <f t="shared" si="0"/>
        <v>0</v>
      </c>
      <c r="L13" s="36" t="str">
        <f t="shared" si="1"/>
        <v>OK</v>
      </c>
      <c r="M13" s="56"/>
      <c r="N13" s="56"/>
      <c r="O13" s="56"/>
      <c r="P13" s="56"/>
      <c r="Q13" s="57"/>
      <c r="R13" s="57"/>
      <c r="S13" s="41"/>
      <c r="T13" s="41"/>
      <c r="U13" s="41"/>
      <c r="V13" s="41"/>
    </row>
    <row r="14" spans="1:22" ht="15" customHeight="1" x14ac:dyDescent="0.25">
      <c r="A14" s="174"/>
      <c r="B14" s="172"/>
      <c r="C14" s="76" t="s">
        <v>125</v>
      </c>
      <c r="D14" s="77">
        <v>11</v>
      </c>
      <c r="E14" s="82" t="s">
        <v>37</v>
      </c>
      <c r="F14" s="77" t="s">
        <v>99</v>
      </c>
      <c r="G14" s="76" t="s">
        <v>78</v>
      </c>
      <c r="H14" s="76" t="s">
        <v>24</v>
      </c>
      <c r="I14" s="79">
        <v>10</v>
      </c>
      <c r="J14" s="85"/>
      <c r="K14" s="35">
        <f t="shared" si="0"/>
        <v>0</v>
      </c>
      <c r="L14" s="36" t="str">
        <f t="shared" si="1"/>
        <v>OK</v>
      </c>
      <c r="M14" s="56"/>
      <c r="N14" s="56"/>
      <c r="O14" s="56"/>
      <c r="P14" s="56"/>
      <c r="Q14" s="57"/>
      <c r="R14" s="57"/>
      <c r="S14" s="41"/>
      <c r="T14" s="41"/>
      <c r="U14" s="41"/>
      <c r="V14" s="41"/>
    </row>
    <row r="15" spans="1:22" ht="15" customHeight="1" x14ac:dyDescent="0.25">
      <c r="A15" s="174"/>
      <c r="B15" s="172"/>
      <c r="C15" s="76" t="s">
        <v>125</v>
      </c>
      <c r="D15" s="77">
        <v>12</v>
      </c>
      <c r="E15" s="82" t="s">
        <v>38</v>
      </c>
      <c r="F15" s="77" t="s">
        <v>99</v>
      </c>
      <c r="G15" s="76" t="s">
        <v>78</v>
      </c>
      <c r="H15" s="76" t="s">
        <v>24</v>
      </c>
      <c r="I15" s="79">
        <v>12</v>
      </c>
      <c r="J15" s="85"/>
      <c r="K15" s="35">
        <f t="shared" si="0"/>
        <v>0</v>
      </c>
      <c r="L15" s="36" t="str">
        <f t="shared" si="1"/>
        <v>OK</v>
      </c>
      <c r="M15" s="56"/>
      <c r="N15" s="56"/>
      <c r="O15" s="56"/>
      <c r="P15" s="56"/>
      <c r="Q15" s="57"/>
      <c r="R15" s="57"/>
      <c r="S15" s="41"/>
      <c r="T15" s="41"/>
      <c r="U15" s="41"/>
      <c r="V15" s="41"/>
    </row>
    <row r="16" spans="1:22" ht="15" customHeight="1" x14ac:dyDescent="0.25">
      <c r="A16" s="174"/>
      <c r="B16" s="172"/>
      <c r="C16" s="76" t="s">
        <v>125</v>
      </c>
      <c r="D16" s="77">
        <v>13</v>
      </c>
      <c r="E16" s="82" t="s">
        <v>39</v>
      </c>
      <c r="F16" s="77" t="s">
        <v>99</v>
      </c>
      <c r="G16" s="76" t="s">
        <v>78</v>
      </c>
      <c r="H16" s="76" t="s">
        <v>24</v>
      </c>
      <c r="I16" s="79">
        <v>13</v>
      </c>
      <c r="J16" s="85">
        <v>3</v>
      </c>
      <c r="K16" s="35">
        <f t="shared" si="0"/>
        <v>3</v>
      </c>
      <c r="L16" s="36" t="str">
        <f t="shared" si="1"/>
        <v>OK</v>
      </c>
      <c r="M16" s="56"/>
      <c r="N16" s="56"/>
      <c r="O16" s="56"/>
      <c r="P16" s="56"/>
      <c r="Q16" s="57"/>
      <c r="R16" s="57"/>
      <c r="S16" s="41"/>
      <c r="T16" s="41"/>
      <c r="U16" s="41"/>
      <c r="V16" s="41"/>
    </row>
    <row r="17" spans="1:22" ht="15" customHeight="1" x14ac:dyDescent="0.25">
      <c r="A17" s="174"/>
      <c r="B17" s="172"/>
      <c r="C17" s="76" t="s">
        <v>125</v>
      </c>
      <c r="D17" s="77">
        <v>14</v>
      </c>
      <c r="E17" s="82" t="s">
        <v>40</v>
      </c>
      <c r="F17" s="77" t="s">
        <v>99</v>
      </c>
      <c r="G17" s="76" t="s">
        <v>78</v>
      </c>
      <c r="H17" s="76" t="s">
        <v>24</v>
      </c>
      <c r="I17" s="79">
        <v>15</v>
      </c>
      <c r="J17" s="85">
        <v>3</v>
      </c>
      <c r="K17" s="35">
        <f t="shared" si="0"/>
        <v>3</v>
      </c>
      <c r="L17" s="36" t="str">
        <f t="shared" si="1"/>
        <v>OK</v>
      </c>
      <c r="M17" s="56"/>
      <c r="N17" s="56"/>
      <c r="O17" s="56"/>
      <c r="P17" s="56"/>
      <c r="Q17" s="57"/>
      <c r="R17" s="57"/>
      <c r="S17" s="41"/>
      <c r="T17" s="41"/>
      <c r="U17" s="41"/>
      <c r="V17" s="41"/>
    </row>
    <row r="18" spans="1:22" ht="15" customHeight="1" x14ac:dyDescent="0.25">
      <c r="A18" s="174"/>
      <c r="B18" s="172"/>
      <c r="C18" s="76" t="s">
        <v>125</v>
      </c>
      <c r="D18" s="77">
        <v>15</v>
      </c>
      <c r="E18" s="82" t="s">
        <v>41</v>
      </c>
      <c r="F18" s="77" t="s">
        <v>99</v>
      </c>
      <c r="G18" s="76" t="s">
        <v>78</v>
      </c>
      <c r="H18" s="76" t="s">
        <v>24</v>
      </c>
      <c r="I18" s="79">
        <v>18</v>
      </c>
      <c r="J18" s="85">
        <v>3</v>
      </c>
      <c r="K18" s="35">
        <f t="shared" si="0"/>
        <v>3</v>
      </c>
      <c r="L18" s="36" t="str">
        <f t="shared" si="1"/>
        <v>OK</v>
      </c>
      <c r="M18" s="56"/>
      <c r="N18" s="56"/>
      <c r="O18" s="56"/>
      <c r="P18" s="56"/>
      <c r="Q18" s="57"/>
      <c r="R18" s="57"/>
      <c r="S18" s="41"/>
      <c r="T18" s="41"/>
      <c r="U18" s="41"/>
      <c r="V18" s="41"/>
    </row>
    <row r="19" spans="1:22" ht="15" customHeight="1" x14ac:dyDescent="0.25">
      <c r="A19" s="174"/>
      <c r="B19" s="172"/>
      <c r="C19" s="76" t="s">
        <v>125</v>
      </c>
      <c r="D19" s="77">
        <v>16</v>
      </c>
      <c r="E19" s="82" t="s">
        <v>42</v>
      </c>
      <c r="F19" s="77" t="s">
        <v>99</v>
      </c>
      <c r="G19" s="76" t="s">
        <v>78</v>
      </c>
      <c r="H19" s="76" t="s">
        <v>24</v>
      </c>
      <c r="I19" s="79">
        <v>18</v>
      </c>
      <c r="J19" s="85">
        <v>3</v>
      </c>
      <c r="K19" s="35">
        <f t="shared" si="0"/>
        <v>3</v>
      </c>
      <c r="L19" s="36" t="str">
        <f t="shared" si="1"/>
        <v>OK</v>
      </c>
      <c r="M19" s="56"/>
      <c r="N19" s="56"/>
      <c r="O19" s="56"/>
      <c r="P19" s="56"/>
      <c r="Q19" s="57"/>
      <c r="R19" s="57"/>
      <c r="S19" s="41"/>
      <c r="T19" s="41"/>
      <c r="U19" s="41"/>
      <c r="V19" s="41"/>
    </row>
    <row r="20" spans="1:22" ht="15" customHeight="1" x14ac:dyDescent="0.25">
      <c r="A20" s="174"/>
      <c r="B20" s="172"/>
      <c r="C20" s="76" t="s">
        <v>125</v>
      </c>
      <c r="D20" s="77">
        <v>17</v>
      </c>
      <c r="E20" s="82" t="s">
        <v>43</v>
      </c>
      <c r="F20" s="77" t="s">
        <v>99</v>
      </c>
      <c r="G20" s="76" t="s">
        <v>78</v>
      </c>
      <c r="H20" s="76" t="s">
        <v>24</v>
      </c>
      <c r="I20" s="79">
        <v>18</v>
      </c>
      <c r="J20" s="85"/>
      <c r="K20" s="35">
        <f t="shared" si="0"/>
        <v>0</v>
      </c>
      <c r="L20" s="36" t="str">
        <f t="shared" si="1"/>
        <v>OK</v>
      </c>
      <c r="M20" s="56"/>
      <c r="N20" s="56"/>
      <c r="O20" s="56"/>
      <c r="P20" s="56"/>
      <c r="Q20" s="57"/>
      <c r="R20" s="57"/>
      <c r="S20" s="41"/>
      <c r="T20" s="41"/>
      <c r="U20" s="41"/>
      <c r="V20" s="41"/>
    </row>
    <row r="21" spans="1:22" ht="15" customHeight="1" x14ac:dyDescent="0.25">
      <c r="A21" s="174"/>
      <c r="B21" s="172"/>
      <c r="C21" s="76" t="s">
        <v>125</v>
      </c>
      <c r="D21" s="77">
        <v>18</v>
      </c>
      <c r="E21" s="83" t="s">
        <v>44</v>
      </c>
      <c r="F21" s="77" t="s">
        <v>99</v>
      </c>
      <c r="G21" s="76" t="s">
        <v>78</v>
      </c>
      <c r="H21" s="81" t="s">
        <v>24</v>
      </c>
      <c r="I21" s="79">
        <v>16</v>
      </c>
      <c r="J21" s="85"/>
      <c r="K21" s="35">
        <f t="shared" si="0"/>
        <v>0</v>
      </c>
      <c r="L21" s="36" t="str">
        <f t="shared" si="1"/>
        <v>OK</v>
      </c>
      <c r="M21" s="56"/>
      <c r="N21" s="56"/>
      <c r="O21" s="56"/>
      <c r="P21" s="56"/>
      <c r="Q21" s="57"/>
      <c r="R21" s="57"/>
      <c r="S21" s="41"/>
      <c r="T21" s="41"/>
      <c r="U21" s="41"/>
      <c r="V21" s="41"/>
    </row>
    <row r="22" spans="1:22" ht="15" customHeight="1" x14ac:dyDescent="0.25">
      <c r="A22" s="174"/>
      <c r="B22" s="172"/>
      <c r="C22" s="76" t="s">
        <v>125</v>
      </c>
      <c r="D22" s="77">
        <v>19</v>
      </c>
      <c r="E22" s="78" t="s">
        <v>45</v>
      </c>
      <c r="F22" s="77" t="s">
        <v>99</v>
      </c>
      <c r="G22" s="76" t="s">
        <v>78</v>
      </c>
      <c r="H22" s="76" t="s">
        <v>24</v>
      </c>
      <c r="I22" s="79">
        <v>2.7</v>
      </c>
      <c r="J22" s="85"/>
      <c r="K22" s="35">
        <f t="shared" si="0"/>
        <v>0</v>
      </c>
      <c r="L22" s="36" t="str">
        <f t="shared" si="1"/>
        <v>OK</v>
      </c>
      <c r="M22" s="56"/>
      <c r="N22" s="56"/>
      <c r="O22" s="56"/>
      <c r="P22" s="56"/>
      <c r="Q22" s="57"/>
      <c r="R22" s="57"/>
      <c r="S22" s="41"/>
      <c r="T22" s="41"/>
      <c r="U22" s="41"/>
      <c r="V22" s="41"/>
    </row>
    <row r="23" spans="1:22" ht="15" customHeight="1" x14ac:dyDescent="0.25">
      <c r="A23" s="174"/>
      <c r="B23" s="172"/>
      <c r="C23" s="76" t="s">
        <v>125</v>
      </c>
      <c r="D23" s="77">
        <v>20</v>
      </c>
      <c r="E23" s="78" t="s">
        <v>46</v>
      </c>
      <c r="F23" s="77" t="s">
        <v>100</v>
      </c>
      <c r="G23" s="76" t="s">
        <v>78</v>
      </c>
      <c r="H23" s="76" t="s">
        <v>24</v>
      </c>
      <c r="I23" s="79">
        <v>130</v>
      </c>
      <c r="J23" s="85"/>
      <c r="K23" s="35">
        <f t="shared" si="0"/>
        <v>0</v>
      </c>
      <c r="L23" s="36" t="str">
        <f t="shared" si="1"/>
        <v>OK</v>
      </c>
      <c r="M23" s="56"/>
      <c r="N23" s="56"/>
      <c r="O23" s="56"/>
      <c r="P23" s="56"/>
      <c r="Q23" s="57"/>
      <c r="R23" s="57"/>
      <c r="S23" s="41"/>
      <c r="T23" s="41"/>
      <c r="U23" s="41"/>
      <c r="V23" s="41"/>
    </row>
    <row r="24" spans="1:22" ht="15" customHeight="1" x14ac:dyDescent="0.25">
      <c r="A24" s="174"/>
      <c r="B24" s="172"/>
      <c r="C24" s="76" t="s">
        <v>125</v>
      </c>
      <c r="D24" s="77">
        <v>21</v>
      </c>
      <c r="E24" s="78" t="s">
        <v>101</v>
      </c>
      <c r="F24" s="77" t="s">
        <v>102</v>
      </c>
      <c r="G24" s="76" t="s">
        <v>78</v>
      </c>
      <c r="H24" s="76" t="s">
        <v>24</v>
      </c>
      <c r="I24" s="79">
        <v>160</v>
      </c>
      <c r="J24" s="85"/>
      <c r="K24" s="35">
        <f t="shared" si="0"/>
        <v>0</v>
      </c>
      <c r="L24" s="36" t="str">
        <f t="shared" si="1"/>
        <v>OK</v>
      </c>
      <c r="M24" s="56"/>
      <c r="N24" s="56"/>
      <c r="O24" s="56"/>
      <c r="P24" s="56"/>
      <c r="Q24" s="57"/>
      <c r="R24" s="57"/>
      <c r="S24" s="41"/>
      <c r="T24" s="41"/>
      <c r="U24" s="41"/>
      <c r="V24" s="41"/>
    </row>
    <row r="25" spans="1:22" ht="15" customHeight="1" x14ac:dyDescent="0.25">
      <c r="A25" s="174"/>
      <c r="B25" s="172"/>
      <c r="C25" s="76" t="s">
        <v>125</v>
      </c>
      <c r="D25" s="77">
        <v>22</v>
      </c>
      <c r="E25" s="78" t="s">
        <v>103</v>
      </c>
      <c r="F25" s="77" t="s">
        <v>102</v>
      </c>
      <c r="G25" s="76" t="s">
        <v>78</v>
      </c>
      <c r="H25" s="76" t="s">
        <v>24</v>
      </c>
      <c r="I25" s="79">
        <v>285</v>
      </c>
      <c r="J25" s="85"/>
      <c r="K25" s="35">
        <f t="shared" si="0"/>
        <v>0</v>
      </c>
      <c r="L25" s="36" t="str">
        <f t="shared" si="1"/>
        <v>OK</v>
      </c>
      <c r="M25" s="56"/>
      <c r="N25" s="56"/>
      <c r="O25" s="56"/>
      <c r="P25" s="56"/>
      <c r="Q25" s="57"/>
      <c r="R25" s="57"/>
      <c r="S25" s="41"/>
      <c r="T25" s="41"/>
      <c r="U25" s="41"/>
      <c r="V25" s="41"/>
    </row>
    <row r="26" spans="1:22" ht="15" customHeight="1" x14ac:dyDescent="0.25">
      <c r="A26" s="174"/>
      <c r="B26" s="172"/>
      <c r="C26" s="76" t="s">
        <v>125</v>
      </c>
      <c r="D26" s="77">
        <v>23</v>
      </c>
      <c r="E26" s="78" t="s">
        <v>104</v>
      </c>
      <c r="F26" s="77" t="s">
        <v>105</v>
      </c>
      <c r="G26" s="84" t="s">
        <v>78</v>
      </c>
      <c r="H26" s="76" t="s">
        <v>24</v>
      </c>
      <c r="I26" s="79">
        <v>445</v>
      </c>
      <c r="J26" s="85">
        <v>1</v>
      </c>
      <c r="K26" s="35">
        <f t="shared" si="0"/>
        <v>1</v>
      </c>
      <c r="L26" s="36" t="str">
        <f t="shared" si="1"/>
        <v>OK</v>
      </c>
      <c r="M26" s="56"/>
      <c r="N26" s="56"/>
      <c r="O26" s="56"/>
      <c r="P26" s="56"/>
      <c r="Q26" s="57"/>
      <c r="R26" s="57"/>
      <c r="S26" s="41"/>
      <c r="T26" s="41"/>
      <c r="U26" s="41"/>
      <c r="V26" s="41"/>
    </row>
    <row r="27" spans="1:22" ht="15" customHeight="1" x14ac:dyDescent="0.25">
      <c r="A27" s="175" t="s">
        <v>126</v>
      </c>
      <c r="B27" s="173" t="s">
        <v>124</v>
      </c>
      <c r="C27" s="100"/>
      <c r="D27" s="65">
        <v>24</v>
      </c>
      <c r="E27" s="66" t="s">
        <v>47</v>
      </c>
      <c r="F27" s="67" t="s">
        <v>106</v>
      </c>
      <c r="G27" s="67" t="s">
        <v>79</v>
      </c>
      <c r="H27" s="65" t="s">
        <v>77</v>
      </c>
      <c r="I27" s="68">
        <v>12.5</v>
      </c>
      <c r="J27" s="85"/>
      <c r="K27" s="35">
        <f t="shared" si="0"/>
        <v>0</v>
      </c>
      <c r="L27" s="36" t="str">
        <f t="shared" si="1"/>
        <v>OK</v>
      </c>
      <c r="M27" s="56"/>
      <c r="N27" s="56"/>
      <c r="O27" s="56"/>
      <c r="P27" s="56"/>
      <c r="Q27" s="57"/>
      <c r="R27" s="57"/>
      <c r="S27" s="41"/>
      <c r="T27" s="41"/>
      <c r="U27" s="41"/>
      <c r="V27" s="41"/>
    </row>
    <row r="28" spans="1:22" ht="15" customHeight="1" x14ac:dyDescent="0.25">
      <c r="A28" s="175"/>
      <c r="B28" s="173"/>
      <c r="C28" s="100"/>
      <c r="D28" s="65">
        <v>25</v>
      </c>
      <c r="E28" s="66" t="s">
        <v>48</v>
      </c>
      <c r="F28" s="67" t="s">
        <v>106</v>
      </c>
      <c r="G28" s="67" t="s">
        <v>79</v>
      </c>
      <c r="H28" s="65" t="s">
        <v>77</v>
      </c>
      <c r="I28" s="68">
        <v>55</v>
      </c>
      <c r="J28" s="85"/>
      <c r="K28" s="35">
        <f t="shared" si="0"/>
        <v>0</v>
      </c>
      <c r="L28" s="36" t="str">
        <f t="shared" si="1"/>
        <v>OK</v>
      </c>
      <c r="M28" s="56"/>
      <c r="N28" s="56"/>
      <c r="O28" s="56"/>
      <c r="P28" s="56"/>
      <c r="Q28" s="57"/>
      <c r="R28" s="57"/>
      <c r="S28" s="41"/>
      <c r="T28" s="41"/>
      <c r="U28" s="41"/>
      <c r="V28" s="41"/>
    </row>
    <row r="29" spans="1:22" ht="15" customHeight="1" x14ac:dyDescent="0.25">
      <c r="A29" s="175"/>
      <c r="B29" s="173"/>
      <c r="C29" s="100"/>
      <c r="D29" s="65">
        <v>26</v>
      </c>
      <c r="E29" s="66" t="s">
        <v>49</v>
      </c>
      <c r="F29" s="67" t="s">
        <v>106</v>
      </c>
      <c r="G29" s="67" t="s">
        <v>79</v>
      </c>
      <c r="H29" s="65" t="s">
        <v>77</v>
      </c>
      <c r="I29" s="68">
        <v>215</v>
      </c>
      <c r="J29" s="85"/>
      <c r="K29" s="35">
        <f t="shared" si="0"/>
        <v>0</v>
      </c>
      <c r="L29" s="36" t="str">
        <f t="shared" si="1"/>
        <v>OK</v>
      </c>
      <c r="M29" s="56"/>
      <c r="N29" s="56"/>
      <c r="O29" s="56"/>
      <c r="P29" s="56"/>
      <c r="Q29" s="57"/>
      <c r="R29" s="57"/>
      <c r="S29" s="41"/>
      <c r="T29" s="41"/>
      <c r="U29" s="41"/>
      <c r="V29" s="41"/>
    </row>
    <row r="30" spans="1:22" ht="15" customHeight="1" x14ac:dyDescent="0.25">
      <c r="A30" s="175"/>
      <c r="B30" s="173"/>
      <c r="C30" s="100"/>
      <c r="D30" s="65">
        <v>27</v>
      </c>
      <c r="E30" s="66" t="s">
        <v>50</v>
      </c>
      <c r="F30" s="67" t="s">
        <v>106</v>
      </c>
      <c r="G30" s="67" t="s">
        <v>79</v>
      </c>
      <c r="H30" s="65" t="s">
        <v>77</v>
      </c>
      <c r="I30" s="68">
        <v>275</v>
      </c>
      <c r="J30" s="85"/>
      <c r="K30" s="35">
        <f t="shared" si="0"/>
        <v>0</v>
      </c>
      <c r="L30" s="36" t="str">
        <f t="shared" si="1"/>
        <v>OK</v>
      </c>
      <c r="M30" s="56"/>
      <c r="N30" s="56"/>
      <c r="O30" s="56"/>
      <c r="P30" s="56"/>
      <c r="Q30" s="57"/>
      <c r="R30" s="57"/>
      <c r="S30" s="41"/>
      <c r="T30" s="41"/>
      <c r="U30" s="41"/>
      <c r="V30" s="41"/>
    </row>
    <row r="31" spans="1:22" ht="15" customHeight="1" x14ac:dyDescent="0.25">
      <c r="A31" s="175"/>
      <c r="B31" s="173"/>
      <c r="C31" s="100"/>
      <c r="D31" s="65">
        <v>28</v>
      </c>
      <c r="E31" s="66" t="s">
        <v>51</v>
      </c>
      <c r="F31" s="67"/>
      <c r="G31" s="67" t="s">
        <v>79</v>
      </c>
      <c r="H31" s="65" t="s">
        <v>77</v>
      </c>
      <c r="I31" s="68">
        <v>25</v>
      </c>
      <c r="J31" s="85"/>
      <c r="K31" s="35">
        <f t="shared" si="0"/>
        <v>0</v>
      </c>
      <c r="L31" s="36" t="str">
        <f t="shared" si="1"/>
        <v>OK</v>
      </c>
      <c r="M31" s="56"/>
      <c r="N31" s="56"/>
      <c r="O31" s="56"/>
      <c r="P31" s="56"/>
      <c r="Q31" s="57"/>
      <c r="R31" s="57"/>
      <c r="S31" s="41"/>
      <c r="T31" s="41"/>
      <c r="U31" s="41"/>
      <c r="V31" s="41"/>
    </row>
    <row r="32" spans="1:22" ht="30" customHeight="1" x14ac:dyDescent="0.25">
      <c r="A32" s="175"/>
      <c r="B32" s="173"/>
      <c r="C32" s="100"/>
      <c r="D32" s="65">
        <v>29</v>
      </c>
      <c r="E32" s="66" t="s">
        <v>52</v>
      </c>
      <c r="F32" s="67" t="s">
        <v>106</v>
      </c>
      <c r="G32" s="67" t="s">
        <v>79</v>
      </c>
      <c r="H32" s="65" t="s">
        <v>77</v>
      </c>
      <c r="I32" s="68">
        <v>75</v>
      </c>
      <c r="J32" s="86"/>
      <c r="K32" s="35">
        <f t="shared" si="0"/>
        <v>0</v>
      </c>
      <c r="L32" s="36" t="str">
        <f t="shared" si="1"/>
        <v>OK</v>
      </c>
      <c r="M32" s="56"/>
      <c r="N32" s="56"/>
      <c r="O32" s="56"/>
      <c r="P32" s="56"/>
      <c r="Q32" s="57"/>
      <c r="R32" s="57"/>
      <c r="S32" s="41"/>
      <c r="T32" s="41"/>
      <c r="U32" s="41"/>
      <c r="V32" s="41"/>
    </row>
    <row r="33" spans="1:22" ht="15" customHeight="1" x14ac:dyDescent="0.25">
      <c r="A33" s="175"/>
      <c r="B33" s="173"/>
      <c r="C33" s="100"/>
      <c r="D33" s="65">
        <v>30</v>
      </c>
      <c r="E33" s="66" t="s">
        <v>53</v>
      </c>
      <c r="F33" s="67" t="s">
        <v>106</v>
      </c>
      <c r="G33" s="67" t="s">
        <v>79</v>
      </c>
      <c r="H33" s="65" t="s">
        <v>77</v>
      </c>
      <c r="I33" s="68">
        <v>75</v>
      </c>
      <c r="J33" s="86"/>
      <c r="K33" s="35">
        <f t="shared" si="0"/>
        <v>0</v>
      </c>
      <c r="L33" s="36" t="str">
        <f t="shared" si="1"/>
        <v>OK</v>
      </c>
      <c r="M33" s="56"/>
      <c r="N33" s="56"/>
      <c r="O33" s="56"/>
      <c r="P33" s="56"/>
      <c r="Q33" s="57"/>
      <c r="R33" s="57"/>
      <c r="S33" s="41"/>
      <c r="T33" s="41"/>
      <c r="U33" s="41"/>
      <c r="V33" s="41"/>
    </row>
    <row r="34" spans="1:22" ht="15" customHeight="1" x14ac:dyDescent="0.25">
      <c r="A34" s="175"/>
      <c r="B34" s="173"/>
      <c r="C34" s="100"/>
      <c r="D34" s="65">
        <v>31</v>
      </c>
      <c r="E34" s="66" t="s">
        <v>54</v>
      </c>
      <c r="F34" s="67" t="s">
        <v>106</v>
      </c>
      <c r="G34" s="67" t="s">
        <v>79</v>
      </c>
      <c r="H34" s="65" t="s">
        <v>77</v>
      </c>
      <c r="I34" s="68">
        <v>100</v>
      </c>
      <c r="J34" s="86"/>
      <c r="K34" s="35">
        <f t="shared" si="0"/>
        <v>0</v>
      </c>
      <c r="L34" s="36" t="str">
        <f t="shared" si="1"/>
        <v>OK</v>
      </c>
      <c r="M34" s="56"/>
      <c r="N34" s="56"/>
      <c r="O34" s="56"/>
      <c r="P34" s="56"/>
      <c r="Q34" s="57"/>
      <c r="R34" s="57"/>
      <c r="S34" s="41"/>
      <c r="T34" s="41"/>
      <c r="U34" s="41"/>
      <c r="V34" s="41"/>
    </row>
    <row r="35" spans="1:22" ht="15" customHeight="1" x14ac:dyDescent="0.25">
      <c r="A35" s="175"/>
      <c r="B35" s="173"/>
      <c r="C35" s="100"/>
      <c r="D35" s="65">
        <v>32</v>
      </c>
      <c r="E35" s="66" t="s">
        <v>55</v>
      </c>
      <c r="F35" s="67" t="s">
        <v>106</v>
      </c>
      <c r="G35" s="67" t="s">
        <v>79</v>
      </c>
      <c r="H35" s="65" t="s">
        <v>77</v>
      </c>
      <c r="I35" s="68">
        <v>65</v>
      </c>
      <c r="J35" s="86"/>
      <c r="K35" s="35">
        <f t="shared" si="0"/>
        <v>0</v>
      </c>
      <c r="L35" s="36" t="str">
        <f t="shared" si="1"/>
        <v>OK</v>
      </c>
      <c r="M35" s="56"/>
      <c r="N35" s="56"/>
      <c r="O35" s="56"/>
      <c r="P35" s="56"/>
      <c r="Q35" s="57"/>
      <c r="R35" s="57"/>
      <c r="S35" s="41"/>
      <c r="T35" s="41"/>
      <c r="U35" s="41"/>
      <c r="V35" s="41"/>
    </row>
    <row r="36" spans="1:22" ht="15" customHeight="1" x14ac:dyDescent="0.25">
      <c r="A36" s="175"/>
      <c r="B36" s="173"/>
      <c r="C36" s="100"/>
      <c r="D36" s="65">
        <v>33</v>
      </c>
      <c r="E36" s="66" t="s">
        <v>56</v>
      </c>
      <c r="F36" s="67" t="s">
        <v>106</v>
      </c>
      <c r="G36" s="67" t="s">
        <v>79</v>
      </c>
      <c r="H36" s="65" t="s">
        <v>77</v>
      </c>
      <c r="I36" s="68">
        <v>80</v>
      </c>
      <c r="J36" s="86"/>
      <c r="K36" s="35">
        <f t="shared" si="0"/>
        <v>0</v>
      </c>
      <c r="L36" s="36" t="str">
        <f t="shared" si="1"/>
        <v>OK</v>
      </c>
      <c r="M36" s="56"/>
      <c r="N36" s="56"/>
      <c r="O36" s="56"/>
      <c r="P36" s="56"/>
      <c r="Q36" s="57"/>
      <c r="R36" s="57"/>
      <c r="S36" s="41"/>
      <c r="T36" s="41"/>
      <c r="U36" s="41"/>
      <c r="V36" s="41"/>
    </row>
    <row r="37" spans="1:22" ht="15" customHeight="1" x14ac:dyDescent="0.25">
      <c r="A37" s="175"/>
      <c r="B37" s="173"/>
      <c r="C37" s="100"/>
      <c r="D37" s="65">
        <v>34</v>
      </c>
      <c r="E37" s="69" t="s">
        <v>57</v>
      </c>
      <c r="F37" s="67" t="s">
        <v>106</v>
      </c>
      <c r="G37" s="67" t="s">
        <v>79</v>
      </c>
      <c r="H37" s="65" t="s">
        <v>77</v>
      </c>
      <c r="I37" s="68">
        <v>70</v>
      </c>
      <c r="J37" s="86"/>
      <c r="K37" s="35">
        <f t="shared" si="0"/>
        <v>0</v>
      </c>
      <c r="L37" s="36" t="str">
        <f t="shared" si="1"/>
        <v>OK</v>
      </c>
      <c r="M37" s="56"/>
      <c r="N37" s="56"/>
      <c r="O37" s="56"/>
      <c r="P37" s="56"/>
      <c r="Q37" s="57"/>
      <c r="R37" s="57"/>
      <c r="S37" s="41"/>
      <c r="T37" s="41"/>
      <c r="U37" s="41"/>
      <c r="V37" s="41"/>
    </row>
    <row r="38" spans="1:22" ht="15" customHeight="1" x14ac:dyDescent="0.25">
      <c r="A38" s="175"/>
      <c r="B38" s="173"/>
      <c r="C38" s="100"/>
      <c r="D38" s="65">
        <v>35</v>
      </c>
      <c r="E38" s="69" t="s">
        <v>58</v>
      </c>
      <c r="F38" s="67" t="s">
        <v>106</v>
      </c>
      <c r="G38" s="67" t="s">
        <v>79</v>
      </c>
      <c r="H38" s="65" t="s">
        <v>77</v>
      </c>
      <c r="I38" s="68">
        <v>270</v>
      </c>
      <c r="J38" s="86"/>
      <c r="K38" s="35">
        <f t="shared" si="0"/>
        <v>0</v>
      </c>
      <c r="L38" s="36" t="str">
        <f t="shared" si="1"/>
        <v>OK</v>
      </c>
      <c r="M38" s="56"/>
      <c r="N38" s="56"/>
      <c r="O38" s="56"/>
      <c r="P38" s="56"/>
      <c r="Q38" s="57"/>
      <c r="R38" s="57"/>
      <c r="S38" s="41"/>
      <c r="T38" s="41"/>
      <c r="U38" s="41"/>
      <c r="V38" s="41"/>
    </row>
    <row r="39" spans="1:22" ht="15" customHeight="1" x14ac:dyDescent="0.25">
      <c r="A39" s="175"/>
      <c r="B39" s="173"/>
      <c r="C39" s="100"/>
      <c r="D39" s="65">
        <v>36</v>
      </c>
      <c r="E39" s="69" t="s">
        <v>59</v>
      </c>
      <c r="F39" s="67" t="s">
        <v>106</v>
      </c>
      <c r="G39" s="67" t="s">
        <v>79</v>
      </c>
      <c r="H39" s="65" t="s">
        <v>77</v>
      </c>
      <c r="I39" s="68">
        <v>280</v>
      </c>
      <c r="J39" s="86"/>
      <c r="K39" s="35">
        <f t="shared" si="0"/>
        <v>0</v>
      </c>
      <c r="L39" s="36" t="str">
        <f t="shared" si="1"/>
        <v>OK</v>
      </c>
      <c r="M39" s="56"/>
      <c r="N39" s="56"/>
      <c r="O39" s="56"/>
      <c r="P39" s="56"/>
      <c r="Q39" s="57"/>
      <c r="R39" s="57"/>
      <c r="S39" s="41"/>
      <c r="T39" s="41"/>
      <c r="U39" s="41"/>
      <c r="V39" s="41"/>
    </row>
    <row r="40" spans="1:22" ht="15" customHeight="1" x14ac:dyDescent="0.25">
      <c r="A40" s="175"/>
      <c r="B40" s="173"/>
      <c r="C40" s="100"/>
      <c r="D40" s="65">
        <v>37</v>
      </c>
      <c r="E40" s="70" t="s">
        <v>60</v>
      </c>
      <c r="F40" s="71" t="s">
        <v>106</v>
      </c>
      <c r="G40" s="71" t="s">
        <v>80</v>
      </c>
      <c r="H40" s="65" t="s">
        <v>77</v>
      </c>
      <c r="I40" s="68">
        <v>75</v>
      </c>
      <c r="J40" s="86"/>
      <c r="K40" s="35">
        <f t="shared" si="0"/>
        <v>0</v>
      </c>
      <c r="L40" s="36" t="str">
        <f t="shared" si="1"/>
        <v>OK</v>
      </c>
      <c r="M40" s="56"/>
      <c r="N40" s="56"/>
      <c r="O40" s="56"/>
      <c r="P40" s="56"/>
      <c r="Q40" s="57"/>
      <c r="R40" s="57"/>
      <c r="S40" s="41"/>
      <c r="T40" s="41"/>
      <c r="U40" s="41"/>
      <c r="V40" s="41"/>
    </row>
    <row r="41" spans="1:22" ht="15" customHeight="1" x14ac:dyDescent="0.25">
      <c r="A41" s="175"/>
      <c r="B41" s="173"/>
      <c r="C41" s="100"/>
      <c r="D41" s="65">
        <v>38</v>
      </c>
      <c r="E41" s="70" t="s">
        <v>61</v>
      </c>
      <c r="F41" s="71" t="s">
        <v>106</v>
      </c>
      <c r="G41" s="71" t="s">
        <v>80</v>
      </c>
      <c r="H41" s="65" t="s">
        <v>77</v>
      </c>
      <c r="I41" s="68">
        <v>180</v>
      </c>
      <c r="J41" s="86"/>
      <c r="K41" s="35">
        <f t="shared" si="0"/>
        <v>0</v>
      </c>
      <c r="L41" s="36" t="str">
        <f t="shared" si="1"/>
        <v>OK</v>
      </c>
      <c r="M41" s="56"/>
      <c r="N41" s="56"/>
      <c r="O41" s="56"/>
      <c r="P41" s="56"/>
      <c r="Q41" s="57"/>
      <c r="R41" s="57"/>
      <c r="S41" s="41"/>
      <c r="T41" s="41"/>
      <c r="U41" s="41"/>
      <c r="V41" s="41"/>
    </row>
    <row r="42" spans="1:22" ht="15" customHeight="1" x14ac:dyDescent="0.25">
      <c r="A42" s="175"/>
      <c r="B42" s="173"/>
      <c r="C42" s="100"/>
      <c r="D42" s="65">
        <v>39</v>
      </c>
      <c r="E42" s="70" t="s">
        <v>62</v>
      </c>
      <c r="F42" s="71" t="s">
        <v>106</v>
      </c>
      <c r="G42" s="71" t="s">
        <v>80</v>
      </c>
      <c r="H42" s="65" t="s">
        <v>77</v>
      </c>
      <c r="I42" s="68">
        <v>70</v>
      </c>
      <c r="J42" s="87"/>
      <c r="K42" s="35">
        <f t="shared" si="0"/>
        <v>0</v>
      </c>
      <c r="L42" s="36" t="str">
        <f t="shared" si="1"/>
        <v>OK</v>
      </c>
      <c r="M42" s="56"/>
      <c r="N42" s="56"/>
      <c r="O42" s="56"/>
      <c r="P42" s="56"/>
      <c r="Q42" s="57"/>
      <c r="R42" s="57"/>
      <c r="S42" s="41"/>
      <c r="T42" s="41"/>
      <c r="U42" s="41"/>
      <c r="V42" s="41"/>
    </row>
    <row r="43" spans="1:22" ht="15" customHeight="1" x14ac:dyDescent="0.25">
      <c r="A43" s="175"/>
      <c r="B43" s="173"/>
      <c r="C43" s="100"/>
      <c r="D43" s="65">
        <v>40</v>
      </c>
      <c r="E43" s="70" t="s">
        <v>63</v>
      </c>
      <c r="F43" s="71" t="s">
        <v>106</v>
      </c>
      <c r="G43" s="71" t="s">
        <v>80</v>
      </c>
      <c r="H43" s="65" t="s">
        <v>77</v>
      </c>
      <c r="I43" s="68">
        <v>70</v>
      </c>
      <c r="J43" s="86"/>
      <c r="K43" s="35">
        <f t="shared" si="0"/>
        <v>0</v>
      </c>
      <c r="L43" s="36" t="str">
        <f t="shared" si="1"/>
        <v>OK</v>
      </c>
      <c r="M43" s="56"/>
      <c r="N43" s="56"/>
      <c r="O43" s="56"/>
      <c r="P43" s="56"/>
      <c r="Q43" s="57"/>
      <c r="R43" s="57"/>
      <c r="S43" s="41"/>
      <c r="T43" s="41"/>
      <c r="U43" s="41"/>
      <c r="V43" s="41"/>
    </row>
    <row r="44" spans="1:22" ht="15" customHeight="1" x14ac:dyDescent="0.25">
      <c r="A44" s="175"/>
      <c r="B44" s="173"/>
      <c r="C44" s="100"/>
      <c r="D44" s="65">
        <v>41</v>
      </c>
      <c r="E44" s="70" t="s">
        <v>64</v>
      </c>
      <c r="F44" s="71" t="s">
        <v>106</v>
      </c>
      <c r="G44" s="71" t="s">
        <v>80</v>
      </c>
      <c r="H44" s="65" t="s">
        <v>77</v>
      </c>
      <c r="I44" s="68">
        <v>85</v>
      </c>
      <c r="J44" s="86"/>
      <c r="K44" s="35">
        <f t="shared" si="0"/>
        <v>0</v>
      </c>
      <c r="L44" s="36" t="str">
        <f t="shared" si="1"/>
        <v>OK</v>
      </c>
      <c r="M44" s="56"/>
      <c r="N44" s="56"/>
      <c r="O44" s="56"/>
      <c r="P44" s="56"/>
      <c r="Q44" s="57"/>
      <c r="R44" s="57"/>
      <c r="S44" s="41"/>
      <c r="T44" s="41"/>
      <c r="U44" s="41"/>
      <c r="V44" s="41"/>
    </row>
    <row r="45" spans="1:22" ht="15" customHeight="1" x14ac:dyDescent="0.25">
      <c r="A45" s="175"/>
      <c r="B45" s="173"/>
      <c r="C45" s="100"/>
      <c r="D45" s="65">
        <v>42</v>
      </c>
      <c r="E45" s="70" t="s">
        <v>65</v>
      </c>
      <c r="F45" s="71" t="s">
        <v>106</v>
      </c>
      <c r="G45" s="71" t="s">
        <v>80</v>
      </c>
      <c r="H45" s="65" t="s">
        <v>77</v>
      </c>
      <c r="I45" s="68">
        <v>55</v>
      </c>
      <c r="J45" s="88"/>
      <c r="K45" s="35">
        <f t="shared" si="0"/>
        <v>0</v>
      </c>
      <c r="L45" s="36" t="str">
        <f t="shared" si="1"/>
        <v>OK</v>
      </c>
      <c r="M45" s="56"/>
      <c r="N45" s="56"/>
      <c r="O45" s="56"/>
      <c r="P45" s="56"/>
      <c r="Q45" s="57"/>
      <c r="R45" s="57"/>
      <c r="S45" s="41"/>
      <c r="T45" s="41"/>
      <c r="U45" s="41"/>
      <c r="V45" s="41"/>
    </row>
    <row r="46" spans="1:22" ht="15" customHeight="1" x14ac:dyDescent="0.25">
      <c r="A46" s="175"/>
      <c r="B46" s="173"/>
      <c r="C46" s="100"/>
      <c r="D46" s="65">
        <v>43</v>
      </c>
      <c r="E46" s="70" t="s">
        <v>66</v>
      </c>
      <c r="F46" s="71" t="s">
        <v>106</v>
      </c>
      <c r="G46" s="71" t="s">
        <v>80</v>
      </c>
      <c r="H46" s="65" t="s">
        <v>77</v>
      </c>
      <c r="I46" s="68">
        <v>180</v>
      </c>
      <c r="J46" s="88"/>
      <c r="K46" s="35">
        <f t="shared" si="0"/>
        <v>0</v>
      </c>
      <c r="L46" s="36" t="str">
        <f t="shared" si="1"/>
        <v>OK</v>
      </c>
      <c r="M46" s="56"/>
      <c r="N46" s="56"/>
      <c r="O46" s="56"/>
      <c r="P46" s="56"/>
      <c r="Q46" s="57"/>
      <c r="R46" s="57"/>
      <c r="S46" s="41"/>
      <c r="T46" s="41"/>
      <c r="U46" s="41"/>
      <c r="V46" s="41"/>
    </row>
    <row r="47" spans="1:22" ht="15" customHeight="1" x14ac:dyDescent="0.25">
      <c r="A47" s="176" t="s">
        <v>127</v>
      </c>
      <c r="B47" s="177" t="s">
        <v>124</v>
      </c>
      <c r="C47" s="101"/>
      <c r="D47" s="59">
        <v>53</v>
      </c>
      <c r="E47" s="60" t="s">
        <v>47</v>
      </c>
      <c r="F47" s="61" t="s">
        <v>106</v>
      </c>
      <c r="G47" s="61" t="s">
        <v>79</v>
      </c>
      <c r="H47" s="59" t="s">
        <v>77</v>
      </c>
      <c r="I47" s="62">
        <v>12.5</v>
      </c>
      <c r="J47" s="88">
        <v>30</v>
      </c>
      <c r="K47" s="35">
        <f t="shared" si="0"/>
        <v>30</v>
      </c>
      <c r="L47" s="36" t="str">
        <f t="shared" si="1"/>
        <v>OK</v>
      </c>
      <c r="M47" s="56"/>
      <c r="N47" s="56"/>
      <c r="O47" s="56"/>
      <c r="P47" s="56"/>
      <c r="Q47" s="57"/>
      <c r="R47" s="57"/>
      <c r="S47" s="41"/>
      <c r="T47" s="41"/>
      <c r="U47" s="41"/>
      <c r="V47" s="41"/>
    </row>
    <row r="48" spans="1:22" ht="45" x14ac:dyDescent="0.25">
      <c r="A48" s="176"/>
      <c r="B48" s="177"/>
      <c r="C48" s="101"/>
      <c r="D48" s="59">
        <v>54</v>
      </c>
      <c r="E48" s="60" t="s">
        <v>51</v>
      </c>
      <c r="F48" s="61" t="s">
        <v>106</v>
      </c>
      <c r="G48" s="61" t="s">
        <v>79</v>
      </c>
      <c r="H48" s="59" t="s">
        <v>77</v>
      </c>
      <c r="I48" s="102">
        <v>25</v>
      </c>
      <c r="J48" s="88">
        <v>5</v>
      </c>
      <c r="K48" s="35">
        <f t="shared" si="0"/>
        <v>5</v>
      </c>
      <c r="L48" s="36" t="str">
        <f t="shared" si="1"/>
        <v>OK</v>
      </c>
      <c r="M48" s="49"/>
      <c r="N48" s="49"/>
      <c r="O48" s="15"/>
      <c r="P48" s="15"/>
    </row>
    <row r="49" spans="1:14" ht="45" x14ac:dyDescent="0.25">
      <c r="A49" s="168" t="s">
        <v>128</v>
      </c>
      <c r="B49" s="169" t="s">
        <v>129</v>
      </c>
      <c r="C49" s="103"/>
      <c r="D49" s="90">
        <v>55</v>
      </c>
      <c r="E49" s="91" t="s">
        <v>47</v>
      </c>
      <c r="F49" s="92" t="s">
        <v>106</v>
      </c>
      <c r="G49" s="92" t="s">
        <v>79</v>
      </c>
      <c r="H49" s="90" t="s">
        <v>77</v>
      </c>
      <c r="I49" s="104">
        <v>12.5</v>
      </c>
      <c r="J49" s="88"/>
      <c r="K49" s="35">
        <f t="shared" si="0"/>
        <v>0</v>
      </c>
      <c r="L49" s="36" t="str">
        <f t="shared" si="1"/>
        <v>OK</v>
      </c>
      <c r="M49" s="17"/>
    </row>
    <row r="50" spans="1:14" ht="45" x14ac:dyDescent="0.25">
      <c r="A50" s="168"/>
      <c r="B50" s="169"/>
      <c r="C50" s="103"/>
      <c r="D50" s="90">
        <v>56</v>
      </c>
      <c r="E50" s="91" t="s">
        <v>51</v>
      </c>
      <c r="F50" s="92" t="s">
        <v>106</v>
      </c>
      <c r="G50" s="92" t="s">
        <v>79</v>
      </c>
      <c r="H50" s="90" t="s">
        <v>77</v>
      </c>
      <c r="I50" s="104">
        <v>25</v>
      </c>
      <c r="J50" s="88"/>
      <c r="K50" s="35">
        <f t="shared" si="0"/>
        <v>0</v>
      </c>
      <c r="L50" s="36" t="str">
        <f t="shared" si="1"/>
        <v>OK</v>
      </c>
      <c r="M50" s="21"/>
      <c r="N50" s="28"/>
    </row>
    <row r="51" spans="1:14" ht="26.25" x14ac:dyDescent="0.25">
      <c r="A51" s="170" t="s">
        <v>130</v>
      </c>
      <c r="B51" s="171" t="s">
        <v>131</v>
      </c>
      <c r="C51" s="98"/>
      <c r="D51" s="95">
        <v>57</v>
      </c>
      <c r="E51" s="96" t="s">
        <v>67</v>
      </c>
      <c r="F51" s="97" t="s">
        <v>107</v>
      </c>
      <c r="G51" s="97" t="s">
        <v>81</v>
      </c>
      <c r="H51" s="95" t="s">
        <v>24</v>
      </c>
      <c r="I51" s="99">
        <v>140</v>
      </c>
      <c r="J51" s="88">
        <v>5</v>
      </c>
      <c r="K51" s="35">
        <f t="shared" si="0"/>
        <v>5</v>
      </c>
      <c r="L51" s="36" t="str">
        <f t="shared" si="1"/>
        <v>OK</v>
      </c>
      <c r="M51" s="22"/>
    </row>
    <row r="52" spans="1:14" ht="26.25" x14ac:dyDescent="0.25">
      <c r="A52" s="170"/>
      <c r="B52" s="171"/>
      <c r="C52" s="98"/>
      <c r="D52" s="95">
        <v>58</v>
      </c>
      <c r="E52" s="96" t="s">
        <v>68</v>
      </c>
      <c r="F52" s="97" t="s">
        <v>108</v>
      </c>
      <c r="G52" s="97" t="s">
        <v>81</v>
      </c>
      <c r="H52" s="95" t="s">
        <v>24</v>
      </c>
      <c r="I52" s="99">
        <v>140</v>
      </c>
      <c r="J52" s="88">
        <v>5</v>
      </c>
      <c r="K52" s="35">
        <f t="shared" si="0"/>
        <v>5</v>
      </c>
      <c r="L52" s="36" t="str">
        <f t="shared" si="1"/>
        <v>OK</v>
      </c>
      <c r="M52" s="22"/>
    </row>
    <row r="53" spans="1:14" x14ac:dyDescent="0.25">
      <c r="A53" s="170"/>
      <c r="B53" s="171"/>
      <c r="C53" s="98"/>
      <c r="D53" s="95">
        <v>59</v>
      </c>
      <c r="E53" s="96" t="s">
        <v>69</v>
      </c>
      <c r="F53" s="97" t="s">
        <v>109</v>
      </c>
      <c r="G53" s="97" t="s">
        <v>81</v>
      </c>
      <c r="H53" s="95" t="s">
        <v>24</v>
      </c>
      <c r="I53" s="99">
        <v>140</v>
      </c>
      <c r="J53" s="88">
        <v>5</v>
      </c>
      <c r="K53" s="35">
        <f t="shared" si="0"/>
        <v>5</v>
      </c>
      <c r="L53" s="36" t="str">
        <f t="shared" si="1"/>
        <v>OK</v>
      </c>
      <c r="M53" s="22"/>
    </row>
    <row r="54" spans="1:14" ht="26.25" x14ac:dyDescent="0.25">
      <c r="A54" s="170"/>
      <c r="B54" s="171"/>
      <c r="C54" s="98"/>
      <c r="D54" s="95">
        <v>60</v>
      </c>
      <c r="E54" s="96" t="s">
        <v>132</v>
      </c>
      <c r="F54" s="97" t="s">
        <v>108</v>
      </c>
      <c r="G54" s="97" t="s">
        <v>81</v>
      </c>
      <c r="H54" s="95" t="s">
        <v>24</v>
      </c>
      <c r="I54" s="99">
        <v>10.85</v>
      </c>
      <c r="J54" s="88"/>
      <c r="K54" s="35">
        <f t="shared" si="0"/>
        <v>0</v>
      </c>
      <c r="L54" s="36" t="str">
        <f t="shared" si="1"/>
        <v>OK</v>
      </c>
      <c r="M54" s="22"/>
    </row>
    <row r="55" spans="1:14" ht="26.25" x14ac:dyDescent="0.25">
      <c r="A55" s="170"/>
      <c r="B55" s="171"/>
      <c r="C55" s="98"/>
      <c r="D55" s="95">
        <v>61</v>
      </c>
      <c r="E55" s="96" t="s">
        <v>70</v>
      </c>
      <c r="F55" s="97" t="s">
        <v>110</v>
      </c>
      <c r="G55" s="97" t="s">
        <v>81</v>
      </c>
      <c r="H55" s="95" t="s">
        <v>24</v>
      </c>
      <c r="I55" s="99">
        <v>375</v>
      </c>
      <c r="J55" s="88"/>
      <c r="K55" s="35">
        <f t="shared" si="0"/>
        <v>0</v>
      </c>
      <c r="L55" s="36" t="str">
        <f t="shared" si="1"/>
        <v>OK</v>
      </c>
      <c r="M55" s="22"/>
    </row>
    <row r="56" spans="1:14" ht="26.25" x14ac:dyDescent="0.25">
      <c r="A56" s="170"/>
      <c r="B56" s="171"/>
      <c r="C56" s="98"/>
      <c r="D56" s="95">
        <v>62</v>
      </c>
      <c r="E56" s="96" t="s">
        <v>71</v>
      </c>
      <c r="F56" s="97" t="s">
        <v>111</v>
      </c>
      <c r="G56" s="97" t="s">
        <v>81</v>
      </c>
      <c r="H56" s="95" t="s">
        <v>24</v>
      </c>
      <c r="I56" s="99">
        <v>60</v>
      </c>
      <c r="J56" s="88"/>
      <c r="K56" s="35">
        <f t="shared" si="0"/>
        <v>0</v>
      </c>
      <c r="L56" s="36" t="str">
        <f t="shared" si="1"/>
        <v>OK</v>
      </c>
      <c r="M56" s="22"/>
    </row>
    <row r="57" spans="1:14" ht="26.25" x14ac:dyDescent="0.25">
      <c r="A57" s="170"/>
      <c r="B57" s="171"/>
      <c r="C57" s="98"/>
      <c r="D57" s="95">
        <v>63</v>
      </c>
      <c r="E57" s="96" t="s">
        <v>72</v>
      </c>
      <c r="F57" s="97" t="s">
        <v>112</v>
      </c>
      <c r="G57" s="97" t="s">
        <v>81</v>
      </c>
      <c r="H57" s="95" t="s">
        <v>24</v>
      </c>
      <c r="I57" s="99">
        <v>30</v>
      </c>
      <c r="J57" s="88"/>
      <c r="K57" s="35">
        <f t="shared" si="0"/>
        <v>0</v>
      </c>
      <c r="L57" s="36" t="str">
        <f t="shared" si="1"/>
        <v>OK</v>
      </c>
      <c r="M57" s="22"/>
    </row>
    <row r="58" spans="1:14" ht="26.25" x14ac:dyDescent="0.25">
      <c r="A58" s="170"/>
      <c r="B58" s="171"/>
      <c r="C58" s="98"/>
      <c r="D58" s="95">
        <v>64</v>
      </c>
      <c r="E58" s="96" t="s">
        <v>73</v>
      </c>
      <c r="F58" s="97" t="s">
        <v>113</v>
      </c>
      <c r="G58" s="97" t="s">
        <v>81</v>
      </c>
      <c r="H58" s="95" t="s">
        <v>24</v>
      </c>
      <c r="I58" s="99">
        <v>35</v>
      </c>
      <c r="J58" s="88"/>
      <c r="K58" s="35">
        <f t="shared" si="0"/>
        <v>0</v>
      </c>
      <c r="L58" s="36" t="str">
        <f t="shared" si="1"/>
        <v>OK</v>
      </c>
      <c r="M58" s="22"/>
    </row>
    <row r="59" spans="1:14" ht="26.25" x14ac:dyDescent="0.25">
      <c r="A59" s="170"/>
      <c r="B59" s="171"/>
      <c r="C59" s="98"/>
      <c r="D59" s="95">
        <v>65</v>
      </c>
      <c r="E59" s="96" t="s">
        <v>74</v>
      </c>
      <c r="F59" s="97" t="s">
        <v>114</v>
      </c>
      <c r="G59" s="97" t="s">
        <v>81</v>
      </c>
      <c r="H59" s="95" t="s">
        <v>24</v>
      </c>
      <c r="I59" s="99">
        <v>45</v>
      </c>
      <c r="J59" s="88">
        <v>5</v>
      </c>
      <c r="K59" s="35">
        <f t="shared" si="0"/>
        <v>5</v>
      </c>
      <c r="L59" s="36" t="str">
        <f t="shared" si="1"/>
        <v>OK</v>
      </c>
      <c r="M59" s="22"/>
    </row>
    <row r="60" spans="1:14" x14ac:dyDescent="0.25">
      <c r="M60" s="22"/>
    </row>
    <row r="61" spans="1:14" x14ac:dyDescent="0.25">
      <c r="E61" s="1" t="s">
        <v>133</v>
      </c>
      <c r="M61" s="22"/>
    </row>
    <row r="62" spans="1:14" x14ac:dyDescent="0.25">
      <c r="M62" s="22"/>
    </row>
    <row r="63" spans="1:14" x14ac:dyDescent="0.25">
      <c r="M63" s="22"/>
    </row>
    <row r="64" spans="1:14" x14ac:dyDescent="0.25">
      <c r="M64" s="22"/>
    </row>
    <row r="65" spans="13:13" x14ac:dyDescent="0.25">
      <c r="M65" s="22"/>
    </row>
    <row r="66" spans="13:13" x14ac:dyDescent="0.25">
      <c r="M66" s="22"/>
    </row>
    <row r="67" spans="13:13" x14ac:dyDescent="0.25">
      <c r="M67" s="22"/>
    </row>
    <row r="68" spans="13:13" x14ac:dyDescent="0.25">
      <c r="M68" s="22"/>
    </row>
    <row r="69" spans="13:13" x14ac:dyDescent="0.25">
      <c r="M69" s="22"/>
    </row>
    <row r="70" spans="13:13" x14ac:dyDescent="0.25">
      <c r="M70" s="22"/>
    </row>
    <row r="71" spans="13:13" x14ac:dyDescent="0.25">
      <c r="M71" s="22"/>
    </row>
    <row r="72" spans="13:13" x14ac:dyDescent="0.25">
      <c r="M72" s="22"/>
    </row>
    <row r="73" spans="13:13" x14ac:dyDescent="0.25">
      <c r="M73" s="22"/>
    </row>
    <row r="74" spans="13:13" x14ac:dyDescent="0.25">
      <c r="M74" s="22"/>
    </row>
    <row r="75" spans="13:13" x14ac:dyDescent="0.25">
      <c r="M75" s="22"/>
    </row>
    <row r="76" spans="13:13" x14ac:dyDescent="0.25">
      <c r="M76" s="22"/>
    </row>
    <row r="77" spans="13:13" x14ac:dyDescent="0.25">
      <c r="M77" s="22"/>
    </row>
    <row r="78" spans="13:13" x14ac:dyDescent="0.25">
      <c r="M78" s="22"/>
    </row>
    <row r="79" spans="13:13" x14ac:dyDescent="0.25">
      <c r="M79" s="22"/>
    </row>
    <row r="80" spans="13:13" x14ac:dyDescent="0.25">
      <c r="M80" s="22"/>
    </row>
    <row r="81" spans="13:13" x14ac:dyDescent="0.25">
      <c r="M81" s="22"/>
    </row>
    <row r="82" spans="13:13" x14ac:dyDescent="0.25">
      <c r="M82" s="22"/>
    </row>
    <row r="83" spans="13:13" x14ac:dyDescent="0.25">
      <c r="M83" s="22"/>
    </row>
    <row r="84" spans="13:13" x14ac:dyDescent="0.25">
      <c r="M84" s="22"/>
    </row>
    <row r="85" spans="13:13" x14ac:dyDescent="0.25">
      <c r="M85" s="22"/>
    </row>
    <row r="86" spans="13:13" x14ac:dyDescent="0.25">
      <c r="M86" s="22"/>
    </row>
    <row r="87" spans="13:13" x14ac:dyDescent="0.25">
      <c r="M87" s="22"/>
    </row>
    <row r="88" spans="13:13" x14ac:dyDescent="0.25">
      <c r="M88" s="22"/>
    </row>
    <row r="89" spans="13:13" x14ac:dyDescent="0.25">
      <c r="M89" s="22"/>
    </row>
    <row r="90" spans="13:13" x14ac:dyDescent="0.25">
      <c r="M90" s="22"/>
    </row>
    <row r="91" spans="13:13" x14ac:dyDescent="0.25">
      <c r="M91" s="22"/>
    </row>
    <row r="92" spans="13:13" x14ac:dyDescent="0.25">
      <c r="M92" s="22"/>
    </row>
    <row r="93" spans="13:13" x14ac:dyDescent="0.25">
      <c r="M93" s="22"/>
    </row>
    <row r="94" spans="13:13" x14ac:dyDescent="0.25">
      <c r="M94" s="22"/>
    </row>
    <row r="95" spans="13:13" x14ac:dyDescent="0.25">
      <c r="M95" s="22"/>
    </row>
    <row r="96" spans="13:13" x14ac:dyDescent="0.25">
      <c r="M96" s="22"/>
    </row>
    <row r="97" spans="13:13" x14ac:dyDescent="0.25">
      <c r="M97" s="22"/>
    </row>
    <row r="98" spans="13:13" x14ac:dyDescent="0.25">
      <c r="M98" s="22"/>
    </row>
    <row r="99" spans="13:13" x14ac:dyDescent="0.25">
      <c r="M99" s="22"/>
    </row>
    <row r="100" spans="13:13" x14ac:dyDescent="0.25">
      <c r="M100" s="22"/>
    </row>
    <row r="101" spans="13:13" x14ac:dyDescent="0.25">
      <c r="M101" s="22"/>
    </row>
    <row r="102" spans="13:13" x14ac:dyDescent="0.25">
      <c r="M102" s="22"/>
    </row>
    <row r="103" spans="13:13" x14ac:dyDescent="0.25">
      <c r="M103" s="22"/>
    </row>
    <row r="104" spans="13:13" x14ac:dyDescent="0.25">
      <c r="M104" s="22"/>
    </row>
    <row r="105" spans="13:13" x14ac:dyDescent="0.25">
      <c r="M105" s="22"/>
    </row>
    <row r="106" spans="13:13" x14ac:dyDescent="0.25">
      <c r="M106" s="22"/>
    </row>
    <row r="107" spans="13:13" x14ac:dyDescent="0.25">
      <c r="M107" s="22"/>
    </row>
    <row r="108" spans="13:13" x14ac:dyDescent="0.25">
      <c r="M108" s="22"/>
    </row>
    <row r="109" spans="13:13" x14ac:dyDescent="0.25">
      <c r="M109" s="22"/>
    </row>
    <row r="110" spans="13:13" x14ac:dyDescent="0.25">
      <c r="M110" s="22"/>
    </row>
    <row r="111" spans="13:13" x14ac:dyDescent="0.25">
      <c r="M111" s="22"/>
    </row>
    <row r="112" spans="13:13" x14ac:dyDescent="0.25">
      <c r="M112" s="22"/>
    </row>
    <row r="113" spans="13:13" x14ac:dyDescent="0.25">
      <c r="M113" s="22"/>
    </row>
    <row r="114" spans="13:13" x14ac:dyDescent="0.25">
      <c r="M114" s="22"/>
    </row>
    <row r="115" spans="13:13" x14ac:dyDescent="0.25">
      <c r="M115" s="22"/>
    </row>
    <row r="116" spans="13:13" x14ac:dyDescent="0.25">
      <c r="M116" s="22"/>
    </row>
    <row r="117" spans="13:13" x14ac:dyDescent="0.25">
      <c r="M117" s="22"/>
    </row>
    <row r="118" spans="13:13" x14ac:dyDescent="0.25">
      <c r="M118" s="22"/>
    </row>
    <row r="119" spans="13:13" x14ac:dyDescent="0.25">
      <c r="M119" s="22"/>
    </row>
    <row r="120" spans="13:13" x14ac:dyDescent="0.25">
      <c r="M120" s="22"/>
    </row>
    <row r="121" spans="13:13" x14ac:dyDescent="0.25">
      <c r="M121" s="22"/>
    </row>
    <row r="122" spans="13:13" x14ac:dyDescent="0.25">
      <c r="M122" s="22"/>
    </row>
    <row r="123" spans="13:13" x14ac:dyDescent="0.25">
      <c r="M123" s="22"/>
    </row>
    <row r="124" spans="13:13" x14ac:dyDescent="0.25">
      <c r="M124" s="22"/>
    </row>
    <row r="125" spans="13:13" x14ac:dyDescent="0.25">
      <c r="M125" s="22"/>
    </row>
    <row r="126" spans="13:13" x14ac:dyDescent="0.25">
      <c r="M126" s="22"/>
    </row>
    <row r="127" spans="13:13" x14ac:dyDescent="0.25">
      <c r="M127" s="22"/>
    </row>
    <row r="128" spans="13:13" x14ac:dyDescent="0.25">
      <c r="M128" s="22"/>
    </row>
    <row r="129" spans="13:13" x14ac:dyDescent="0.25">
      <c r="M129" s="22"/>
    </row>
    <row r="130" spans="13:13" x14ac:dyDescent="0.25">
      <c r="M130" s="22"/>
    </row>
    <row r="131" spans="13:13" x14ac:dyDescent="0.25">
      <c r="M131" s="22"/>
    </row>
    <row r="132" spans="13:13" x14ac:dyDescent="0.25">
      <c r="M132" s="22"/>
    </row>
    <row r="133" spans="13:13" x14ac:dyDescent="0.25">
      <c r="M133" s="22"/>
    </row>
    <row r="134" spans="13:13" x14ac:dyDescent="0.25">
      <c r="M134" s="22"/>
    </row>
    <row r="135" spans="13:13" x14ac:dyDescent="0.25">
      <c r="M135" s="22"/>
    </row>
    <row r="136" spans="13:13" x14ac:dyDescent="0.25">
      <c r="M136" s="22"/>
    </row>
    <row r="137" spans="13:13" x14ac:dyDescent="0.25">
      <c r="M137" s="22"/>
    </row>
    <row r="138" spans="13:13" x14ac:dyDescent="0.25">
      <c r="M138" s="22"/>
    </row>
    <row r="139" spans="13:13" x14ac:dyDescent="0.25">
      <c r="M139" s="22"/>
    </row>
    <row r="140" spans="13:13" x14ac:dyDescent="0.25">
      <c r="M140" s="22"/>
    </row>
    <row r="141" spans="13:13" x14ac:dyDescent="0.25">
      <c r="M141" s="22"/>
    </row>
    <row r="142" spans="13:13" x14ac:dyDescent="0.25">
      <c r="M142" s="22"/>
    </row>
    <row r="143" spans="13:13" x14ac:dyDescent="0.25">
      <c r="M143" s="22"/>
    </row>
    <row r="144" spans="13:13" x14ac:dyDescent="0.25">
      <c r="M144" s="22"/>
    </row>
    <row r="145" spans="13:13" x14ac:dyDescent="0.25">
      <c r="M145" s="22"/>
    </row>
    <row r="146" spans="13:13" x14ac:dyDescent="0.25">
      <c r="M146" s="22"/>
    </row>
    <row r="147" spans="13:13" x14ac:dyDescent="0.25">
      <c r="M147" s="22"/>
    </row>
    <row r="148" spans="13:13" x14ac:dyDescent="0.25">
      <c r="M148" s="22"/>
    </row>
    <row r="149" spans="13:13" x14ac:dyDescent="0.25">
      <c r="M149" s="22"/>
    </row>
    <row r="150" spans="13:13" x14ac:dyDescent="0.25">
      <c r="M150" s="22"/>
    </row>
    <row r="151" spans="13:13" x14ac:dyDescent="0.25">
      <c r="M151" s="22"/>
    </row>
    <row r="152" spans="13:13" x14ac:dyDescent="0.25">
      <c r="M152" s="22"/>
    </row>
    <row r="153" spans="13:13" x14ac:dyDescent="0.25">
      <c r="M153" s="22"/>
    </row>
    <row r="154" spans="13:13" x14ac:dyDescent="0.25">
      <c r="M154" s="22"/>
    </row>
    <row r="155" spans="13:13" x14ac:dyDescent="0.25">
      <c r="M155" s="22"/>
    </row>
    <row r="156" spans="13:13" x14ac:dyDescent="0.25">
      <c r="M156" s="22"/>
    </row>
    <row r="157" spans="13:13" x14ac:dyDescent="0.25">
      <c r="M157" s="22"/>
    </row>
    <row r="158" spans="13:13" x14ac:dyDescent="0.25">
      <c r="M158" s="22"/>
    </row>
    <row r="159" spans="13:13" x14ac:dyDescent="0.25">
      <c r="M159" s="22"/>
    </row>
    <row r="160" spans="13:13" x14ac:dyDescent="0.25">
      <c r="M160" s="22"/>
    </row>
    <row r="161" spans="13:13" x14ac:dyDescent="0.25">
      <c r="M161" s="22"/>
    </row>
    <row r="162" spans="13:13" x14ac:dyDescent="0.25">
      <c r="M162" s="22"/>
    </row>
    <row r="163" spans="13:13" x14ac:dyDescent="0.25">
      <c r="M163" s="22"/>
    </row>
    <row r="164" spans="13:13" x14ac:dyDescent="0.25">
      <c r="M164" s="22"/>
    </row>
    <row r="165" spans="13:13" x14ac:dyDescent="0.25">
      <c r="M165" s="22"/>
    </row>
    <row r="166" spans="13:13" x14ac:dyDescent="0.25">
      <c r="M166" s="22"/>
    </row>
    <row r="167" spans="13:13" x14ac:dyDescent="0.25">
      <c r="M167" s="22"/>
    </row>
    <row r="168" spans="13:13" x14ac:dyDescent="0.25">
      <c r="M168" s="22"/>
    </row>
    <row r="169" spans="13:13" x14ac:dyDescent="0.25">
      <c r="M169" s="22"/>
    </row>
    <row r="170" spans="13:13" x14ac:dyDescent="0.25">
      <c r="M170" s="22"/>
    </row>
    <row r="171" spans="13:13" x14ac:dyDescent="0.25">
      <c r="M171" s="22"/>
    </row>
    <row r="172" spans="13:13" x14ac:dyDescent="0.25">
      <c r="M172" s="22"/>
    </row>
    <row r="173" spans="13:13" x14ac:dyDescent="0.25">
      <c r="M173" s="22"/>
    </row>
    <row r="174" spans="13:13" x14ac:dyDescent="0.25">
      <c r="M174" s="22"/>
    </row>
    <row r="175" spans="13:13" x14ac:dyDescent="0.25">
      <c r="M175" s="22"/>
    </row>
    <row r="176" spans="13:13" x14ac:dyDescent="0.25">
      <c r="M176" s="22"/>
    </row>
    <row r="177" spans="13:13" x14ac:dyDescent="0.25">
      <c r="M177" s="22"/>
    </row>
    <row r="178" spans="13:13" x14ac:dyDescent="0.25">
      <c r="M178" s="22"/>
    </row>
    <row r="179" spans="13:13" x14ac:dyDescent="0.25">
      <c r="M179" s="22"/>
    </row>
    <row r="180" spans="13:13" x14ac:dyDescent="0.25">
      <c r="M180" s="22"/>
    </row>
    <row r="181" spans="13:13" x14ac:dyDescent="0.25">
      <c r="M181" s="22"/>
    </row>
    <row r="182" spans="13:13" x14ac:dyDescent="0.25">
      <c r="M182" s="22"/>
    </row>
    <row r="183" spans="13:13" x14ac:dyDescent="0.25">
      <c r="M183" s="22"/>
    </row>
    <row r="184" spans="13:13" x14ac:dyDescent="0.25">
      <c r="M184" s="22"/>
    </row>
    <row r="185" spans="13:13" x14ac:dyDescent="0.25">
      <c r="M185" s="22"/>
    </row>
    <row r="186" spans="13:13" x14ac:dyDescent="0.25">
      <c r="M186" s="22"/>
    </row>
    <row r="187" spans="13:13" x14ac:dyDescent="0.25">
      <c r="M187" s="22"/>
    </row>
    <row r="188" spans="13:13" x14ac:dyDescent="0.25">
      <c r="M188" s="22"/>
    </row>
    <row r="189" spans="13:13" x14ac:dyDescent="0.25">
      <c r="M189" s="22"/>
    </row>
    <row r="190" spans="13:13" x14ac:dyDescent="0.25">
      <c r="M190" s="22"/>
    </row>
    <row r="191" spans="13:13" x14ac:dyDescent="0.25">
      <c r="M191" s="22"/>
    </row>
    <row r="192" spans="13:13" x14ac:dyDescent="0.25">
      <c r="M192" s="22"/>
    </row>
    <row r="193" spans="13:13" x14ac:dyDescent="0.25">
      <c r="M193" s="22"/>
    </row>
    <row r="194" spans="13:13" x14ac:dyDescent="0.25">
      <c r="M194" s="22"/>
    </row>
    <row r="195" spans="13:13" x14ac:dyDescent="0.25">
      <c r="M195" s="22"/>
    </row>
    <row r="196" spans="13:13" x14ac:dyDescent="0.25">
      <c r="M196" s="22"/>
    </row>
    <row r="197" spans="13:13" x14ac:dyDescent="0.25">
      <c r="M197" s="22"/>
    </row>
    <row r="198" spans="13:13" x14ac:dyDescent="0.25">
      <c r="M198" s="22"/>
    </row>
    <row r="199" spans="13:13" x14ac:dyDescent="0.25">
      <c r="M199" s="22"/>
    </row>
    <row r="200" spans="13:13" x14ac:dyDescent="0.25">
      <c r="M200" s="22"/>
    </row>
    <row r="201" spans="13:13" x14ac:dyDescent="0.25">
      <c r="M201" s="22"/>
    </row>
    <row r="202" spans="13:13" x14ac:dyDescent="0.25">
      <c r="M202" s="22"/>
    </row>
    <row r="203" spans="13:13" x14ac:dyDescent="0.25">
      <c r="M203" s="22"/>
    </row>
    <row r="204" spans="13:13" x14ac:dyDescent="0.25">
      <c r="M204" s="22"/>
    </row>
    <row r="205" spans="13:13" x14ac:dyDescent="0.25">
      <c r="M205" s="22"/>
    </row>
    <row r="206" spans="13:13" x14ac:dyDescent="0.25">
      <c r="M206" s="22"/>
    </row>
    <row r="207" spans="13:13" x14ac:dyDescent="0.25">
      <c r="M207" s="22"/>
    </row>
    <row r="208" spans="13:13" x14ac:dyDescent="0.25">
      <c r="M208" s="22"/>
    </row>
    <row r="209" spans="13:13" x14ac:dyDescent="0.25">
      <c r="M209" s="22"/>
    </row>
    <row r="210" spans="13:13" x14ac:dyDescent="0.25">
      <c r="M210" s="22"/>
    </row>
    <row r="211" spans="13:13" x14ac:dyDescent="0.25">
      <c r="M211" s="22"/>
    </row>
    <row r="212" spans="13:13" x14ac:dyDescent="0.25">
      <c r="M212" s="22"/>
    </row>
    <row r="213" spans="13:13" x14ac:dyDescent="0.25">
      <c r="M213" s="22"/>
    </row>
    <row r="214" spans="13:13" x14ac:dyDescent="0.25">
      <c r="M214" s="22"/>
    </row>
    <row r="215" spans="13:13" x14ac:dyDescent="0.25">
      <c r="M215" s="22"/>
    </row>
    <row r="216" spans="13:13" x14ac:dyDescent="0.25">
      <c r="M216" s="22"/>
    </row>
    <row r="217" spans="13:13" x14ac:dyDescent="0.25">
      <c r="M217" s="22"/>
    </row>
    <row r="218" spans="13:13" x14ac:dyDescent="0.25">
      <c r="M218" s="22"/>
    </row>
    <row r="219" spans="13:13" x14ac:dyDescent="0.25">
      <c r="M219" s="22"/>
    </row>
    <row r="220" spans="13:13" x14ac:dyDescent="0.25">
      <c r="M220" s="22"/>
    </row>
    <row r="221" spans="13:13" x14ac:dyDescent="0.25">
      <c r="M221" s="22"/>
    </row>
    <row r="222" spans="13:13" x14ac:dyDescent="0.25">
      <c r="M222" s="22"/>
    </row>
    <row r="223" spans="13:13" x14ac:dyDescent="0.25">
      <c r="M223" s="22"/>
    </row>
    <row r="224" spans="13:13" x14ac:dyDescent="0.25">
      <c r="M224" s="22"/>
    </row>
    <row r="225" spans="13:13" x14ac:dyDescent="0.25">
      <c r="M225" s="22"/>
    </row>
    <row r="226" spans="13:13" x14ac:dyDescent="0.25">
      <c r="M226" s="22"/>
    </row>
    <row r="227" spans="13:13" x14ac:dyDescent="0.25">
      <c r="M227" s="22"/>
    </row>
    <row r="228" spans="13:13" x14ac:dyDescent="0.25">
      <c r="M228" s="22"/>
    </row>
    <row r="229" spans="13:13" x14ac:dyDescent="0.25">
      <c r="M229" s="22"/>
    </row>
    <row r="230" spans="13:13" x14ac:dyDescent="0.25">
      <c r="M230" s="22"/>
    </row>
    <row r="231" spans="13:13" x14ac:dyDescent="0.25">
      <c r="M231" s="22"/>
    </row>
    <row r="232" spans="13:13" x14ac:dyDescent="0.25">
      <c r="M232" s="22"/>
    </row>
    <row r="233" spans="13:13" x14ac:dyDescent="0.25">
      <c r="M233" s="22"/>
    </row>
    <row r="234" spans="13:13" x14ac:dyDescent="0.25">
      <c r="M234" s="22"/>
    </row>
    <row r="235" spans="13:13" x14ac:dyDescent="0.25">
      <c r="M235" s="22"/>
    </row>
    <row r="236" spans="13:13" x14ac:dyDescent="0.25">
      <c r="M236" s="22"/>
    </row>
    <row r="237" spans="13:13" x14ac:dyDescent="0.25">
      <c r="M237" s="22"/>
    </row>
    <row r="238" spans="13:13" x14ac:dyDescent="0.25">
      <c r="M238" s="22"/>
    </row>
    <row r="239" spans="13:13" x14ac:dyDescent="0.25">
      <c r="M239" s="22"/>
    </row>
    <row r="240" spans="13:13" x14ac:dyDescent="0.25">
      <c r="M240" s="22"/>
    </row>
    <row r="241" spans="13:13" x14ac:dyDescent="0.25">
      <c r="M241" s="22"/>
    </row>
    <row r="242" spans="13:13" x14ac:dyDescent="0.25">
      <c r="M242" s="22"/>
    </row>
    <row r="243" spans="13:13" x14ac:dyDescent="0.25">
      <c r="M243" s="22"/>
    </row>
    <row r="244" spans="13:13" x14ac:dyDescent="0.25">
      <c r="M244" s="22"/>
    </row>
    <row r="245" spans="13:13" x14ac:dyDescent="0.25">
      <c r="M245" s="22"/>
    </row>
    <row r="246" spans="13:13" x14ac:dyDescent="0.25">
      <c r="M246" s="22"/>
    </row>
    <row r="247" spans="13:13" x14ac:dyDescent="0.25">
      <c r="M247" s="22"/>
    </row>
    <row r="248" spans="13:13" x14ac:dyDescent="0.25">
      <c r="M248" s="22"/>
    </row>
    <row r="249" spans="13:13" x14ac:dyDescent="0.25">
      <c r="M249" s="22"/>
    </row>
    <row r="250" spans="13:13" x14ac:dyDescent="0.25">
      <c r="M250" s="22"/>
    </row>
    <row r="251" spans="13:13" x14ac:dyDescent="0.25">
      <c r="M251" s="22"/>
    </row>
    <row r="252" spans="13:13" x14ac:dyDescent="0.25">
      <c r="M252" s="22"/>
    </row>
    <row r="253" spans="13:13" x14ac:dyDescent="0.25">
      <c r="M253" s="22"/>
    </row>
    <row r="254" spans="13:13" x14ac:dyDescent="0.25">
      <c r="M254" s="22"/>
    </row>
    <row r="255" spans="13:13" x14ac:dyDescent="0.25">
      <c r="M255" s="22"/>
    </row>
    <row r="256" spans="13:13" x14ac:dyDescent="0.25">
      <c r="M256" s="22"/>
    </row>
    <row r="257" spans="13:13" x14ac:dyDescent="0.25">
      <c r="M257" s="22"/>
    </row>
    <row r="258" spans="13:13" x14ac:dyDescent="0.25">
      <c r="M258" s="22"/>
    </row>
    <row r="259" spans="13:13" x14ac:dyDescent="0.25">
      <c r="M259" s="22"/>
    </row>
    <row r="260" spans="13:13" x14ac:dyDescent="0.25">
      <c r="M260" s="22"/>
    </row>
    <row r="261" spans="13:13" x14ac:dyDescent="0.25">
      <c r="M261" s="22"/>
    </row>
    <row r="262" spans="13:13" x14ac:dyDescent="0.25">
      <c r="M262" s="22"/>
    </row>
    <row r="263" spans="13:13" x14ac:dyDescent="0.25">
      <c r="M263" s="22"/>
    </row>
    <row r="264" spans="13:13" x14ac:dyDescent="0.25">
      <c r="M264" s="22"/>
    </row>
    <row r="265" spans="13:13" x14ac:dyDescent="0.25">
      <c r="M265" s="22"/>
    </row>
    <row r="266" spans="13:13" x14ac:dyDescent="0.25">
      <c r="M266" s="22"/>
    </row>
    <row r="267" spans="13:13" x14ac:dyDescent="0.25">
      <c r="M267" s="22"/>
    </row>
    <row r="268" spans="13:13" x14ac:dyDescent="0.25">
      <c r="M268" s="22"/>
    </row>
    <row r="269" spans="13:13" x14ac:dyDescent="0.25">
      <c r="M269" s="22"/>
    </row>
    <row r="270" spans="13:13" x14ac:dyDescent="0.25">
      <c r="M270" s="22"/>
    </row>
    <row r="271" spans="13:13" x14ac:dyDescent="0.25">
      <c r="M271" s="22"/>
    </row>
    <row r="272" spans="13:13" x14ac:dyDescent="0.25">
      <c r="M272" s="22"/>
    </row>
    <row r="273" spans="13:13" x14ac:dyDescent="0.25">
      <c r="M273" s="22"/>
    </row>
    <row r="274" spans="13:13" x14ac:dyDescent="0.25">
      <c r="M274" s="22"/>
    </row>
    <row r="275" spans="13:13" x14ac:dyDescent="0.25">
      <c r="M275" s="22"/>
    </row>
    <row r="276" spans="13:13" x14ac:dyDescent="0.25">
      <c r="M276" s="22"/>
    </row>
    <row r="277" spans="13:13" x14ac:dyDescent="0.25">
      <c r="M277" s="22"/>
    </row>
    <row r="278" spans="13:13" x14ac:dyDescent="0.25">
      <c r="M278" s="22"/>
    </row>
    <row r="279" spans="13:13" x14ac:dyDescent="0.25">
      <c r="M279" s="22"/>
    </row>
    <row r="280" spans="13:13" x14ac:dyDescent="0.25">
      <c r="M280" s="22"/>
    </row>
    <row r="281" spans="13:13" x14ac:dyDescent="0.25">
      <c r="M281" s="22"/>
    </row>
    <row r="282" spans="13:13" x14ac:dyDescent="0.25">
      <c r="M282" s="22"/>
    </row>
    <row r="283" spans="13:13" x14ac:dyDescent="0.25">
      <c r="M283" s="22"/>
    </row>
    <row r="284" spans="13:13" x14ac:dyDescent="0.25">
      <c r="M284" s="22"/>
    </row>
    <row r="285" spans="13:13" x14ac:dyDescent="0.25">
      <c r="M285" s="22"/>
    </row>
    <row r="286" spans="13:13" x14ac:dyDescent="0.25">
      <c r="M286" s="22"/>
    </row>
    <row r="287" spans="13:13" x14ac:dyDescent="0.25">
      <c r="M287" s="22"/>
    </row>
    <row r="288" spans="13:13" x14ac:dyDescent="0.25">
      <c r="M288" s="22"/>
    </row>
    <row r="289" spans="13:13" x14ac:dyDescent="0.25">
      <c r="M289" s="22"/>
    </row>
    <row r="290" spans="13:13" x14ac:dyDescent="0.25">
      <c r="M290" s="22"/>
    </row>
    <row r="291" spans="13:13" x14ac:dyDescent="0.25">
      <c r="M291" s="22"/>
    </row>
    <row r="292" spans="13:13" x14ac:dyDescent="0.25">
      <c r="M292" s="22"/>
    </row>
    <row r="293" spans="13:13" x14ac:dyDescent="0.25">
      <c r="M293" s="22"/>
    </row>
    <row r="294" spans="13:13" x14ac:dyDescent="0.25">
      <c r="M294" s="22"/>
    </row>
    <row r="295" spans="13:13" x14ac:dyDescent="0.25">
      <c r="M295" s="22"/>
    </row>
    <row r="296" spans="13:13" x14ac:dyDescent="0.25">
      <c r="M296" s="22"/>
    </row>
    <row r="297" spans="13:13" x14ac:dyDescent="0.25">
      <c r="M297" s="22"/>
    </row>
    <row r="298" spans="13:13" x14ac:dyDescent="0.25">
      <c r="M298" s="22"/>
    </row>
    <row r="299" spans="13:13" x14ac:dyDescent="0.25">
      <c r="M299" s="22"/>
    </row>
    <row r="300" spans="13:13" x14ac:dyDescent="0.25">
      <c r="M300" s="22"/>
    </row>
    <row r="301" spans="13:13" x14ac:dyDescent="0.25">
      <c r="M301" s="22"/>
    </row>
    <row r="302" spans="13:13" x14ac:dyDescent="0.25">
      <c r="M302" s="22"/>
    </row>
    <row r="303" spans="13:13" x14ac:dyDescent="0.25">
      <c r="M303" s="22"/>
    </row>
    <row r="304" spans="13:13" x14ac:dyDescent="0.25">
      <c r="M304" s="22"/>
    </row>
    <row r="305" spans="13:13" x14ac:dyDescent="0.25">
      <c r="M305" s="22"/>
    </row>
    <row r="306" spans="13:13" x14ac:dyDescent="0.25">
      <c r="M306" s="22"/>
    </row>
    <row r="307" spans="13:13" x14ac:dyDescent="0.25">
      <c r="M307" s="22"/>
    </row>
    <row r="308" spans="13:13" x14ac:dyDescent="0.25">
      <c r="M308" s="22"/>
    </row>
    <row r="309" spans="13:13" x14ac:dyDescent="0.25">
      <c r="M309" s="22"/>
    </row>
    <row r="310" spans="13:13" x14ac:dyDescent="0.25">
      <c r="M310" s="22"/>
    </row>
    <row r="311" spans="13:13" x14ac:dyDescent="0.25">
      <c r="M311" s="22"/>
    </row>
    <row r="312" spans="13:13" x14ac:dyDescent="0.25">
      <c r="M312" s="22"/>
    </row>
    <row r="313" spans="13:13" x14ac:dyDescent="0.25">
      <c r="M313" s="22"/>
    </row>
    <row r="314" spans="13:13" x14ac:dyDescent="0.25">
      <c r="M314" s="22"/>
    </row>
    <row r="315" spans="13:13" x14ac:dyDescent="0.25">
      <c r="M315" s="22"/>
    </row>
    <row r="316" spans="13:13" x14ac:dyDescent="0.25">
      <c r="M316" s="22"/>
    </row>
    <row r="317" spans="13:13" x14ac:dyDescent="0.25">
      <c r="M317" s="22"/>
    </row>
    <row r="318" spans="13:13" x14ac:dyDescent="0.25">
      <c r="M318" s="22"/>
    </row>
    <row r="319" spans="13:13" x14ac:dyDescent="0.25">
      <c r="M319" s="22"/>
    </row>
    <row r="320" spans="13:13" x14ac:dyDescent="0.25">
      <c r="M320" s="22"/>
    </row>
    <row r="321" spans="13:13" x14ac:dyDescent="0.25">
      <c r="M321" s="22"/>
    </row>
    <row r="322" spans="13:13" x14ac:dyDescent="0.25">
      <c r="M322" s="22"/>
    </row>
    <row r="323" spans="13:13" x14ac:dyDescent="0.25">
      <c r="M323" s="22"/>
    </row>
    <row r="324" spans="13:13" x14ac:dyDescent="0.25">
      <c r="M324" s="22"/>
    </row>
    <row r="325" spans="13:13" x14ac:dyDescent="0.25">
      <c r="M325" s="22"/>
    </row>
    <row r="326" spans="13:13" x14ac:dyDescent="0.25">
      <c r="M326" s="22"/>
    </row>
    <row r="327" spans="13:13" x14ac:dyDescent="0.25">
      <c r="M327" s="22"/>
    </row>
    <row r="328" spans="13:13" x14ac:dyDescent="0.25">
      <c r="M328" s="22"/>
    </row>
    <row r="329" spans="13:13" x14ac:dyDescent="0.25">
      <c r="M329" s="22"/>
    </row>
    <row r="330" spans="13:13" x14ac:dyDescent="0.25">
      <c r="M330" s="22"/>
    </row>
    <row r="331" spans="13:13" x14ac:dyDescent="0.25">
      <c r="M331" s="22"/>
    </row>
    <row r="332" spans="13:13" x14ac:dyDescent="0.25">
      <c r="M332" s="22"/>
    </row>
    <row r="333" spans="13:13" x14ac:dyDescent="0.25">
      <c r="M333" s="22"/>
    </row>
    <row r="334" spans="13:13" x14ac:dyDescent="0.25">
      <c r="M334" s="22"/>
    </row>
    <row r="335" spans="13:13" x14ac:dyDescent="0.25">
      <c r="M335" s="22"/>
    </row>
    <row r="336" spans="13:13" x14ac:dyDescent="0.25">
      <c r="M336" s="22"/>
    </row>
    <row r="337" spans="13:13" x14ac:dyDescent="0.25">
      <c r="M337" s="22"/>
    </row>
    <row r="338" spans="13:13" x14ac:dyDescent="0.25">
      <c r="M338" s="22"/>
    </row>
    <row r="339" spans="13:13" x14ac:dyDescent="0.25">
      <c r="M339" s="22"/>
    </row>
    <row r="340" spans="13:13" x14ac:dyDescent="0.25">
      <c r="M340" s="22"/>
    </row>
    <row r="341" spans="13:13" x14ac:dyDescent="0.25">
      <c r="M341" s="22"/>
    </row>
    <row r="342" spans="13:13" x14ac:dyDescent="0.25">
      <c r="M342" s="22"/>
    </row>
    <row r="343" spans="13:13" x14ac:dyDescent="0.25">
      <c r="M343" s="22"/>
    </row>
    <row r="344" spans="13:13" x14ac:dyDescent="0.25">
      <c r="M344" s="22"/>
    </row>
    <row r="345" spans="13:13" x14ac:dyDescent="0.25">
      <c r="M345" s="22"/>
    </row>
    <row r="346" spans="13:13" x14ac:dyDescent="0.25">
      <c r="M346" s="22"/>
    </row>
    <row r="347" spans="13:13" x14ac:dyDescent="0.25">
      <c r="M347" s="22"/>
    </row>
    <row r="348" spans="13:13" x14ac:dyDescent="0.25">
      <c r="M348" s="22"/>
    </row>
    <row r="349" spans="13:13" x14ac:dyDescent="0.25">
      <c r="M349" s="22"/>
    </row>
    <row r="350" spans="13:13" x14ac:dyDescent="0.25">
      <c r="M350" s="22"/>
    </row>
    <row r="351" spans="13:13" x14ac:dyDescent="0.25">
      <c r="M351" s="22"/>
    </row>
    <row r="352" spans="13:13" x14ac:dyDescent="0.25">
      <c r="M352" s="22"/>
    </row>
    <row r="353" spans="13:13" x14ac:dyDescent="0.25">
      <c r="M353" s="22"/>
    </row>
    <row r="354" spans="13:13" x14ac:dyDescent="0.25">
      <c r="M354" s="22"/>
    </row>
    <row r="355" spans="13:13" x14ac:dyDescent="0.25">
      <c r="M355" s="22"/>
    </row>
    <row r="356" spans="13:13" x14ac:dyDescent="0.25">
      <c r="M356" s="22"/>
    </row>
    <row r="357" spans="13:13" x14ac:dyDescent="0.25">
      <c r="M357" s="22"/>
    </row>
    <row r="358" spans="13:13" x14ac:dyDescent="0.25">
      <c r="M358" s="22"/>
    </row>
    <row r="359" spans="13:13" x14ac:dyDescent="0.25">
      <c r="M359" s="22"/>
    </row>
    <row r="360" spans="13:13" x14ac:dyDescent="0.25">
      <c r="M360" s="22"/>
    </row>
    <row r="361" spans="13:13" x14ac:dyDescent="0.25">
      <c r="M361" s="22"/>
    </row>
    <row r="362" spans="13:13" x14ac:dyDescent="0.25">
      <c r="M362" s="22"/>
    </row>
    <row r="363" spans="13:13" x14ac:dyDescent="0.25">
      <c r="M363" s="22"/>
    </row>
    <row r="364" spans="13:13" x14ac:dyDescent="0.25">
      <c r="M364" s="22"/>
    </row>
    <row r="365" spans="13:13" x14ac:dyDescent="0.25">
      <c r="M365" s="22"/>
    </row>
    <row r="366" spans="13:13" x14ac:dyDescent="0.25">
      <c r="M366" s="22"/>
    </row>
    <row r="367" spans="13:13" x14ac:dyDescent="0.25">
      <c r="M367" s="22"/>
    </row>
  </sheetData>
  <mergeCells count="24">
    <mergeCell ref="V1:V2"/>
    <mergeCell ref="A2:L2"/>
    <mergeCell ref="A4:A26"/>
    <mergeCell ref="A27:A46"/>
    <mergeCell ref="A47:A48"/>
    <mergeCell ref="R1:R2"/>
    <mergeCell ref="S1:S2"/>
    <mergeCell ref="T1:T2"/>
    <mergeCell ref="U1:U2"/>
    <mergeCell ref="M1:M2"/>
    <mergeCell ref="N1:N2"/>
    <mergeCell ref="O1:O2"/>
    <mergeCell ref="P1:P2"/>
    <mergeCell ref="Q1:Q2"/>
    <mergeCell ref="A1:C1"/>
    <mergeCell ref="D1:I1"/>
    <mergeCell ref="A51:A59"/>
    <mergeCell ref="B51:B59"/>
    <mergeCell ref="J1:L1"/>
    <mergeCell ref="B4:B26"/>
    <mergeCell ref="B27:B46"/>
    <mergeCell ref="B47:B48"/>
    <mergeCell ref="A49:A50"/>
    <mergeCell ref="B49:B50"/>
  </mergeCells>
  <conditionalFormatting sqref="M4 M5:P47">
    <cfRule type="cellIs" dxfId="60" priority="4" stopIfTrue="1" operator="greaterThan">
      <formula>0</formula>
    </cfRule>
    <cfRule type="cellIs" dxfId="59" priority="5" stopIfTrue="1" operator="greaterThan">
      <formula>0</formula>
    </cfRule>
    <cfRule type="cellIs" dxfId="58" priority="6" stopIfTrue="1" operator="greaterThan">
      <formula>0</formula>
    </cfRule>
  </conditionalFormatting>
  <conditionalFormatting sqref="N4:P4">
    <cfRule type="cellIs" dxfId="57" priority="1" stopIfTrue="1" operator="greaterThan">
      <formula>0</formula>
    </cfRule>
    <cfRule type="cellIs" dxfId="56" priority="2" stopIfTrue="1" operator="greaterThan">
      <formula>0</formula>
    </cfRule>
    <cfRule type="cellIs" dxfId="55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Reitoria</vt:lpstr>
      <vt:lpstr>MUSEU</vt:lpstr>
      <vt:lpstr>ESAG</vt:lpstr>
      <vt:lpstr>CEAD</vt:lpstr>
      <vt:lpstr>CEART</vt:lpstr>
      <vt:lpstr>FAED</vt:lpstr>
      <vt:lpstr>CEFID</vt:lpstr>
      <vt:lpstr>CERES</vt:lpstr>
      <vt:lpstr>CESFI</vt:lpstr>
      <vt:lpstr>CCT</vt:lpstr>
      <vt:lpstr>CAV</vt:lpstr>
      <vt:lpstr>CEO</vt:lpstr>
      <vt:lpstr>CEPLAN</vt:lpstr>
      <vt:lpstr>CEAVI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2018-09-12T18:55:10Z</dcterms:modified>
</cp:coreProperties>
</file>